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2C999E3-12BA-473A-B9E0-9EF93D94B3F6}" xr6:coauthVersionLast="47" xr6:coauthVersionMax="47" xr10:uidLastSave="{00000000-0000-0000-0000-000000000000}"/>
  <workbookProtection workbookAlgorithmName="SHA-512" workbookHashValue="bU7+JPzGAkg9emlQ+PtpqvDgQbgJfoElTOKhHIcmHe7Ym0017tHZLpv2gzbw0wuqlgz8vxUk+51JXXX952ZrPg==" workbookSaltValue="4vaPf3sV3Bz0gOnc4A2i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89" i="100" l="1"/>
  <c r="U1389" i="100"/>
  <c r="V1299" i="100"/>
  <c r="U1299" i="100"/>
  <c r="Z38" i="72"/>
  <c r="AB38" i="72"/>
  <c r="E39" i="12"/>
  <c r="AY17" i="75"/>
  <c r="AX17" i="75"/>
  <c r="G30" i="74"/>
  <c r="J23" i="57"/>
  <c r="I23" i="57"/>
  <c r="H23" i="57"/>
  <c r="G23" i="57"/>
  <c r="F23" i="57"/>
  <c r="B1234" i="100"/>
  <c r="B1233" i="100"/>
  <c r="B1232" i="100"/>
  <c r="B1239" i="100"/>
  <c r="B1231" i="100"/>
  <c r="B1238" i="100"/>
  <c r="B1237" i="100"/>
  <c r="B1236" i="100"/>
  <c r="B1235" i="100"/>
  <c r="AW17" i="75" l="1"/>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X40" i="99" a="1"/>
  <c r="F170" i="99" a="1"/>
  <c r="X65" i="99" a="1"/>
  <c r="F94" i="99" a="1"/>
  <c r="F120" i="99" a="1"/>
  <c r="V170" i="99" a="1"/>
  <c r="D69" i="99" a="1"/>
  <c r="E194" i="99"/>
  <c r="W197" i="99" a="1"/>
  <c r="X195" i="99" a="1"/>
  <c r="W94" i="99" a="1"/>
  <c r="E94" i="99" a="1"/>
  <c r="D94" i="99" a="1"/>
  <c r="V196" i="99" a="1"/>
  <c r="D195" i="99" a="1"/>
  <c r="W198" i="99" a="1"/>
  <c r="E195" i="99" a="1"/>
  <c r="E196" i="99" a="1"/>
  <c r="E170" i="99" a="1"/>
  <c r="E120" i="99" a="1"/>
  <c r="D123" i="99" a="1"/>
  <c r="D67" i="99" a="1"/>
  <c r="D119" i="99" a="1"/>
  <c r="V120" i="99" a="1"/>
  <c r="W119" i="99" a="1"/>
  <c r="E121" i="99" a="1"/>
  <c r="D65" i="99" a="1"/>
  <c r="V69" i="99" a="1"/>
  <c r="X197" i="99" a="1"/>
  <c r="E123" i="99" a="1"/>
  <c r="F65" i="99" a="1"/>
  <c r="X122" i="99" a="1"/>
  <c r="F196" i="99" a="1"/>
  <c r="W199" i="99" a="1"/>
  <c r="F122" i="99" a="1"/>
  <c r="W118" i="99"/>
  <c r="F197" i="99" a="1"/>
  <c r="W194" i="99"/>
  <c r="W123" i="99" a="1"/>
  <c r="E198" i="99" a="1"/>
  <c r="V40" i="99" a="1"/>
  <c r="D199" i="99" a="1"/>
  <c r="V94" i="99" a="1"/>
  <c r="X69" i="99" a="1"/>
  <c r="V119" i="99" a="1"/>
  <c r="F68" i="99" a="1"/>
  <c r="E68" i="99" a="1"/>
  <c r="X68" i="99" a="1"/>
  <c r="F123" i="99" a="1"/>
  <c r="D66" i="99" a="1"/>
  <c r="V68" i="99" a="1"/>
  <c r="W40" i="99" a="1"/>
  <c r="F121" i="99" a="1"/>
  <c r="X121" i="99" a="1"/>
  <c r="D198" i="99" a="1"/>
  <c r="W69" i="99" a="1"/>
  <c r="D122" i="99" a="1"/>
  <c r="V195" i="99" a="1"/>
  <c r="W196" i="99" a="1"/>
  <c r="X119" i="99" a="1"/>
  <c r="W170" i="99" a="1"/>
  <c r="E199" i="99" a="1"/>
  <c r="W121" i="99" a="1"/>
  <c r="E197" i="99" a="1"/>
  <c r="E119" i="99" a="1"/>
  <c r="W64" i="99"/>
  <c r="V197" i="99" a="1"/>
  <c r="V67" i="99" a="1"/>
  <c r="F195" i="99" a="1"/>
  <c r="W65" i="99" a="1"/>
  <c r="V123" i="99" a="1"/>
  <c r="F69" i="99" a="1"/>
  <c r="W122" i="99" a="1"/>
  <c r="F40" i="99" a="1"/>
  <c r="E67" i="99" a="1"/>
  <c r="D196" i="99" a="1"/>
  <c r="X199" i="99" a="1"/>
  <c r="F119" i="99" a="1"/>
  <c r="D121" i="99" a="1"/>
  <c r="X94" i="99" a="1"/>
  <c r="X120" i="99" a="1"/>
  <c r="V65" i="99" a="1"/>
  <c r="V199" i="99" a="1"/>
  <c r="F198" i="99" a="1"/>
  <c r="D68" i="99" a="1"/>
  <c r="F199" i="99" a="1"/>
  <c r="W67" i="99" a="1"/>
  <c r="V122" i="99" a="1"/>
  <c r="F67" i="99" a="1"/>
  <c r="E65" i="99" a="1"/>
  <c r="X170" i="99" a="1"/>
  <c r="E40" i="99" a="1"/>
  <c r="E122" i="99" a="1"/>
  <c r="D40" i="99" a="1"/>
  <c r="D120" i="99" a="1"/>
  <c r="E118" i="99"/>
  <c r="W66" i="99" a="1"/>
  <c r="V66" i="99" a="1"/>
  <c r="W68" i="99" a="1"/>
  <c r="V198" i="99" a="1"/>
  <c r="D197" i="99" a="1"/>
  <c r="E69" i="99" a="1"/>
  <c r="E66" i="99" a="1"/>
  <c r="X67" i="99" a="1"/>
  <c r="X66" i="99" a="1"/>
  <c r="F66" i="99" a="1"/>
  <c r="V121" i="99" a="1"/>
  <c r="W120" i="99" a="1"/>
  <c r="X196" i="99" a="1"/>
  <c r="X123" i="99" a="1"/>
  <c r="W195" i="99" a="1"/>
  <c r="X198" i="99" a="1"/>
  <c r="D170"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C400" i="99" a="1"/>
  <c r="U401" i="99" a="1"/>
  <c r="C402" i="99" a="1"/>
  <c r="B154" i="100"/>
  <c r="U403" i="99" a="1"/>
  <c r="C403" i="99" a="1"/>
  <c r="U402" i="99" a="1"/>
  <c r="U400" i="99" a="1"/>
  <c r="C154" i="100"/>
  <c r="C401"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7" i="100"/>
  <c r="B1994" i="100"/>
  <c r="B2057" i="100"/>
  <c r="C2007" i="100"/>
  <c r="C2074" i="100"/>
  <c r="B2048" i="100"/>
  <c r="C2067" i="100"/>
  <c r="B2069" i="100"/>
  <c r="C2078" i="100"/>
  <c r="C1992" i="100"/>
  <c r="B2047" i="100"/>
  <c r="B1990" i="100"/>
  <c r="C2000" i="100"/>
  <c r="B2084" i="100"/>
  <c r="B2052" i="100"/>
  <c r="B2066" i="100"/>
  <c r="B2083" i="100"/>
  <c r="C2044" i="100"/>
  <c r="C2019" i="100"/>
  <c r="C2014" i="100"/>
  <c r="C2046" i="100"/>
  <c r="B2045" i="100"/>
  <c r="B2046" i="100"/>
  <c r="C2017" i="100"/>
  <c r="C2051" i="100"/>
  <c r="B2016" i="100"/>
  <c r="B2008" i="100"/>
  <c r="C2005" i="100"/>
  <c r="C2035" i="100"/>
  <c r="B1992" i="100"/>
  <c r="C2008" i="100"/>
  <c r="C2056" i="100"/>
  <c r="B1995" i="100"/>
  <c r="C2082" i="100"/>
  <c r="C2083" i="100"/>
  <c r="C2030" i="100"/>
  <c r="C2029" i="100"/>
  <c r="B2078" i="100"/>
  <c r="B2036" i="100"/>
  <c r="C1997" i="100"/>
  <c r="B2030" i="100"/>
  <c r="B2038" i="100"/>
  <c r="B2005" i="100"/>
  <c r="C2018" i="100"/>
  <c r="B2071" i="100"/>
  <c r="C2055" i="100"/>
  <c r="B2025" i="100"/>
  <c r="B2002" i="100"/>
  <c r="C2016" i="100"/>
  <c r="C2041" i="100"/>
  <c r="B2080" i="100"/>
  <c r="B2073" i="100"/>
  <c r="B2041" i="100"/>
  <c r="B2029" i="100"/>
  <c r="B2024" i="100"/>
  <c r="C2015" i="100"/>
  <c r="C2071" i="100"/>
  <c r="B2056" i="100"/>
  <c r="B2067" i="100"/>
  <c r="B2050" i="100"/>
  <c r="C2011" i="100"/>
  <c r="B2013" i="100"/>
  <c r="C2006" i="100"/>
  <c r="B2000" i="100"/>
  <c r="C2060" i="100"/>
  <c r="C2003" i="100"/>
  <c r="B2058" i="100"/>
  <c r="B2082" i="100"/>
  <c r="B2033" i="100"/>
  <c r="C2012" i="100"/>
  <c r="C2026" i="100"/>
  <c r="C2066" i="100"/>
  <c r="C2039" i="100"/>
  <c r="B2061" i="100"/>
  <c r="B2017" i="100"/>
  <c r="B2015" i="100"/>
  <c r="C2084" i="100"/>
  <c r="C2036" i="100"/>
  <c r="B2051" i="100"/>
  <c r="B2074" i="100"/>
  <c r="C2061" i="100"/>
  <c r="C2025" i="100"/>
  <c r="C2033" i="100"/>
  <c r="B2040" i="100"/>
  <c r="B2027" i="100"/>
  <c r="B2011" i="100"/>
  <c r="C2040" i="100"/>
  <c r="C2052" i="100"/>
  <c r="B2034" i="100"/>
  <c r="B2001" i="100"/>
  <c r="B2003" i="100"/>
  <c r="B2062" i="100"/>
  <c r="C2085" i="100"/>
  <c r="B2006" i="100"/>
  <c r="B2085" i="100"/>
  <c r="C2057" i="100"/>
  <c r="C2034" i="100"/>
  <c r="C1994" i="100"/>
  <c r="B2088" i="100"/>
  <c r="C2069" i="100"/>
  <c r="C1991" i="100"/>
  <c r="C2062" i="100"/>
  <c r="C1996" i="100"/>
  <c r="B2060" i="100"/>
  <c r="B2019" i="100"/>
  <c r="B2068" i="100"/>
  <c r="B2023" i="100"/>
  <c r="C2022" i="100"/>
  <c r="C2047" i="100"/>
  <c r="C2058" i="100"/>
  <c r="C2048" i="100"/>
  <c r="C2038" i="100"/>
  <c r="C2023" i="100"/>
  <c r="B2081" i="100"/>
  <c r="B2028" i="100"/>
  <c r="C2028" i="100"/>
  <c r="B1997" i="100"/>
  <c r="B1993" i="100"/>
  <c r="B2037" i="100"/>
  <c r="C2013" i="100"/>
  <c r="C2050" i="100"/>
  <c r="C2068" i="100"/>
  <c r="B2014" i="100"/>
  <c r="C2037" i="100"/>
  <c r="B2007" i="100"/>
  <c r="C2004" i="100"/>
  <c r="B2077" i="100"/>
  <c r="B1996" i="100"/>
  <c r="C2063" i="100"/>
  <c r="C2059" i="100"/>
  <c r="B2004" i="100"/>
  <c r="C1995" i="100"/>
  <c r="C2073" i="100"/>
  <c r="B2044" i="100"/>
  <c r="C2024" i="100"/>
  <c r="C2088" i="100"/>
  <c r="C2079" i="100"/>
  <c r="C1993" i="100"/>
  <c r="B1991" i="100"/>
  <c r="B2026" i="100"/>
  <c r="B2063" i="100"/>
  <c r="C2070" i="100"/>
  <c r="B2072" i="100"/>
  <c r="C2080" i="100"/>
  <c r="B2012" i="100"/>
  <c r="C1990" i="100"/>
  <c r="B2049" i="100"/>
  <c r="C2045" i="100"/>
  <c r="C2081" i="100"/>
  <c r="C2049" i="100"/>
  <c r="B2070" i="100"/>
  <c r="B2059" i="100"/>
  <c r="C2001" i="100"/>
  <c r="B2039" i="100"/>
  <c r="B2079" i="100"/>
  <c r="C2072" i="100"/>
  <c r="B2022" i="100"/>
  <c r="C2077" i="100"/>
  <c r="B2018" i="100"/>
  <c r="B2055" i="100"/>
  <c r="C2002" i="100"/>
  <c r="B2035" i="100"/>
  <c r="C226" i="94" l="1"/>
  <c r="E163" i="94"/>
  <c r="E178" i="94"/>
  <c r="E162" i="94"/>
  <c r="C30" i="94" a="1"/>
  <c r="C58" i="94" a="1"/>
  <c r="C209" i="94" a="1"/>
  <c r="C154" i="94" a="1"/>
  <c r="C122" i="94" a="1"/>
  <c r="C16" i="94" a="1"/>
  <c r="C44" i="94" a="1"/>
  <c r="C197" i="94" a="1"/>
  <c r="C86" i="94" a="1"/>
  <c r="C130" i="94" a="1"/>
  <c r="C146" i="94" a="1"/>
  <c r="C114" i="94" a="1"/>
  <c r="C100" i="94" a="1"/>
  <c r="C72" i="94" a="1"/>
  <c r="C178"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B2064" i="100"/>
  <c r="C2053" i="100"/>
  <c r="C2021" i="100"/>
  <c r="B2031" i="100"/>
  <c r="B2086" i="100"/>
  <c r="C2032" i="100"/>
  <c r="B2010" i="100"/>
  <c r="C2031" i="100"/>
  <c r="C2020" i="100"/>
  <c r="B2032" i="100"/>
  <c r="C2042" i="100"/>
  <c r="C2010" i="100"/>
  <c r="C2064" i="100"/>
  <c r="B2065" i="100"/>
  <c r="C2009" i="100"/>
  <c r="C2087" i="100"/>
  <c r="B2076" i="100"/>
  <c r="C2054" i="100"/>
  <c r="B2042" i="100"/>
  <c r="C2076" i="100"/>
  <c r="B2043" i="100"/>
  <c r="B2053" i="100"/>
  <c r="B2009" i="100"/>
  <c r="B2075" i="100"/>
  <c r="B2020" i="100"/>
  <c r="C2065" i="100"/>
  <c r="C2043" i="100"/>
  <c r="B2021" i="100"/>
  <c r="B2054" i="100"/>
  <c r="B2087" i="100"/>
  <c r="C207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89" i="100"/>
  <c r="B1989" i="100"/>
  <c r="B1998" i="100"/>
  <c r="B199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3" i="100"/>
  <c r="B2182" i="100"/>
  <c r="C2180" i="100"/>
  <c r="C2184" i="100"/>
  <c r="B2180" i="100"/>
  <c r="B2184" i="100"/>
  <c r="B2181" i="100"/>
  <c r="C2181" i="100"/>
  <c r="C2182" i="100"/>
  <c r="B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V64" i="99"/>
  <c r="D194" i="99"/>
  <c r="X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2" i="100" l="1"/>
  <c r="C1928" i="100"/>
  <c r="W116" i="99"/>
  <c r="C1029" i="100"/>
  <c r="P60" i="99" a="1"/>
  <c r="C1763" i="100"/>
  <c r="L271" i="99" a="1"/>
  <c r="B893" i="100"/>
  <c r="B30" i="100"/>
  <c r="C1748" i="100"/>
  <c r="C377" i="100"/>
  <c r="AA60" i="99" a="1"/>
  <c r="B849" i="100"/>
  <c r="B1154" i="100"/>
  <c r="C1856" i="100"/>
  <c r="B722" i="100"/>
  <c r="C786" i="100"/>
  <c r="C925" i="100"/>
  <c r="B775" i="100"/>
  <c r="B116" i="100"/>
  <c r="C1787" i="100"/>
  <c r="B133" i="100"/>
  <c r="B529" i="100"/>
  <c r="C914" i="100"/>
  <c r="B1044" i="100"/>
  <c r="C487" i="100"/>
  <c r="J114" i="99" a="1"/>
  <c r="W223" i="99" a="1"/>
  <c r="B32" i="100"/>
  <c r="N143" i="99" a="1"/>
  <c r="C1130" i="100"/>
  <c r="C975" i="100"/>
  <c r="C659" i="100"/>
  <c r="D381" i="99" a="1"/>
  <c r="G360" i="99" a="1"/>
  <c r="B21" i="100"/>
  <c r="B1988" i="100"/>
  <c r="C1688" i="100"/>
  <c r="B542" i="100"/>
  <c r="C356" i="99" a="1"/>
  <c r="C1783" i="100"/>
  <c r="B1116" i="100"/>
  <c r="C636" i="100"/>
  <c r="C255" i="100"/>
  <c r="C999" i="100"/>
  <c r="C1614" i="100"/>
  <c r="Y377" i="99" a="1"/>
  <c r="B442" i="100"/>
  <c r="C27" i="100"/>
  <c r="C986" i="100"/>
  <c r="C735" i="100"/>
  <c r="B236" i="100"/>
  <c r="B980" i="100"/>
  <c r="C131" i="100"/>
  <c r="C557" i="100"/>
  <c r="C1886" i="100"/>
  <c r="Z60" i="99" a="1"/>
  <c r="B1722" i="100"/>
  <c r="B192" i="100"/>
  <c r="C1182" i="100"/>
  <c r="C570" i="100"/>
  <c r="J244" i="99" a="1"/>
  <c r="C1871" i="100"/>
  <c r="B352" i="100"/>
  <c r="C846" i="100"/>
  <c r="C1888" i="100"/>
  <c r="C831" i="100"/>
  <c r="U91" i="99" a="1"/>
  <c r="C304" i="100"/>
  <c r="C616" i="100"/>
  <c r="B869" i="100"/>
  <c r="C1785" i="100"/>
  <c r="B1864" i="100"/>
  <c r="B615" i="100"/>
  <c r="C475" i="100"/>
  <c r="C45" i="100"/>
  <c r="C562" i="100"/>
  <c r="B938" i="100"/>
  <c r="B1895" i="100"/>
  <c r="C436" i="100"/>
  <c r="C854" i="100"/>
  <c r="C235" i="100"/>
  <c r="B439" i="100"/>
  <c r="B1029" i="100"/>
  <c r="J360" i="99" a="1"/>
  <c r="C1044" i="100"/>
  <c r="X62" i="99" a="1"/>
  <c r="C302" i="100"/>
  <c r="C1975" i="100"/>
  <c r="C169" i="100"/>
  <c r="C469" i="100"/>
  <c r="C1106" i="100"/>
  <c r="C1681" i="100"/>
  <c r="AE60" i="99" a="1"/>
  <c r="C3" i="100"/>
  <c r="B955" i="100"/>
  <c r="I377" i="99" a="1"/>
  <c r="B376" i="100"/>
  <c r="B1754" i="100"/>
  <c r="C550" i="100"/>
  <c r="L35" i="99" a="1"/>
  <c r="B994" i="100"/>
  <c r="C572" i="100"/>
  <c r="C1977" i="100"/>
  <c r="B378" i="100"/>
  <c r="B1143" i="100"/>
  <c r="B1906" i="100"/>
  <c r="E419" i="99" a="1"/>
  <c r="C1830" i="100"/>
  <c r="B976" i="100"/>
  <c r="AF190" i="99" a="1"/>
  <c r="B838" i="100"/>
  <c r="B255" i="100"/>
  <c r="B625" i="100"/>
  <c r="C1903" i="100"/>
  <c r="B222" i="100"/>
  <c r="B475" i="100"/>
  <c r="C124" i="100"/>
  <c r="B264" i="100"/>
  <c r="Y221" i="99" a="1"/>
  <c r="P5" i="99" a="1"/>
  <c r="B257" i="100"/>
  <c r="C632" i="100"/>
  <c r="C1589" i="100"/>
  <c r="B1199" i="100"/>
  <c r="C522" i="100"/>
  <c r="B109" i="100"/>
  <c r="B1101" i="100"/>
  <c r="B1600" i="100"/>
  <c r="B903" i="100"/>
  <c r="C1694" i="100"/>
  <c r="B635" i="100"/>
  <c r="C1665" i="100"/>
  <c r="B1053" i="100"/>
  <c r="B427" i="100"/>
  <c r="B769" i="100"/>
  <c r="B36" i="100"/>
  <c r="C1203" i="100"/>
  <c r="C188" i="100"/>
  <c r="C1925" i="100"/>
  <c r="C341" i="100"/>
  <c r="E221" i="99" a="1"/>
  <c r="C849" i="100"/>
  <c r="C1080" i="100"/>
  <c r="C733" i="100"/>
  <c r="V93" i="99" a="1"/>
  <c r="B76" i="100"/>
  <c r="C498" i="100"/>
  <c r="C1912" i="100"/>
  <c r="B194" i="100"/>
  <c r="C1788" i="100"/>
  <c r="Z165" i="99" a="1"/>
  <c r="C1725" i="100"/>
  <c r="C772" i="100"/>
  <c r="H244" i="99" a="1"/>
  <c r="C1853" i="100"/>
  <c r="B717" i="100"/>
  <c r="C962" i="100"/>
  <c r="B179" i="100"/>
  <c r="C354" i="100"/>
  <c r="C1032" i="100"/>
  <c r="B1185" i="100"/>
  <c r="C1168" i="100"/>
  <c r="M398" i="99" a="1"/>
  <c r="C779" i="100"/>
  <c r="C995" i="100"/>
  <c r="B302" i="100"/>
  <c r="D249" i="99" a="1"/>
  <c r="C689" i="100"/>
  <c r="C1609" i="100"/>
  <c r="C1072" i="100"/>
  <c r="B622" i="100"/>
  <c r="C264" i="100"/>
  <c r="O305" i="99" a="1"/>
  <c r="C297" i="100"/>
  <c r="B912" i="100"/>
  <c r="C228" i="100"/>
  <c r="B410" i="100"/>
  <c r="C865" i="100"/>
  <c r="C811" i="100"/>
  <c r="C534" i="100"/>
  <c r="M219" i="99" a="1"/>
  <c r="B456" i="100"/>
  <c r="C1275" i="100"/>
  <c r="D91" i="99" a="1"/>
  <c r="B845" i="100"/>
  <c r="C516" i="100"/>
  <c r="D290" i="99" a="1"/>
  <c r="C1961" i="100"/>
  <c r="B1775" i="100"/>
  <c r="C445" i="100"/>
  <c r="B833" i="100"/>
  <c r="B1586" i="100"/>
  <c r="B865" i="100"/>
  <c r="C1909" i="100"/>
  <c r="B1807" i="100"/>
  <c r="B291" i="100"/>
  <c r="B1845" i="100"/>
  <c r="B424" i="100"/>
  <c r="B213" i="100"/>
  <c r="B33" i="100"/>
  <c r="AP221" i="99" a="1"/>
  <c r="C723" i="100"/>
  <c r="C1762" i="100"/>
  <c r="C864" i="100"/>
  <c r="B1171" i="100"/>
  <c r="C884" i="100"/>
  <c r="C1025" i="100"/>
  <c r="B728" i="100"/>
  <c r="B858" i="100"/>
  <c r="B206" i="100"/>
  <c r="I165" i="99" a="1"/>
  <c r="B777" i="100"/>
  <c r="C1174" i="100"/>
  <c r="B1791" i="100"/>
  <c r="C1115" i="100"/>
  <c r="B748" i="100"/>
  <c r="B1838" i="100"/>
  <c r="B1708" i="100"/>
  <c r="C1199" i="100"/>
  <c r="B20" i="100"/>
  <c r="B593" i="100"/>
  <c r="B1803" i="100"/>
  <c r="B1133" i="100"/>
  <c r="B415" i="100"/>
  <c r="B1751" i="100"/>
  <c r="C1053" i="100"/>
  <c r="V169" i="99" a="1"/>
  <c r="C80" i="100"/>
  <c r="AC143" i="99" a="1"/>
  <c r="Y89" i="99" a="1"/>
  <c r="B601" i="100"/>
  <c r="C1055" i="100"/>
  <c r="B1925" i="100"/>
  <c r="C926" i="100"/>
  <c r="C1675" i="100"/>
  <c r="B85" i="100"/>
  <c r="C1197" i="100"/>
  <c r="C290" i="100"/>
  <c r="B595" i="100"/>
  <c r="C100" i="100"/>
  <c r="C797" i="100"/>
  <c r="B400" i="100"/>
  <c r="B1671" i="100"/>
  <c r="C643" i="100"/>
  <c r="B1770" i="100"/>
  <c r="C322" i="100"/>
  <c r="C1039" i="100"/>
  <c r="B1763" i="100"/>
  <c r="B86" i="100"/>
  <c r="L114" i="99" a="1"/>
  <c r="B342" i="100"/>
  <c r="C972" i="100"/>
  <c r="B1148" i="100"/>
  <c r="B1085" i="100"/>
  <c r="B496" i="100"/>
  <c r="U380" i="99" a="1"/>
  <c r="C1978" i="100"/>
  <c r="G167" i="99" a="1"/>
  <c r="C143" i="100"/>
  <c r="B1028" i="100"/>
  <c r="B345" i="100"/>
  <c r="C259" i="100"/>
  <c r="B1924" i="100"/>
  <c r="B1936" i="100"/>
  <c r="B455" i="100"/>
  <c r="C721" i="100"/>
  <c r="C1940" i="100"/>
  <c r="C1105" i="100"/>
  <c r="B733" i="100"/>
  <c r="C202" i="100"/>
  <c r="B1984" i="100"/>
  <c r="C892" i="100"/>
  <c r="C683" i="100"/>
  <c r="B310" i="100"/>
  <c r="C945" i="100"/>
  <c r="B1790" i="100"/>
  <c r="C47" i="100"/>
  <c r="B412" i="100"/>
  <c r="B1886" i="100"/>
  <c r="B1750" i="100"/>
  <c r="B1077" i="100"/>
  <c r="B1962" i="100"/>
  <c r="C878" i="100"/>
  <c r="G219" i="99" a="1"/>
  <c r="C1093" i="100"/>
  <c r="Z360" i="99" a="1"/>
  <c r="C764" i="100"/>
  <c r="B1930" i="100"/>
  <c r="B832" i="100"/>
  <c r="C1226" i="100"/>
  <c r="C414" i="100"/>
  <c r="B1279" i="100"/>
  <c r="C1112" i="100"/>
  <c r="AB360" i="99" a="1"/>
  <c r="B101" i="100"/>
  <c r="B477" i="100"/>
  <c r="H288" i="99" a="1"/>
  <c r="B1665" i="100"/>
  <c r="B1612" i="100"/>
  <c r="CE219" i="99" a="1"/>
  <c r="B188" i="100"/>
  <c r="C1946" i="100"/>
  <c r="C1003" i="100"/>
  <c r="B1669" i="100"/>
  <c r="C1947" i="100"/>
  <c r="D15" i="99" a="1"/>
  <c r="B631" i="100"/>
  <c r="N4" i="99" a="1"/>
  <c r="H305" i="99" a="1"/>
  <c r="B696" i="100"/>
  <c r="C886" i="100"/>
  <c r="B1050" i="100"/>
  <c r="BG224" i="99" a="1"/>
  <c r="B597" i="100"/>
  <c r="K190" i="99" a="1"/>
  <c r="C579" i="100"/>
  <c r="B1673" i="100"/>
  <c r="B1591" i="100"/>
  <c r="C673" i="100"/>
  <c r="C1056" i="100"/>
  <c r="C702" i="100"/>
  <c r="C491" i="100"/>
  <c r="B969" i="100"/>
  <c r="C320" i="100"/>
  <c r="C1948" i="100"/>
  <c r="B1169" i="100"/>
  <c r="C529" i="100"/>
  <c r="B908" i="100"/>
  <c r="B1799" i="100"/>
  <c r="B311" i="100"/>
  <c r="C976" i="100"/>
  <c r="B554" i="100"/>
  <c r="B1103" i="100"/>
  <c r="B239" i="100"/>
  <c r="B551" i="100"/>
  <c r="B857" i="100"/>
  <c r="C1699" i="100"/>
  <c r="B391" i="100"/>
  <c r="Z271" i="99" a="1"/>
  <c r="B950" i="100"/>
  <c r="C214" i="100"/>
  <c r="C1114" i="100"/>
  <c r="B1942" i="100"/>
  <c r="C404" i="100"/>
  <c r="X223" i="99" a="1"/>
  <c r="B1971" i="100"/>
  <c r="B720" i="100"/>
  <c r="C1127" i="100"/>
  <c r="C761" i="100"/>
  <c r="C22" i="100"/>
  <c r="C1030" i="100"/>
  <c r="C1966" i="100"/>
  <c r="C1010" i="100"/>
  <c r="B211" i="100"/>
  <c r="C430" i="100"/>
  <c r="C371" i="100"/>
  <c r="B1265" i="100"/>
  <c r="B1562" i="100"/>
  <c r="C897" i="100"/>
  <c r="C1685" i="100"/>
  <c r="B384" i="100"/>
  <c r="B907" i="100"/>
  <c r="B780" i="100"/>
  <c r="B296" i="100"/>
  <c r="B443" i="100"/>
  <c r="C1828" i="100"/>
  <c r="C1066" i="100"/>
  <c r="C576" i="100"/>
  <c r="C869" i="100"/>
  <c r="C638" i="100"/>
  <c r="C499" i="100"/>
  <c r="C1564" i="100"/>
  <c r="C1616" i="100"/>
  <c r="B387" i="100"/>
  <c r="C1602" i="100"/>
  <c r="B145" i="100"/>
  <c r="N165" i="99" a="1"/>
  <c r="B263" i="100"/>
  <c r="E273" i="99" a="1"/>
  <c r="B489" i="100"/>
  <c r="C1064" i="100"/>
  <c r="B1672" i="100"/>
  <c r="AH143" i="99" a="1"/>
  <c r="C254" i="100"/>
  <c r="M60" i="99" a="1"/>
  <c r="B1954" i="100"/>
  <c r="B669" i="100"/>
  <c r="C1214" i="100"/>
  <c r="B298" i="100"/>
  <c r="B1742" i="100"/>
  <c r="C1902" i="100"/>
  <c r="B52" i="100"/>
  <c r="C1683" i="100"/>
  <c r="L377" i="99" a="1"/>
  <c r="C365" i="100"/>
  <c r="C718" i="100"/>
  <c r="B981" i="100"/>
  <c r="B1815" i="100"/>
  <c r="C405" i="100"/>
  <c r="C477" i="100"/>
  <c r="C222" i="100"/>
  <c r="C1241" i="100"/>
  <c r="B1274" i="100"/>
  <c r="B368" i="100"/>
  <c r="E246" i="99" a="1"/>
  <c r="C1119" i="100"/>
  <c r="F221" i="99" a="1"/>
  <c r="C1847" i="100"/>
  <c r="B1003" i="100"/>
  <c r="C1799" i="100"/>
  <c r="C1895" i="100"/>
  <c r="C271" i="100"/>
  <c r="B1879" i="100"/>
  <c r="B1782" i="100"/>
  <c r="B293" i="100"/>
  <c r="C1850" i="100"/>
  <c r="B1899" i="100"/>
  <c r="C665" i="100"/>
  <c r="P35" i="99" a="1"/>
  <c r="C310" i="100"/>
  <c r="B666" i="100"/>
  <c r="B1711" i="100"/>
  <c r="C1242" i="100"/>
  <c r="B156" i="100"/>
  <c r="C1595" i="100"/>
  <c r="K244" i="99" a="1"/>
  <c r="B557" i="100"/>
  <c r="B1789" i="100"/>
  <c r="B864" i="100"/>
  <c r="C1166" i="100"/>
  <c r="C614" i="100"/>
  <c r="E377" i="99" a="1"/>
  <c r="C316" i="100"/>
  <c r="C880" i="100"/>
  <c r="B1066" i="100"/>
  <c r="C1964" i="100"/>
  <c r="B300" i="100"/>
  <c r="B18" i="100"/>
  <c r="B385" i="100"/>
  <c r="B1211" i="100"/>
  <c r="D39" i="99" a="1"/>
  <c r="C1855" i="100"/>
  <c r="B726" i="100"/>
  <c r="B836" i="100"/>
  <c r="B1960" i="100"/>
  <c r="C635" i="100"/>
  <c r="B727" i="100"/>
  <c r="C116" i="100"/>
  <c r="C1089" i="100"/>
  <c r="B433" i="100"/>
  <c r="B877" i="100"/>
  <c r="C1937" i="100"/>
  <c r="B1251" i="100"/>
  <c r="B279" i="100"/>
  <c r="B1959" i="100"/>
  <c r="C795" i="100"/>
  <c r="C624" i="100"/>
  <c r="C1907" i="100"/>
  <c r="C809" i="100"/>
  <c r="B747" i="100"/>
  <c r="C704" i="100"/>
  <c r="C206" i="100"/>
  <c r="C651" i="100"/>
  <c r="C1843" i="100"/>
  <c r="C1695" i="100"/>
  <c r="B1843" i="100"/>
  <c r="C476" i="100"/>
  <c r="Q219" i="99" a="1"/>
  <c r="B1196" i="100"/>
  <c r="B1985" i="100"/>
  <c r="B1728" i="100"/>
  <c r="D224" i="99" a="1"/>
  <c r="C523" i="100"/>
  <c r="B1256" i="100"/>
  <c r="B846" i="100"/>
  <c r="B288" i="100"/>
  <c r="C994" i="100"/>
  <c r="B285" i="100"/>
  <c r="C1117" i="100"/>
  <c r="C355" i="100"/>
  <c r="B1224" i="100"/>
  <c r="C273" i="100"/>
  <c r="C220" i="100"/>
  <c r="B1851" i="100"/>
  <c r="B1820" i="100"/>
  <c r="B69" i="100"/>
  <c r="C1801" i="100"/>
  <c r="C1587" i="100"/>
  <c r="C1846" i="100"/>
  <c r="C1714" i="100"/>
  <c r="C428" i="100"/>
  <c r="C685" i="100"/>
  <c r="BW224" i="99" a="1"/>
  <c r="B265" i="100"/>
  <c r="B1195" i="100"/>
  <c r="B511" i="100"/>
  <c r="C1184" i="100"/>
  <c r="B573" i="100"/>
  <c r="B55" i="100"/>
  <c r="X93" i="99" a="1"/>
  <c r="C1240" i="100"/>
  <c r="C1046" i="100"/>
  <c r="C1099" i="100"/>
  <c r="C177" i="100"/>
  <c r="B924" i="100"/>
  <c r="B545" i="100"/>
  <c r="C1027" i="100"/>
  <c r="C677" i="100"/>
  <c r="C1746" i="100"/>
  <c r="C24" i="100"/>
  <c r="B1216" i="100"/>
  <c r="C357" i="100"/>
  <c r="B1177" i="100"/>
  <c r="B1191" i="100"/>
  <c r="B1812" i="100"/>
  <c r="J377" i="99" a="1"/>
  <c r="C1058" i="100"/>
  <c r="C1793" i="100"/>
  <c r="C565" i="100"/>
  <c r="B1038" i="100"/>
  <c r="B422" i="100"/>
  <c r="B1674" i="100"/>
  <c r="C400" i="100"/>
  <c r="B1901" i="100"/>
  <c r="D343" i="99" a="1"/>
  <c r="B1926" i="100"/>
  <c r="C789" i="100"/>
  <c r="C1845" i="100"/>
  <c r="B1967" i="100"/>
  <c r="C1857" i="100"/>
  <c r="B1914" i="100"/>
  <c r="AE114" i="99" a="1"/>
  <c r="B124" i="100"/>
  <c r="C419" i="100"/>
  <c r="C985" i="100"/>
  <c r="B1969" i="100"/>
  <c r="B1748" i="100"/>
  <c r="B827" i="100"/>
  <c r="Y143" i="99" a="1"/>
  <c r="AB271" i="99" a="1"/>
  <c r="B700" i="100"/>
  <c r="C555" i="100"/>
  <c r="B964" i="100"/>
  <c r="C1767" i="100"/>
  <c r="C1796" i="100"/>
  <c r="B1092" i="100"/>
  <c r="C1188" i="100"/>
  <c r="B1106" i="100"/>
  <c r="B1555" i="100"/>
  <c r="B731" i="100"/>
  <c r="B546" i="100"/>
  <c r="AE377" i="99" a="1"/>
  <c r="AD219" i="99" a="1"/>
  <c r="C1792" i="100"/>
  <c r="C1252" i="100"/>
  <c r="C1042" i="100"/>
  <c r="B1726" i="100"/>
  <c r="B99" i="100"/>
  <c r="D383" i="99" a="1"/>
  <c r="C327" i="100"/>
  <c r="C490" i="100"/>
  <c r="B1138" i="100"/>
  <c r="C780" i="100"/>
  <c r="B71" i="100"/>
  <c r="B958" i="100"/>
  <c r="C514" i="100"/>
  <c r="C369" i="100"/>
  <c r="B216" i="100"/>
  <c r="B1564" i="100"/>
  <c r="AC360" i="99" a="1"/>
  <c r="C314" i="100"/>
  <c r="B892" i="100"/>
  <c r="C744" i="100"/>
  <c r="C978" i="100"/>
  <c r="C1647" i="100"/>
  <c r="B269" i="100"/>
  <c r="C609" i="100"/>
  <c r="B483" i="100"/>
  <c r="B1809" i="100"/>
  <c r="C1606" i="100"/>
  <c r="B565" i="100"/>
  <c r="B820" i="100"/>
  <c r="AB398" i="99" a="1"/>
  <c r="B3" i="100"/>
  <c r="B127" i="100"/>
  <c r="C617" i="100"/>
  <c r="B274" i="100"/>
  <c r="B1978" i="100"/>
  <c r="B1272" i="100"/>
  <c r="C895" i="100"/>
  <c r="B1957" i="100"/>
  <c r="C98" i="100"/>
  <c r="C770" i="100"/>
  <c r="C233" i="100"/>
  <c r="B79" i="100"/>
  <c r="C939" i="100"/>
  <c r="C386" i="100"/>
  <c r="C370" i="100"/>
  <c r="C420" i="100"/>
  <c r="B1254" i="100"/>
  <c r="F39" i="99" a="1"/>
  <c r="B1134" i="100"/>
  <c r="B1952" i="100"/>
  <c r="B829" i="100"/>
  <c r="B328" i="100"/>
  <c r="D404" i="99" a="1"/>
  <c r="C1021" i="100"/>
  <c r="C613" i="100"/>
  <c r="C1967" i="100"/>
  <c r="B121" i="100"/>
  <c r="C1219" i="100"/>
  <c r="B1677" i="100"/>
  <c r="B157" i="100"/>
  <c r="C952" i="100"/>
  <c r="B1752" i="100"/>
  <c r="AE271" i="99" a="1"/>
  <c r="B1170" i="100"/>
  <c r="C83" i="100"/>
  <c r="B224" i="100"/>
  <c r="B469" i="100"/>
  <c r="B1733" i="100"/>
  <c r="B325" i="100"/>
  <c r="B190" i="100"/>
  <c r="B939" i="100"/>
  <c r="C246" i="100"/>
  <c r="C1244" i="100"/>
  <c r="C806" i="100"/>
  <c r="B891" i="100"/>
  <c r="B885" i="100"/>
  <c r="C1278" i="100"/>
  <c r="H356" i="99" a="1"/>
  <c r="C217" i="100"/>
  <c r="B24" i="100"/>
  <c r="B1615" i="100"/>
  <c r="B1913" i="100"/>
  <c r="C598" i="100"/>
  <c r="B1713" i="100"/>
  <c r="B965" i="100"/>
  <c r="AH60" i="99" a="1"/>
  <c r="AB37" i="99" a="1"/>
  <c r="C935" i="100"/>
  <c r="C1229" i="100"/>
  <c r="C149" i="100"/>
  <c r="C1116" i="100"/>
  <c r="B431" i="100"/>
  <c r="C1000" i="100"/>
  <c r="C1277" i="100"/>
  <c r="B729" i="100"/>
  <c r="W382" i="99" a="1"/>
  <c r="B982" i="100"/>
  <c r="AU221" i="99" a="1"/>
  <c r="B1706" i="100"/>
  <c r="C247" i="100"/>
  <c r="B1616" i="100"/>
  <c r="C258" i="100"/>
  <c r="B1052" i="100"/>
  <c r="B607" i="100"/>
  <c r="B992" i="100"/>
  <c r="B550" i="100"/>
  <c r="C1803" i="100"/>
  <c r="B746" i="100"/>
  <c r="C558" i="100"/>
  <c r="B1643" i="100"/>
  <c r="B492" i="100"/>
  <c r="B53" i="100"/>
  <c r="C1238" i="100"/>
  <c r="B613" i="100"/>
  <c r="B826" i="100"/>
  <c r="C1913" i="100"/>
  <c r="C495" i="100"/>
  <c r="B1151" i="100"/>
  <c r="C813" i="100"/>
  <c r="C399" i="100"/>
  <c r="C123" i="100"/>
  <c r="C717" i="100"/>
  <c r="C620" i="100"/>
  <c r="C1872" i="100"/>
  <c r="C305" i="100"/>
  <c r="C1002" i="100"/>
  <c r="C887" i="100"/>
  <c r="B1779" i="100"/>
  <c r="B1184" i="100"/>
  <c r="O288" i="99" a="1"/>
  <c r="B214" i="100"/>
  <c r="B208" i="100"/>
  <c r="C1040" i="100"/>
  <c r="C1876" i="100"/>
  <c r="C309" i="100"/>
  <c r="V402" i="99" a="1"/>
  <c r="C338" i="100"/>
  <c r="C209" i="100"/>
  <c r="C698" i="100"/>
  <c r="U382" i="99" a="1"/>
  <c r="B1042" i="100"/>
  <c r="C882" i="100"/>
  <c r="C1810" i="100"/>
  <c r="C86" i="100"/>
  <c r="B244" i="100"/>
  <c r="Y91" i="99" a="1"/>
  <c r="B309" i="100"/>
  <c r="B88" i="100"/>
  <c r="B1835" i="100"/>
  <c r="BL219" i="99" a="1"/>
  <c r="M360" i="99" a="1"/>
  <c r="C1951" i="100"/>
  <c r="B730" i="100"/>
  <c r="C308" i="100"/>
  <c r="B408" i="100"/>
  <c r="B844" i="100"/>
  <c r="J165" i="99" a="1"/>
  <c r="B1727" i="100"/>
  <c r="B1987" i="100"/>
  <c r="C1603" i="100"/>
  <c r="B1787" i="100"/>
  <c r="C989" i="100"/>
  <c r="B1181" i="100"/>
  <c r="C1968" i="100"/>
  <c r="B1076" i="100"/>
  <c r="C1889" i="100"/>
  <c r="C1052" i="100"/>
  <c r="C390" i="100"/>
  <c r="B1690" i="100"/>
  <c r="C1225" i="100"/>
  <c r="B652" i="100"/>
  <c r="B14" i="100"/>
  <c r="B774" i="100"/>
  <c r="C179" i="100"/>
  <c r="L341" i="99" a="1"/>
  <c r="C1761" i="100"/>
  <c r="C839" i="100"/>
  <c r="L89" i="99" a="1"/>
  <c r="B634" i="100"/>
  <c r="K305" i="99" a="1"/>
  <c r="C82" i="100"/>
  <c r="C1729" i="100"/>
  <c r="C203" i="100"/>
  <c r="B1744" i="100"/>
  <c r="B612" i="100"/>
  <c r="B1764" i="100"/>
  <c r="AF219" i="99" a="1"/>
  <c r="C883" i="100"/>
  <c r="C409" i="100"/>
  <c r="C1075" i="100"/>
  <c r="C77" i="100"/>
  <c r="B1098" i="100"/>
  <c r="B1583" i="100"/>
  <c r="C731" i="100"/>
  <c r="C1988" i="100"/>
  <c r="C128" i="100"/>
  <c r="C600" i="100"/>
  <c r="B901" i="100"/>
  <c r="BF224" i="99" a="1"/>
  <c r="C1110" i="100"/>
  <c r="B804" i="100"/>
  <c r="C1239" i="100"/>
  <c r="B1889" i="100"/>
  <c r="B1810" i="100"/>
  <c r="B1601" i="100"/>
  <c r="Y13" i="99" a="1"/>
  <c r="AE398" i="99" a="1"/>
  <c r="Y116" i="99" a="1"/>
  <c r="B1063" i="100"/>
  <c r="C910" i="100"/>
  <c r="B936" i="100"/>
  <c r="B460" i="100"/>
  <c r="B340" i="100"/>
  <c r="B712" i="100"/>
  <c r="E223" i="99" a="1"/>
  <c r="C1842" i="100"/>
  <c r="B553" i="100"/>
  <c r="C711" i="100"/>
  <c r="C106" i="100"/>
  <c r="C773" i="100"/>
  <c r="AG89" i="99" a="1"/>
  <c r="G91" i="99" a="1"/>
  <c r="B1083" i="100"/>
  <c r="B1245" i="100"/>
  <c r="C1666" i="100"/>
  <c r="C928" i="100"/>
  <c r="C1929" i="100"/>
  <c r="Z114" i="99" a="1"/>
  <c r="B922" i="100"/>
  <c r="AQ221" i="99" a="1"/>
  <c r="C1076" i="100"/>
  <c r="C1133" i="100"/>
  <c r="C1930" i="100"/>
  <c r="B1797" i="100"/>
  <c r="B106" i="100"/>
  <c r="B25" i="100"/>
  <c r="N7" i="99" a="1"/>
  <c r="K89" i="99" a="1"/>
  <c r="C715" i="100"/>
  <c r="B1949" i="100"/>
  <c r="C37" i="100"/>
  <c r="C937" i="100"/>
  <c r="B989" i="100"/>
  <c r="C615" i="100"/>
  <c r="C1813" i="100"/>
  <c r="C625" i="100"/>
  <c r="B1792" i="100"/>
  <c r="C1825" i="100"/>
  <c r="C1849" i="100"/>
  <c r="B859" i="100"/>
  <c r="C1248" i="100"/>
  <c r="B486" i="100"/>
  <c r="B1691" i="100"/>
  <c r="C1779" i="100"/>
  <c r="Z89" i="99" a="1"/>
  <c r="C294" i="100"/>
  <c r="B866" i="100"/>
  <c r="C823" i="100"/>
  <c r="C1877" i="100"/>
  <c r="C1081" i="100"/>
  <c r="AC35" i="99" a="1"/>
  <c r="B1556" i="100"/>
  <c r="Y60" i="99" a="1"/>
  <c r="C1604" i="100"/>
  <c r="B1070" i="100"/>
  <c r="C872" i="100"/>
  <c r="C871" i="100"/>
  <c r="C1135" i="100"/>
  <c r="B686" i="100"/>
  <c r="B842" i="100"/>
  <c r="C593" i="100"/>
  <c r="C1795" i="100"/>
  <c r="C631" i="100"/>
  <c r="B1058" i="100"/>
  <c r="B1160" i="100"/>
  <c r="C1186" i="100"/>
  <c r="B701" i="100"/>
  <c r="Z398" i="99" a="1"/>
  <c r="C654" i="100"/>
  <c r="P165" i="99" a="1"/>
  <c r="C604" i="100"/>
  <c r="B333" i="100"/>
  <c r="C850" i="100"/>
  <c r="C729" i="100"/>
  <c r="B523" i="100"/>
  <c r="C783" i="100"/>
  <c r="C440" i="100"/>
  <c r="BG223" i="99" a="1"/>
  <c r="B1078" i="100"/>
  <c r="B262" i="100"/>
  <c r="I114" i="99" a="1"/>
  <c r="C1854" i="100"/>
  <c r="C1776" i="100"/>
  <c r="C633" i="100"/>
  <c r="C49" i="100"/>
  <c r="B946" i="100"/>
  <c r="C268" i="100"/>
  <c r="B773" i="100"/>
  <c r="W398" i="99" a="1"/>
  <c r="B943" i="100"/>
  <c r="C751" i="100"/>
  <c r="C1049" i="100"/>
  <c r="B9" i="100"/>
  <c r="B954" i="100"/>
  <c r="B1249" i="100"/>
  <c r="B1207" i="100"/>
  <c r="C1817" i="100"/>
  <c r="B1009" i="100"/>
  <c r="C532" i="100"/>
  <c r="C34" i="100"/>
  <c r="B1716" i="100"/>
  <c r="C679" i="100"/>
  <c r="B676" i="100"/>
  <c r="C1944" i="100"/>
  <c r="AA89" i="99" a="1"/>
  <c r="B1822" i="100"/>
  <c r="C29" i="100"/>
  <c r="U379" i="99" a="1"/>
  <c r="C918" i="100"/>
  <c r="B1130" i="100"/>
  <c r="B1554" i="100"/>
  <c r="BF221" i="99" a="1"/>
  <c r="B1972" i="100"/>
  <c r="B1557" i="100"/>
  <c r="AH114" i="99" a="1"/>
  <c r="E343" i="99" a="1"/>
  <c r="B1737" i="100"/>
  <c r="C1134" i="100"/>
  <c r="C1583" i="100"/>
  <c r="D403" i="99" a="1"/>
  <c r="C1906" i="100"/>
  <c r="B468" i="100"/>
  <c r="B1041" i="100"/>
  <c r="C401" i="100"/>
  <c r="C713" i="100"/>
  <c r="C1254" i="100"/>
  <c r="B972" i="100"/>
  <c r="B894" i="100"/>
  <c r="B1264" i="100"/>
  <c r="N271" i="99" a="1"/>
  <c r="Q244" i="99" a="1"/>
  <c r="B1278" i="100"/>
  <c r="C252" i="100"/>
  <c r="C1882" i="100"/>
  <c r="C334" i="100"/>
  <c r="C415" i="100"/>
  <c r="C768" i="100"/>
  <c r="B1852" i="100"/>
  <c r="C1192" i="100"/>
  <c r="B1068" i="100"/>
  <c r="B370" i="100"/>
  <c r="B428" i="100"/>
  <c r="AA377" i="99" a="1"/>
  <c r="C1689" i="100"/>
  <c r="C1207" i="100"/>
  <c r="B198" i="100"/>
  <c r="O89" i="99" a="1"/>
  <c r="C337" i="99" a="1"/>
  <c r="B1074" i="100"/>
  <c r="C1859" i="100"/>
  <c r="C375" i="100"/>
  <c r="C1202" i="100"/>
  <c r="C272" i="100"/>
  <c r="B1898" i="100"/>
  <c r="AE143" i="99" a="1"/>
  <c r="B526" i="100"/>
  <c r="C466" i="100"/>
  <c r="C961" i="100"/>
  <c r="B19" i="100"/>
  <c r="C1177" i="100"/>
  <c r="B247" i="100"/>
  <c r="B87" i="100"/>
  <c r="C461" i="100"/>
  <c r="K341" i="99" a="1"/>
  <c r="B487" i="100"/>
  <c r="CG219" i="99" a="1"/>
  <c r="B744" i="100"/>
  <c r="C556" i="100"/>
  <c r="B953" i="100"/>
  <c r="B1560" i="100"/>
  <c r="W273" i="99" a="1"/>
  <c r="B711" i="100"/>
  <c r="C1894" i="100"/>
  <c r="D382" i="99" a="1"/>
  <c r="C1088" i="100"/>
  <c r="C471" i="100"/>
  <c r="C60" i="100"/>
  <c r="E224" i="99" a="1"/>
  <c r="B566" i="100"/>
  <c r="C977" i="100"/>
  <c r="C269" i="100"/>
  <c r="C1772" i="100"/>
  <c r="B1761" i="100"/>
  <c r="B749" i="100"/>
  <c r="B1027" i="100"/>
  <c r="G305" i="99" a="1"/>
  <c r="C956" i="100"/>
  <c r="B1097" i="100"/>
  <c r="Z13" i="99" a="1"/>
  <c r="B1593" i="100"/>
  <c r="C50" i="100"/>
  <c r="B970" i="100"/>
  <c r="B1696" i="100"/>
  <c r="B1725" i="100"/>
  <c r="B508" i="100"/>
  <c r="B555" i="100"/>
  <c r="E249" i="99" a="1"/>
  <c r="C592" i="100"/>
  <c r="Q114" i="99" a="1"/>
  <c r="AG271" i="99" a="1"/>
  <c r="C622" i="100"/>
  <c r="B592" i="100"/>
  <c r="C803" i="100"/>
  <c r="C1017" i="100"/>
  <c r="C669" i="100"/>
  <c r="B735" i="100"/>
  <c r="B750" i="100"/>
  <c r="B651" i="100"/>
  <c r="O114" i="99" a="1"/>
  <c r="C796" i="100"/>
  <c r="L165" i="99" a="1"/>
  <c r="B356" i="100"/>
  <c r="B1183" i="100"/>
  <c r="B197" i="100"/>
  <c r="B94" i="100"/>
  <c r="C1731" i="100"/>
  <c r="B759" i="100"/>
  <c r="N305" i="99" a="1"/>
  <c r="Y398" i="99" a="1"/>
  <c r="B1111" i="100"/>
  <c r="B590" i="100"/>
  <c r="B401" i="100"/>
  <c r="B205" i="100"/>
  <c r="C1059" i="100"/>
  <c r="C1873" i="100"/>
  <c r="L60" i="99" a="1"/>
  <c r="B149" i="100"/>
  <c r="C1051" i="100"/>
  <c r="C991" i="100"/>
  <c r="C1169" i="100"/>
  <c r="B1839" i="100"/>
  <c r="C282" i="100"/>
  <c r="C554" i="100"/>
  <c r="C1933" i="100"/>
  <c r="C1844" i="100"/>
  <c r="C229" i="100"/>
  <c r="C648" i="100"/>
  <c r="B11" i="100"/>
  <c r="B689" i="100"/>
  <c r="B68" i="100"/>
  <c r="B430" i="100"/>
  <c r="X224" i="99" a="1"/>
  <c r="B503" i="100"/>
  <c r="C1262" i="100"/>
  <c r="C186" i="100"/>
  <c r="C792" i="100"/>
  <c r="C720" i="100"/>
  <c r="C1738" i="100"/>
  <c r="C1750" i="100"/>
  <c r="C441" i="100"/>
  <c r="AN221" i="99" a="1"/>
  <c r="C500" i="100"/>
  <c r="C1593" i="100"/>
  <c r="B389" i="100"/>
  <c r="B1607" i="100"/>
  <c r="B1848" i="100"/>
  <c r="B703" i="100"/>
  <c r="C1090" i="100"/>
  <c r="K360" i="99" a="1"/>
  <c r="B219" i="100"/>
  <c r="B134" i="100"/>
  <c r="C1899" i="100"/>
  <c r="C1175" i="100"/>
  <c r="B1059" i="100"/>
  <c r="H13" i="99" a="1"/>
  <c r="C204" i="100"/>
  <c r="B1826" i="100"/>
  <c r="C727" i="100"/>
  <c r="C947" i="100"/>
  <c r="P89" i="99" a="1"/>
  <c r="B1152" i="100"/>
  <c r="E398" i="99" a="1"/>
  <c r="C1811" i="100"/>
  <c r="C1723" i="100"/>
  <c r="C891" i="100"/>
  <c r="C1194" i="100"/>
  <c r="C381" i="100"/>
  <c r="C571" i="100"/>
  <c r="C290" i="99" a="1"/>
  <c r="C874" i="100"/>
  <c r="C434" i="100"/>
  <c r="B1222" i="100"/>
  <c r="C336" i="100"/>
  <c r="H165" i="99" a="1"/>
  <c r="B850" i="100"/>
  <c r="C1960" i="100"/>
  <c r="B1891" i="100"/>
  <c r="B685" i="100"/>
  <c r="N288" i="99" a="1"/>
  <c r="C1643" i="100"/>
  <c r="B1065" i="100"/>
  <c r="C447" i="100"/>
  <c r="B620" i="100"/>
  <c r="C1121" i="100"/>
  <c r="B367" i="100"/>
  <c r="C705" i="100"/>
  <c r="B129" i="100"/>
  <c r="B1202" i="100"/>
  <c r="B1269" i="100"/>
  <c r="B1119" i="100"/>
  <c r="C74" i="100"/>
  <c r="B684" i="100"/>
  <c r="I13" i="99" a="1"/>
  <c r="B1212" i="100"/>
  <c r="B406" i="100"/>
  <c r="B476" i="100"/>
  <c r="B1150" i="100"/>
  <c r="B926" i="100"/>
  <c r="B334" i="100"/>
  <c r="C769" i="100"/>
  <c r="C712" i="100"/>
  <c r="B1859" i="100"/>
  <c r="B764" i="100"/>
  <c r="C285" i="100"/>
  <c r="C847" i="100"/>
  <c r="C1861" i="100"/>
  <c r="C1924" i="100"/>
  <c r="B1081" i="100"/>
  <c r="V37" i="99" a="1"/>
  <c r="BW223" i="99" a="1"/>
  <c r="B1982" i="100"/>
  <c r="B647" i="100"/>
  <c r="C987" i="100"/>
  <c r="B1888" i="100"/>
  <c r="B1057" i="100"/>
  <c r="C1594" i="100"/>
  <c r="C1096" i="100"/>
  <c r="C90" i="100"/>
  <c r="C301" i="100"/>
  <c r="C1858" i="100"/>
  <c r="B280" i="100"/>
  <c r="B1781" i="100"/>
  <c r="B1079" i="100"/>
  <c r="C775" i="100"/>
  <c r="C1062" i="100"/>
  <c r="B868" i="100"/>
  <c r="B305" i="100"/>
  <c r="C205" i="100"/>
  <c r="G165" i="99" a="1"/>
  <c r="C63" i="100"/>
  <c r="B658" i="100"/>
  <c r="C152" i="100"/>
  <c r="B753" i="100"/>
  <c r="C1973" i="100"/>
  <c r="B1825" i="100"/>
  <c r="B1156" i="100"/>
  <c r="B915" i="100"/>
  <c r="C1585" i="100"/>
  <c r="B1071" i="100"/>
  <c r="C132" i="100"/>
  <c r="B1970" i="100"/>
  <c r="C875" i="100"/>
  <c r="C660" i="100"/>
  <c r="B117" i="100"/>
  <c r="C549" i="100"/>
  <c r="B452" i="100"/>
  <c r="B599" i="100"/>
  <c r="B497" i="100"/>
  <c r="C690" i="100"/>
  <c r="C261" i="100"/>
  <c r="D307" i="99" a="1"/>
  <c r="B369" i="100"/>
  <c r="C1195" i="100"/>
  <c r="B1000" i="100"/>
  <c r="C1163" i="100"/>
  <c r="C519" i="100"/>
  <c r="B576" i="100"/>
  <c r="C1038" i="100"/>
  <c r="C1588" i="100"/>
  <c r="N114" i="99" a="1"/>
  <c r="AF143" i="99" a="1"/>
  <c r="M190" i="99" a="1"/>
  <c r="J305" i="99" a="1"/>
  <c r="B320" i="100"/>
  <c r="C844" i="100"/>
  <c r="B630" i="100"/>
  <c r="C1955" i="100"/>
  <c r="I60" i="99" a="1"/>
  <c r="B1139" i="100"/>
  <c r="B1950" i="100"/>
  <c r="C1070" i="100"/>
  <c r="C502" i="100"/>
  <c r="C1938" i="100"/>
  <c r="B1107" i="100"/>
  <c r="C139" i="100"/>
  <c r="B418" i="100"/>
  <c r="C348" i="100"/>
  <c r="B544" i="100"/>
  <c r="C984" i="100"/>
  <c r="B682" i="100"/>
  <c r="C902" i="100"/>
  <c r="C140" i="100"/>
  <c r="B937" i="100"/>
  <c r="C79" i="100"/>
  <c r="B675" i="100"/>
  <c r="C700" i="100"/>
  <c r="C1118" i="100"/>
  <c r="C225" i="100"/>
  <c r="B1047" i="100"/>
  <c r="D248" i="99" a="1"/>
  <c r="BO219" i="99" a="1"/>
  <c r="C1101" i="100"/>
  <c r="C36" i="100"/>
  <c r="C1560" i="100"/>
  <c r="C1838" i="100"/>
  <c r="C816" i="100"/>
  <c r="B1666" i="100"/>
  <c r="C832" i="100"/>
  <c r="B46" i="100"/>
  <c r="B1176" i="100"/>
  <c r="C652" i="100"/>
  <c r="C1979" i="100"/>
  <c r="B1680" i="100"/>
  <c r="C1781" i="100"/>
  <c r="C1822" i="100"/>
  <c r="AI165" i="99" a="1"/>
  <c r="J398" i="99" a="1"/>
  <c r="C525" i="100"/>
  <c r="B15" i="100"/>
  <c r="B1270" i="100"/>
  <c r="C585" i="100"/>
  <c r="B1281" i="100"/>
  <c r="B1606" i="100"/>
  <c r="C1148" i="100"/>
  <c r="C1669" i="100"/>
  <c r="B1683" i="100"/>
  <c r="C324" i="100"/>
  <c r="BH219" i="99" a="1"/>
  <c r="AO221" i="99" a="1"/>
  <c r="C822" i="100"/>
  <c r="C1954" i="100"/>
  <c r="B252" i="100"/>
  <c r="C1986" i="100"/>
  <c r="C1957" i="100"/>
  <c r="C611" i="100"/>
  <c r="C863" i="100"/>
  <c r="C1985" i="100"/>
  <c r="B1904" i="100"/>
  <c r="AR221" i="99" a="1"/>
  <c r="C1001" i="100"/>
  <c r="C1919" i="100"/>
  <c r="C853" i="100"/>
  <c r="C221" i="100"/>
  <c r="C674" i="100"/>
  <c r="B589" i="100"/>
  <c r="AR219" i="99" a="1"/>
  <c r="C706" i="100"/>
  <c r="H221" i="99" a="1"/>
  <c r="C1198" i="100"/>
  <c r="B131" i="100"/>
  <c r="B779" i="100"/>
  <c r="B1869" i="100"/>
  <c r="B1709" i="100"/>
  <c r="C530" i="100"/>
  <c r="C1139" i="100"/>
  <c r="C296" i="100"/>
  <c r="C1569" i="100"/>
  <c r="C610" i="100"/>
  <c r="B1833" i="100"/>
  <c r="G244" i="99" a="1"/>
  <c r="P244" i="99" a="1"/>
  <c r="C51" i="100"/>
  <c r="B1935" i="100"/>
  <c r="C1565" i="100"/>
  <c r="D337" i="99" a="1"/>
  <c r="C1831" i="100"/>
  <c r="C906" i="100"/>
  <c r="C581" i="100"/>
  <c r="AB62" i="99" a="1"/>
  <c r="C1136" i="100"/>
  <c r="B867" i="100"/>
  <c r="C483" i="100"/>
  <c r="B945" i="100"/>
  <c r="BE223" i="99" a="1"/>
  <c r="B63" i="100"/>
  <c r="C725" i="100"/>
  <c r="B819" i="100"/>
  <c r="AD377" i="99" a="1"/>
  <c r="B1965" i="100"/>
  <c r="B1569" i="100"/>
  <c r="C489" i="100"/>
  <c r="C1835" i="100"/>
  <c r="B1902" i="100"/>
  <c r="C1709" i="100"/>
  <c r="C119" i="100"/>
  <c r="C904" i="100"/>
  <c r="B1602" i="100"/>
  <c r="AC377" i="99" a="1"/>
  <c r="C1208" i="100"/>
  <c r="B363" i="100"/>
  <c r="C1249" i="100"/>
  <c r="B897" i="100"/>
  <c r="J219" i="99" a="1"/>
  <c r="B986" i="100"/>
  <c r="B65" i="100"/>
  <c r="C450" i="100"/>
  <c r="B1979" i="100"/>
  <c r="H89" i="99" a="1"/>
  <c r="C794" i="100"/>
  <c r="C1129" i="100"/>
  <c r="B1276" i="100"/>
  <c r="B92" i="100"/>
  <c r="Z190" i="99" a="1"/>
  <c r="B1767" i="100"/>
  <c r="B1127" i="100"/>
  <c r="C1281" i="100"/>
  <c r="C1815" i="100"/>
  <c r="B787" i="100"/>
  <c r="B524" i="100"/>
  <c r="B140" i="100"/>
  <c r="C326" i="100"/>
  <c r="B646" i="100"/>
  <c r="C936" i="100"/>
  <c r="B1002" i="100"/>
  <c r="D223" i="99" a="1"/>
  <c r="M271" i="99" a="1"/>
  <c r="C1153" i="100"/>
  <c r="C135" i="100"/>
  <c r="B855" i="100"/>
  <c r="C55" i="100"/>
  <c r="B426" i="100"/>
  <c r="C293" i="100"/>
  <c r="V116" i="99" a="1"/>
  <c r="B998" i="100"/>
  <c r="C1145" i="100"/>
  <c r="C1563" i="100"/>
  <c r="AC165" i="99" a="1"/>
  <c r="O143" i="99" a="1"/>
  <c r="B960" i="100"/>
  <c r="AG143" i="99" a="1"/>
  <c r="B1700" i="100"/>
  <c r="C1908" i="100"/>
  <c r="C927" i="100"/>
  <c r="C1755" i="100"/>
  <c r="B801" i="100"/>
  <c r="B932" i="100"/>
  <c r="B1765" i="100"/>
  <c r="B1736" i="100"/>
  <c r="C1837" i="100"/>
  <c r="C231" i="100"/>
  <c r="B854" i="100"/>
  <c r="C138" i="100"/>
  <c r="C548" i="100"/>
  <c r="B125" i="100"/>
  <c r="C57" i="100"/>
  <c r="C323" i="100"/>
  <c r="B1912" i="100"/>
  <c r="B805" i="100"/>
  <c r="G377" i="99" a="1"/>
  <c r="B210" i="100"/>
  <c r="C1756" i="100"/>
  <c r="D93" i="99" a="1"/>
  <c r="B825" i="100"/>
  <c r="C1562" i="100"/>
  <c r="O244" i="99" a="1"/>
  <c r="B1881" i="100"/>
  <c r="B1252" i="100"/>
  <c r="B249" i="100"/>
  <c r="B395" i="100"/>
  <c r="CI219" i="99" a="1"/>
  <c r="C693" i="100"/>
  <c r="C993" i="100"/>
  <c r="C799" i="100"/>
  <c r="C714" i="100"/>
  <c r="X167" i="99" a="1"/>
  <c r="B1905" i="100"/>
  <c r="B752" i="100"/>
  <c r="B1684" i="100"/>
  <c r="B290" i="100"/>
  <c r="C1910" i="100"/>
  <c r="B402" i="100"/>
  <c r="B1197" i="100"/>
  <c r="C688" i="100"/>
  <c r="C460" i="100"/>
  <c r="B261" i="100"/>
  <c r="C835" i="100"/>
  <c r="C657" i="100"/>
  <c r="B626" i="100"/>
  <c r="B70" i="100"/>
  <c r="C748" i="100"/>
  <c r="B758" i="100"/>
  <c r="B312" i="100"/>
  <c r="C1217" i="100"/>
  <c r="C14" i="100"/>
  <c r="C923" i="100"/>
  <c r="V379" i="99" a="1"/>
  <c r="C478" i="100"/>
  <c r="B1647" i="100"/>
  <c r="B471" i="100"/>
  <c r="C8" i="100"/>
  <c r="O60" i="99" a="1"/>
  <c r="C1054" i="100"/>
  <c r="C1987" i="100"/>
  <c r="C307" i="100"/>
  <c r="C111" i="100"/>
  <c r="E324" i="99" a="1"/>
  <c r="B1956" i="100"/>
  <c r="C230" i="100"/>
  <c r="C23" i="100"/>
  <c r="N244" i="99" a="1"/>
  <c r="B1273" i="100"/>
  <c r="B966" i="100"/>
  <c r="AD143" i="99" a="1"/>
  <c r="B393" i="100"/>
  <c r="C1976" i="100"/>
  <c r="B223" i="100"/>
  <c r="C1744" i="100"/>
  <c r="C394" i="100"/>
  <c r="C113" i="100"/>
  <c r="B1746" i="100"/>
  <c r="B1961" i="100"/>
  <c r="B1046" i="100"/>
  <c r="C1138" i="100"/>
  <c r="C1586" i="100"/>
  <c r="B81" i="100"/>
  <c r="B1099" i="100"/>
  <c r="B1712" i="100"/>
  <c r="C380" i="100"/>
  <c r="V380" i="99" a="1"/>
  <c r="B1774" i="100"/>
  <c r="B1903" i="100"/>
  <c r="B1818" i="100"/>
  <c r="C607" i="100"/>
  <c r="B718" i="100"/>
  <c r="C1789" i="100"/>
  <c r="B1223" i="100"/>
  <c r="B942" i="100"/>
  <c r="C1074" i="100"/>
  <c r="B803" i="100"/>
  <c r="C1159" i="100"/>
  <c r="C1559" i="100"/>
  <c r="C241" i="100"/>
  <c r="AF114" i="99" a="1"/>
  <c r="B650" i="100"/>
  <c r="B768" i="100"/>
  <c r="C1897" i="100"/>
  <c r="B1878" i="100"/>
  <c r="B1022" i="100"/>
  <c r="B1723" i="100"/>
  <c r="B493" i="100"/>
  <c r="C1956" i="100"/>
  <c r="C1674" i="100"/>
  <c r="AI190" i="99" a="1"/>
  <c r="CF219" i="99" a="1"/>
  <c r="B905" i="100"/>
  <c r="C913" i="100"/>
  <c r="C982" i="100"/>
  <c r="X192" i="99"/>
  <c r="C1069" i="100"/>
  <c r="B283" i="100"/>
  <c r="B810" i="100"/>
  <c r="CA219" i="99" a="1"/>
  <c r="B105" i="100"/>
  <c r="C699" i="100"/>
  <c r="B1885" i="100"/>
  <c r="C1161" i="100"/>
  <c r="B1923" i="100"/>
  <c r="C1035" i="100"/>
  <c r="C28" i="100"/>
  <c r="C963" i="100"/>
  <c r="H271" i="99" a="1"/>
  <c r="B1773" i="100"/>
  <c r="C838" i="100"/>
  <c r="U383" i="99" a="1"/>
  <c r="C1875" i="100"/>
  <c r="C888" i="100"/>
  <c r="C418" i="100"/>
  <c r="P219" i="99" a="1"/>
  <c r="B204" i="100"/>
  <c r="V145" i="99" a="1"/>
  <c r="Y167" i="99" a="1"/>
  <c r="C1259" i="100"/>
  <c r="C958" i="100"/>
  <c r="C1920" i="100"/>
  <c r="C155" i="100"/>
  <c r="X169" i="99" a="1"/>
  <c r="AU219" i="99" a="1"/>
  <c r="C333" i="100"/>
  <c r="C1223" i="100"/>
  <c r="C1095" i="100"/>
  <c r="C1820" i="100"/>
  <c r="C692" i="100"/>
  <c r="B43" i="100"/>
  <c r="C1185" i="100"/>
  <c r="AG114" i="99" a="1"/>
  <c r="B233" i="100"/>
  <c r="B843" i="100"/>
  <c r="Q89" i="99" a="1"/>
  <c r="L219" i="99" a="1"/>
  <c r="B977" i="100"/>
  <c r="C629" i="100"/>
  <c r="BP219" i="99" a="1"/>
  <c r="U273" i="99" a="1"/>
  <c r="C122" i="100"/>
  <c r="B1847" i="100"/>
  <c r="C765" i="100"/>
  <c r="B1135" i="100"/>
  <c r="B1034" i="100"/>
  <c r="B609" i="100"/>
  <c r="C889" i="100"/>
  <c r="B1226" i="100"/>
  <c r="C427" i="100"/>
  <c r="V362" i="99" a="1"/>
  <c r="B1821" i="100"/>
  <c r="C292" i="100"/>
  <c r="B778" i="100"/>
  <c r="C115" i="100"/>
  <c r="C1165" i="100"/>
  <c r="B1257" i="100"/>
  <c r="B639" i="100"/>
  <c r="C1077" i="100"/>
  <c r="B1699" i="100"/>
  <c r="B1258" i="100"/>
  <c r="C345" i="100"/>
  <c r="W91" i="99" a="1"/>
  <c r="B933" i="100"/>
  <c r="B923" i="100"/>
  <c r="C1807" i="100"/>
  <c r="C482" i="100"/>
  <c r="B610" i="100"/>
  <c r="B751" i="100"/>
  <c r="B710" i="100"/>
  <c r="AV219" i="99" a="1"/>
  <c r="B1806" i="100"/>
  <c r="B1940" i="100"/>
  <c r="B572" i="100"/>
  <c r="B564" i="100"/>
  <c r="C1881" i="100"/>
  <c r="C640" i="100"/>
  <c r="C899" i="100"/>
  <c r="C753" i="100"/>
  <c r="C184" i="100"/>
  <c r="B357" i="100"/>
  <c r="C738" i="100"/>
  <c r="B437" i="100"/>
  <c r="B416" i="100"/>
  <c r="B107" i="100"/>
  <c r="AB114" i="99" a="1"/>
  <c r="B883" i="100"/>
  <c r="C953" i="100"/>
  <c r="C1751" i="100"/>
  <c r="B1642" i="100"/>
  <c r="B1596" i="100"/>
  <c r="C858" i="100"/>
  <c r="W37" i="99" a="1"/>
  <c r="B238" i="100"/>
  <c r="C526" i="100"/>
  <c r="B358" i="100"/>
  <c r="B822" i="100"/>
  <c r="B1255" i="100"/>
  <c r="C398" i="100"/>
  <c r="H35" i="99" a="1"/>
  <c r="B663" i="100"/>
  <c r="C759" i="100"/>
  <c r="C270" i="100"/>
  <c r="B1141" i="100"/>
  <c r="B459" i="100"/>
  <c r="E37" i="99" a="1"/>
  <c r="BX221" i="99" a="1"/>
  <c r="AI35" i="99" a="1"/>
  <c r="C387" i="100"/>
  <c r="AE165" i="99" a="1"/>
  <c r="C771" i="100"/>
  <c r="C597" i="100"/>
  <c r="C612" i="100"/>
  <c r="B719" i="100"/>
  <c r="C563" i="100"/>
  <c r="B1043" i="100"/>
  <c r="B1757" i="100"/>
  <c r="C1752" i="100"/>
  <c r="C234" i="100"/>
  <c r="B1717" i="100"/>
  <c r="AI219" i="99" a="1"/>
  <c r="AA143" i="99" a="1"/>
  <c r="C1765" i="100"/>
  <c r="C236" i="100"/>
  <c r="K322" i="99" a="1"/>
  <c r="AN224" i="99" a="1"/>
  <c r="C1584" i="100"/>
  <c r="B560" i="100"/>
  <c r="G190" i="99" a="1"/>
  <c r="B1973" i="100"/>
  <c r="C61" i="100"/>
  <c r="C1028" i="100"/>
  <c r="F419" i="99" a="1"/>
  <c r="C650" i="100"/>
  <c r="C10" i="100"/>
  <c r="B504" i="100"/>
  <c r="C1263" i="100"/>
  <c r="C599" i="100"/>
  <c r="C1234" i="100"/>
  <c r="V221" i="99" a="1"/>
  <c r="C1179" i="100"/>
  <c r="C87" i="100"/>
  <c r="B266" i="100"/>
  <c r="C1949" i="100"/>
  <c r="B242" i="100"/>
  <c r="C852" i="100"/>
  <c r="BK219" i="99" a="1"/>
  <c r="C438" i="100"/>
  <c r="C1063" i="100"/>
  <c r="B5" i="100"/>
  <c r="C181" i="100"/>
  <c r="V401" i="99" a="1"/>
  <c r="B1861" i="100"/>
  <c r="C284" i="100"/>
  <c r="D192" i="99" a="1"/>
  <c r="C1221" i="100"/>
  <c r="C69" i="100"/>
  <c r="C315" i="100"/>
  <c r="C276" i="100"/>
  <c r="BI219" i="99" a="1"/>
  <c r="B1801" i="100"/>
  <c r="N35" i="99" a="1"/>
  <c r="B62" i="100"/>
  <c r="C1696" i="100"/>
  <c r="C798" i="100"/>
  <c r="C1923" i="100"/>
  <c r="B1175" i="100"/>
  <c r="B201" i="100"/>
  <c r="C299" i="100"/>
  <c r="B1866" i="100"/>
  <c r="B1701" i="100"/>
  <c r="C830" i="100"/>
  <c r="AB143" i="99" a="1"/>
  <c r="C178" i="100"/>
  <c r="O13" i="99" a="1"/>
  <c r="C851" i="100"/>
  <c r="C870" i="100"/>
  <c r="B920" i="100"/>
  <c r="B831" i="100"/>
  <c r="C1084" i="100"/>
  <c r="B440" i="100"/>
  <c r="C762" i="100"/>
  <c r="D379" i="99" a="1"/>
  <c r="BZ219" i="99" a="1"/>
  <c r="B628" i="100"/>
  <c r="C930" i="100"/>
  <c r="B234" i="100"/>
  <c r="F62" i="99" a="1"/>
  <c r="C1566" i="100"/>
  <c r="B196" i="100"/>
  <c r="C283" i="100"/>
  <c r="B1778" i="100"/>
  <c r="C151" i="100"/>
  <c r="C153" i="100"/>
  <c r="AF377" i="99" a="1"/>
  <c r="C634" i="100"/>
  <c r="W221" i="99" a="1"/>
  <c r="C1780" i="100"/>
  <c r="B409" i="100"/>
  <c r="B1086" i="100"/>
  <c r="C964" i="100"/>
  <c r="C1227" i="100"/>
  <c r="C180" i="100"/>
  <c r="B659" i="100"/>
  <c r="C1931" i="100"/>
  <c r="C732" i="100"/>
  <c r="B944" i="100"/>
  <c r="B61" i="100"/>
  <c r="B91" i="100"/>
  <c r="B278" i="100"/>
  <c r="B153" i="100"/>
  <c r="B1209" i="100"/>
  <c r="C876" i="100"/>
  <c r="C812" i="100"/>
  <c r="C511" i="100"/>
  <c r="C416" i="100"/>
  <c r="C1667" i="100"/>
  <c r="B470" i="100"/>
  <c r="B1743" i="100"/>
  <c r="B930" i="100"/>
  <c r="B1892" i="100"/>
  <c r="B756" i="100"/>
  <c r="B793" i="100"/>
  <c r="C1747" i="100"/>
  <c r="AI89" i="99" a="1"/>
  <c r="B1210" i="100"/>
  <c r="H322" i="99" a="1"/>
  <c r="C1048" i="100"/>
  <c r="C114" i="100"/>
  <c r="B598" i="100"/>
  <c r="C1970" i="100"/>
  <c r="B341" i="100"/>
  <c r="C1034" i="100"/>
  <c r="B1934" i="100"/>
  <c r="B193" i="100"/>
  <c r="B299" i="100"/>
  <c r="C885" i="100"/>
  <c r="C1727" i="100"/>
  <c r="B1730" i="100"/>
  <c r="C1152" i="100"/>
  <c r="C367" i="100"/>
  <c r="B1246" i="100"/>
  <c r="N341" i="99" a="1"/>
  <c r="C1230" i="100"/>
  <c r="B1802" i="100"/>
  <c r="C379" i="100"/>
  <c r="B973" i="100"/>
  <c r="B256" i="100"/>
  <c r="B152" i="100"/>
  <c r="AB13" i="99" a="1"/>
  <c r="B245" i="100"/>
  <c r="B707" i="100"/>
  <c r="C1078" i="100"/>
  <c r="B338" i="100"/>
  <c r="B441" i="100"/>
  <c r="B1240" i="100"/>
  <c r="C92" i="100"/>
  <c r="B115" i="100"/>
  <c r="B928" i="100"/>
  <c r="C48" i="100"/>
  <c r="C359" i="100"/>
  <c r="B879" i="100"/>
  <c r="B809" i="100"/>
  <c r="C1260" i="100"/>
  <c r="B57" i="100"/>
  <c r="C804" i="100"/>
  <c r="B1831" i="100"/>
  <c r="B189" i="100"/>
  <c r="C922" i="100"/>
  <c r="B268" i="100"/>
  <c r="B1137" i="100"/>
  <c r="B112" i="100"/>
  <c r="B552" i="100"/>
  <c r="AC13" i="99" a="1"/>
  <c r="B51" i="100"/>
  <c r="C156" i="100"/>
  <c r="C505" i="100"/>
  <c r="B512" i="100"/>
  <c r="C903" i="100"/>
  <c r="W39" i="99" a="1"/>
  <c r="B739" i="100"/>
  <c r="B851" i="100"/>
  <c r="B184" i="100"/>
  <c r="B1204" i="100"/>
  <c r="B619" i="100"/>
  <c r="K143" i="99" a="1"/>
  <c r="B702" i="100"/>
  <c r="C1818" i="100"/>
  <c r="B671" i="100"/>
  <c r="B1201" i="100"/>
  <c r="B569" i="100"/>
  <c r="B195" i="100"/>
  <c r="C1971" i="100"/>
  <c r="B1280" i="100"/>
  <c r="B1862" i="100"/>
  <c r="C857" i="100"/>
  <c r="M377" i="99" a="1"/>
  <c r="B380" i="100"/>
  <c r="C1794" i="100"/>
  <c r="B138" i="100"/>
  <c r="C1004" i="100"/>
  <c r="C974" i="100"/>
  <c r="C1123" i="100"/>
  <c r="C485" i="100"/>
  <c r="C1047" i="100"/>
  <c r="B200" i="100"/>
  <c r="B1189" i="100"/>
  <c r="C470" i="100"/>
  <c r="B148" i="100"/>
  <c r="C1851" i="100"/>
  <c r="B434" i="100"/>
  <c r="C787" i="100"/>
  <c r="O190" i="99" a="1"/>
  <c r="E62" i="99" a="1"/>
  <c r="C841" i="100"/>
  <c r="B934" i="100"/>
  <c r="N219" i="99" a="1"/>
  <c r="H377" i="99" a="1"/>
  <c r="B766" i="100"/>
  <c r="B1026" i="100"/>
  <c r="B377" i="100"/>
  <c r="V62" i="99" a="1"/>
  <c r="C112" i="100"/>
  <c r="D402" i="99" a="1"/>
  <c r="BV224" i="99" a="1"/>
  <c r="W224" i="99" a="1"/>
  <c r="B816" i="100"/>
  <c r="B174" i="100"/>
  <c r="B1689" i="100"/>
  <c r="C417" i="100"/>
  <c r="C949" i="100"/>
  <c r="C901" i="100"/>
  <c r="C655" i="100"/>
  <c r="B95" i="100"/>
  <c r="G322" i="99" a="1"/>
  <c r="C1279" i="100"/>
  <c r="C1043" i="100"/>
  <c r="C298" i="100"/>
  <c r="D380" i="99" a="1"/>
  <c r="B559" i="100"/>
  <c r="C1031" i="100"/>
  <c r="B1011" i="100"/>
  <c r="C488" i="100"/>
  <c r="C587" i="100"/>
  <c r="B1118" i="100"/>
  <c r="J143" i="99" a="1"/>
  <c r="B303" i="100"/>
  <c r="C1190" i="100"/>
  <c r="C147" i="100"/>
  <c r="B465" i="100"/>
  <c r="B1686" i="100"/>
  <c r="B568" i="100"/>
  <c r="C524" i="100"/>
  <c r="B807" i="100"/>
  <c r="C109" i="100"/>
  <c r="B1724" i="100"/>
  <c r="B835" i="100"/>
  <c r="H114" i="99" a="1"/>
  <c r="C1005" i="100"/>
  <c r="C1733" i="100"/>
  <c r="C867" i="100"/>
  <c r="B1777" i="100"/>
  <c r="C454" i="100"/>
  <c r="C1778" i="100"/>
  <c r="C728" i="100"/>
  <c r="B329" i="100"/>
  <c r="C1707" i="100"/>
  <c r="C559" i="100"/>
  <c r="B839" i="100"/>
  <c r="C1941" i="100"/>
  <c r="C656" i="100"/>
  <c r="C1160" i="100"/>
  <c r="B316" i="100"/>
  <c r="B258" i="100"/>
  <c r="C1982" i="100"/>
  <c r="B413" i="100"/>
  <c r="B1188" i="100"/>
  <c r="B1766" i="100"/>
  <c r="C1679" i="100"/>
  <c r="B1933" i="100"/>
  <c r="C944" i="100"/>
  <c r="C494" i="100"/>
  <c r="B581" i="100"/>
  <c r="B1072" i="100"/>
  <c r="B691" i="100"/>
  <c r="B419" i="100"/>
  <c r="Z143" i="99" a="1"/>
  <c r="C1111" i="100"/>
  <c r="B1693" i="100"/>
  <c r="B952" i="100"/>
  <c r="B1911" i="100"/>
  <c r="C1963" i="100"/>
  <c r="W169" i="99" a="1"/>
  <c r="B1981" i="100"/>
  <c r="C784" i="100"/>
  <c r="C1222" i="100"/>
  <c r="C1890" i="100"/>
  <c r="AD89" i="99" a="1"/>
  <c r="B606" i="100"/>
  <c r="C1687" i="100"/>
  <c r="C1596" i="100"/>
  <c r="B925" i="100"/>
  <c r="W167" i="99" a="1"/>
  <c r="C5" i="100"/>
  <c r="C211" i="100"/>
  <c r="B1122" i="100"/>
  <c r="C1904" i="100"/>
  <c r="C19" i="100"/>
  <c r="B472" i="100"/>
  <c r="G116" i="99" a="1"/>
  <c r="B275" i="100"/>
  <c r="B616" i="100"/>
  <c r="B1067" i="100"/>
  <c r="B956" i="100"/>
  <c r="I271" i="99" a="1"/>
  <c r="B1688" i="100"/>
  <c r="C862" i="100"/>
  <c r="BE224" i="99" a="1"/>
  <c r="C980" i="100"/>
  <c r="C951" i="100"/>
  <c r="C382" i="100"/>
  <c r="C860" i="100"/>
  <c r="B1947" i="100"/>
  <c r="C1784" i="100"/>
  <c r="C1599" i="100"/>
  <c r="B464" i="100"/>
  <c r="C275" i="100"/>
  <c r="C626" i="100"/>
  <c r="B1756" i="100"/>
  <c r="C590" i="100"/>
  <c r="E169" i="99" a="1"/>
  <c r="C1958" i="100"/>
  <c r="C1156" i="100"/>
  <c r="B1605" i="100"/>
  <c r="B1692" i="100"/>
  <c r="C281" i="100"/>
  <c r="G192" i="99" a="1"/>
  <c r="B614" i="100"/>
  <c r="C1170" i="100"/>
  <c r="B1213" i="100"/>
  <c r="C432" i="100"/>
  <c r="C1007" i="100"/>
  <c r="B1817" i="100"/>
  <c r="C257" i="100"/>
  <c r="C457" i="100"/>
  <c r="C1098" i="100"/>
  <c r="C758" i="100"/>
  <c r="C996" i="100"/>
  <c r="B978" i="100"/>
  <c r="K288" i="99" a="1"/>
  <c r="B361" i="100"/>
  <c r="B364" i="100"/>
  <c r="B513" i="100"/>
  <c r="B1174" i="100"/>
  <c r="B286" i="100"/>
  <c r="B339" i="100"/>
  <c r="C1154" i="100"/>
  <c r="B482" i="100"/>
  <c r="B999" i="100"/>
  <c r="C1264" i="100"/>
  <c r="C701" i="100"/>
  <c r="B585" i="100"/>
  <c r="C1885" i="100"/>
  <c r="B624" i="100"/>
  <c r="B170" i="100"/>
  <c r="C666" i="100"/>
  <c r="C1965" i="100"/>
  <c r="AD114" i="99" a="1"/>
  <c r="AA219" i="99" a="1"/>
  <c r="B527" i="100"/>
  <c r="K219" i="99" a="1"/>
  <c r="B1198" i="100"/>
  <c r="C393" i="100"/>
  <c r="C1692" i="100"/>
  <c r="B1844" i="100"/>
  <c r="C840" i="100"/>
  <c r="B1215" i="100"/>
  <c r="C1693" i="100"/>
  <c r="C1243" i="100"/>
  <c r="C1892" i="100"/>
  <c r="B231" i="100"/>
  <c r="C1554" i="100"/>
  <c r="D62" i="99" a="1"/>
  <c r="C941" i="100"/>
  <c r="B1055" i="100"/>
  <c r="C1769" i="100"/>
  <c r="C30" i="100"/>
  <c r="C848" i="100"/>
  <c r="C224" i="100"/>
  <c r="C136" i="100"/>
  <c r="C1786" i="100"/>
  <c r="B177" i="100"/>
  <c r="C319" i="100"/>
  <c r="B674" i="100"/>
  <c r="C1773" i="100"/>
  <c r="C332" i="100"/>
  <c r="B1729" i="100"/>
  <c r="B203" i="100"/>
  <c r="C201" i="100"/>
  <c r="B421" i="100"/>
  <c r="B449" i="100"/>
  <c r="B510" i="100"/>
  <c r="B142" i="100"/>
  <c r="C382" i="99" a="1"/>
  <c r="B721" i="100"/>
  <c r="E356" i="99" a="1"/>
  <c r="B740" i="100"/>
  <c r="B517" i="100"/>
  <c r="C121" i="100"/>
  <c r="B603" i="100"/>
  <c r="C197" i="100"/>
  <c r="C1065" i="100"/>
  <c r="AY219" i="99" a="1"/>
  <c r="C948" i="100"/>
  <c r="B1858" i="100"/>
  <c r="B123" i="100"/>
  <c r="C1705" i="100"/>
  <c r="B817" i="100"/>
  <c r="B1745" i="100"/>
  <c r="C481" i="100"/>
  <c r="C575" i="100"/>
  <c r="B1112" i="100"/>
  <c r="B226" i="100"/>
  <c r="C142" i="100"/>
  <c r="B797" i="100"/>
  <c r="B348" i="100"/>
  <c r="C618" i="100"/>
  <c r="C1816" i="100"/>
  <c r="B186" i="100"/>
  <c r="C1086" i="100"/>
  <c r="B1872" i="100"/>
  <c r="B1126" i="100"/>
  <c r="C62" i="100"/>
  <c r="B1687" i="100"/>
  <c r="C280" i="100"/>
  <c r="BI221" i="99" a="1"/>
  <c r="B873" i="100"/>
  <c r="C425" i="100"/>
  <c r="C363" i="100"/>
  <c r="C1757" i="100"/>
  <c r="H219" i="99" a="1"/>
  <c r="B1164" i="100"/>
  <c r="C1862" i="100"/>
  <c r="G288" i="99" a="1"/>
  <c r="C1561" i="100"/>
  <c r="P114" i="99" a="1"/>
  <c r="C791" i="100"/>
  <c r="B89" i="100"/>
  <c r="C486" i="100"/>
  <c r="C1180" i="100"/>
  <c r="Y271" i="99" a="1"/>
  <c r="C321" i="100"/>
  <c r="C12" i="100"/>
  <c r="H398" i="99" a="1"/>
  <c r="K35" i="99" a="1"/>
  <c r="M165" i="99" a="1"/>
  <c r="B1157" i="100"/>
  <c r="B1082" i="100"/>
  <c r="B799" i="100"/>
  <c r="C1708" i="100"/>
  <c r="C574" i="100"/>
  <c r="C1673" i="100"/>
  <c r="Y114" i="99" a="1"/>
  <c r="C1113" i="100"/>
  <c r="C1196" i="100"/>
  <c r="C934" i="100"/>
  <c r="AI114" i="99" a="1"/>
  <c r="B396" i="100"/>
  <c r="B909" i="100"/>
  <c r="C1085" i="100"/>
  <c r="B1882" i="100"/>
  <c r="B1828" i="100"/>
  <c r="H337" i="99" a="1"/>
  <c r="B1010" i="100"/>
  <c r="C805" i="100"/>
  <c r="AT219" i="99" a="1"/>
  <c r="C133" i="100"/>
  <c r="C328" i="100"/>
  <c r="B1762" i="100"/>
  <c r="W62" i="99" a="1"/>
  <c r="B259" i="100"/>
  <c r="B1016" i="100"/>
  <c r="B485" i="100"/>
  <c r="B535" i="100"/>
  <c r="H419" i="99" a="1"/>
  <c r="F337" i="99" a="1"/>
  <c r="B1771" i="100"/>
  <c r="C288" i="100"/>
  <c r="B96" i="100"/>
  <c r="C407" i="100"/>
  <c r="C1935" i="100"/>
  <c r="B642" i="100"/>
  <c r="B1738" i="100"/>
  <c r="B327" i="100"/>
  <c r="B1048" i="100"/>
  <c r="B1061" i="100"/>
  <c r="B1894" i="100"/>
  <c r="C1758" i="100"/>
  <c r="M288" i="99" a="1"/>
  <c r="B699" i="100"/>
  <c r="C1724" i="100"/>
  <c r="C950" i="100"/>
  <c r="C426" i="100"/>
  <c r="B169" i="100"/>
  <c r="C1901" i="100"/>
  <c r="B706" i="100"/>
  <c r="C973" i="100"/>
  <c r="C1151" i="100"/>
  <c r="C1821" i="100"/>
  <c r="B567" i="100"/>
  <c r="B1146" i="100"/>
  <c r="B423" i="100"/>
  <c r="C424" i="100"/>
  <c r="AD360" i="99" a="1"/>
  <c r="B319" i="100"/>
  <c r="C520" i="100"/>
  <c r="B757" i="100"/>
  <c r="B1811" i="100"/>
  <c r="C1068" i="100"/>
  <c r="B47" i="100"/>
  <c r="C1258" i="100"/>
  <c r="C273" i="99" a="1"/>
  <c r="B118" i="100"/>
  <c r="C672" i="100"/>
  <c r="Q190" i="99" a="1"/>
  <c r="C932" i="100"/>
  <c r="B530" i="100"/>
  <c r="C573" i="100"/>
  <c r="G62" i="99"/>
  <c r="C190" i="100"/>
  <c r="C829" i="100"/>
  <c r="B1248" i="100"/>
  <c r="C53" i="100"/>
  <c r="B695" i="100"/>
  <c r="C1607" i="100"/>
  <c r="C1144" i="100"/>
  <c r="B1259" i="100"/>
  <c r="C1879" i="100"/>
  <c r="C388" i="100"/>
  <c r="B941" i="100"/>
  <c r="C608" i="100"/>
  <c r="C381" i="99" a="1"/>
  <c r="C990" i="100"/>
  <c r="AE35" i="99" a="1"/>
  <c r="B705" i="100"/>
  <c r="B12" i="100"/>
  <c r="B1876" i="100"/>
  <c r="B1589" i="100"/>
  <c r="B1798" i="100"/>
  <c r="B645" i="100"/>
  <c r="B120" i="100"/>
  <c r="C517" i="100"/>
  <c r="B888" i="100"/>
  <c r="B37" i="100"/>
  <c r="AB89" i="99" a="1"/>
  <c r="B890" i="100"/>
  <c r="C566" i="100"/>
  <c r="C463" i="100"/>
  <c r="C1608" i="100"/>
  <c r="AG219" i="99" a="1"/>
  <c r="AG165" i="99" a="1"/>
  <c r="G37" i="99" a="1"/>
  <c r="C1943" i="100"/>
  <c r="C1797" i="100"/>
  <c r="CB219" i="99" a="1"/>
  <c r="B1089" i="100"/>
  <c r="C1759" i="100"/>
  <c r="C9" i="100"/>
  <c r="AZ219" i="99" a="1"/>
  <c r="G89" i="99" a="1"/>
  <c r="B1020" i="100"/>
  <c r="B716" i="100"/>
  <c r="B349" i="100"/>
  <c r="B1830" i="100"/>
  <c r="C1981" i="100"/>
  <c r="B578" i="100"/>
  <c r="B1019" i="100"/>
  <c r="P6" i="99" a="1"/>
  <c r="BH221" i="99" a="1"/>
  <c r="E93" i="99" a="1"/>
  <c r="B491" i="100"/>
  <c r="C1600" i="100"/>
  <c r="C1612" i="100"/>
  <c r="B1868" i="100"/>
  <c r="B294" i="100"/>
  <c r="C606" i="100"/>
  <c r="B623" i="100"/>
  <c r="B295" i="100"/>
  <c r="B1753" i="100"/>
  <c r="C594" i="100"/>
  <c r="B1783" i="100"/>
  <c r="C707" i="100"/>
  <c r="B438" i="100"/>
  <c r="B1908" i="100"/>
  <c r="B462" i="100"/>
  <c r="C1870" i="100"/>
  <c r="C1826" i="100"/>
  <c r="B812" i="100"/>
  <c r="C218" i="100"/>
  <c r="C866" i="100"/>
  <c r="C521" i="100"/>
  <c r="C1812" i="100"/>
  <c r="B856" i="100"/>
  <c r="B484" i="100"/>
  <c r="C444" i="100"/>
  <c r="C480" i="100"/>
  <c r="B563" i="100"/>
  <c r="B1597" i="100"/>
  <c r="C64" i="100"/>
  <c r="C196" i="100"/>
  <c r="C1802" i="100"/>
  <c r="C1718" i="100"/>
  <c r="C1598" i="100"/>
  <c r="V223" i="99" a="1"/>
  <c r="B1734" i="100"/>
  <c r="BY219" i="99" a="1"/>
  <c r="B1005" i="100"/>
  <c r="B306" i="100"/>
  <c r="B1685" i="100"/>
  <c r="B84" i="100"/>
  <c r="C479" i="100"/>
  <c r="C509" i="100"/>
  <c r="C384" i="100"/>
  <c r="BZ221" i="99" a="1"/>
  <c r="W93" i="99" a="1"/>
  <c r="C1601" i="100"/>
  <c r="B1242" i="100"/>
  <c r="B732" i="100"/>
  <c r="B473" i="100"/>
  <c r="X398" i="99" a="1"/>
  <c r="C1050" i="100"/>
  <c r="B1004" i="100"/>
  <c r="C1218" i="100"/>
  <c r="C1155" i="100"/>
  <c r="B168" i="100"/>
  <c r="C1865" i="100"/>
  <c r="B1109" i="100"/>
  <c r="C1269" i="100"/>
  <c r="C237" i="100"/>
  <c r="B1718" i="100"/>
  <c r="B1132" i="100"/>
  <c r="B420" i="100"/>
  <c r="B979" i="100"/>
  <c r="B432" i="100"/>
  <c r="B60" i="100"/>
  <c r="C1711" i="100"/>
  <c r="B543" i="100"/>
  <c r="C66" i="100"/>
  <c r="C1867" i="100"/>
  <c r="B784" i="100"/>
  <c r="C250" i="100"/>
  <c r="B1585" i="100"/>
  <c r="B814" i="100"/>
  <c r="C1771" i="100"/>
  <c r="B534" i="100"/>
  <c r="C1893" i="100"/>
  <c r="B1190" i="100"/>
  <c r="B50" i="100"/>
  <c r="B1102" i="100"/>
  <c r="C4" i="100"/>
  <c r="B1613" i="100"/>
  <c r="C703" i="100"/>
  <c r="C286" i="100"/>
  <c r="C70" i="100"/>
  <c r="B763" i="100"/>
  <c r="C785" i="100"/>
  <c r="B1243" i="100"/>
  <c r="B253" i="100"/>
  <c r="B537" i="100"/>
  <c r="C134" i="100"/>
  <c r="C248" i="100"/>
  <c r="B1758" i="100"/>
  <c r="C1270" i="100"/>
  <c r="C1020" i="100"/>
  <c r="C543" i="100"/>
  <c r="E381" i="99" a="1"/>
  <c r="C58" i="100"/>
  <c r="B591" i="100"/>
  <c r="C213" i="100"/>
  <c r="B617" i="100"/>
  <c r="C1103" i="100"/>
  <c r="L398" i="99" a="1"/>
  <c r="I143" i="99" a="1"/>
  <c r="B8" i="100"/>
  <c r="B1760" i="100"/>
  <c r="B683" i="100"/>
  <c r="C91" i="99" a="1"/>
  <c r="Y360" i="99" a="1"/>
  <c r="C1915" i="100"/>
  <c r="B82" i="100"/>
  <c r="C1282" i="100"/>
  <c r="N9" i="99" a="1"/>
  <c r="B388" i="100"/>
  <c r="C44" i="100"/>
  <c r="M89" i="99" a="1"/>
  <c r="C267" i="100"/>
  <c r="B821" i="100"/>
  <c r="B1266" i="100"/>
  <c r="B1604" i="100"/>
  <c r="C662" i="100"/>
  <c r="B1874" i="100"/>
  <c r="B672" i="100"/>
  <c r="B292" i="100"/>
  <c r="B495" i="100"/>
  <c r="O271" i="99" a="1"/>
  <c r="B649" i="100"/>
  <c r="C988" i="100"/>
  <c r="B313" i="100"/>
  <c r="C1983" i="100"/>
  <c r="BF223" i="99" a="1"/>
  <c r="AA165" i="99" a="1"/>
  <c r="B959" i="100"/>
  <c r="C1868" i="100"/>
  <c r="C75" i="100"/>
  <c r="N6" i="99" a="1"/>
  <c r="C200" i="100"/>
  <c r="B366" i="100"/>
  <c r="C501" i="100"/>
  <c r="B1946" i="100"/>
  <c r="G114" i="99" a="1"/>
  <c r="B390" i="100"/>
  <c r="B1795" i="100"/>
  <c r="B1875" i="100"/>
  <c r="B579" i="100"/>
  <c r="B667" i="100"/>
  <c r="C826" i="100"/>
  <c r="B318" i="100"/>
  <c r="C1719" i="100"/>
  <c r="B1860" i="100"/>
  <c r="C263" i="100"/>
  <c r="B895" i="100"/>
  <c r="B405" i="100"/>
  <c r="B1931" i="100"/>
  <c r="I322" i="99" a="1"/>
  <c r="B1857" i="100"/>
  <c r="C1183" i="100"/>
  <c r="B1705" i="100"/>
  <c r="C16" i="100"/>
  <c r="B600" i="100"/>
  <c r="C546" i="100"/>
  <c r="C777" i="100"/>
  <c r="C1128" i="100"/>
  <c r="C942" i="100"/>
  <c r="B282" i="100"/>
  <c r="G221" i="99" a="1"/>
  <c r="AC60" i="99" a="1"/>
  <c r="C335" i="100"/>
  <c r="B1897" i="100"/>
  <c r="C6" i="100"/>
  <c r="B382" i="100"/>
  <c r="B248" i="100"/>
  <c r="C52" i="100"/>
  <c r="B1125" i="100"/>
  <c r="V382" i="99" a="1"/>
  <c r="U362" i="99" a="1"/>
  <c r="W377" i="99" a="1"/>
  <c r="C979" i="100"/>
  <c r="B824" i="100"/>
  <c r="C484" i="100"/>
  <c r="C1764" i="100"/>
  <c r="M35" i="99" a="1"/>
  <c r="B621" i="100"/>
  <c r="B230" i="100"/>
  <c r="B1804" i="100"/>
  <c r="B918" i="100"/>
  <c r="B1080" i="100"/>
  <c r="K165" i="99" a="1"/>
  <c r="C395" i="100"/>
  <c r="E362" i="99" a="1"/>
  <c r="C174" i="100"/>
  <c r="C1798" i="100"/>
  <c r="B411" i="100"/>
  <c r="I341" i="99" a="1"/>
  <c r="Y192" i="99" a="1"/>
  <c r="C451" i="100"/>
  <c r="C383" i="99" a="1"/>
  <c r="C1209" i="100"/>
  <c r="C507" i="100"/>
  <c r="B505" i="100"/>
  <c r="F169" i="99" a="1"/>
  <c r="B917" i="100"/>
  <c r="B521" i="100"/>
  <c r="B539" i="100"/>
  <c r="B1584" i="100"/>
  <c r="C605" i="100"/>
  <c r="BV221" i="99" a="1"/>
  <c r="B1910" i="100"/>
  <c r="C920" i="100"/>
  <c r="B66" i="100"/>
  <c r="B281" i="100"/>
  <c r="B350" i="100"/>
  <c r="B556" i="100"/>
  <c r="B1091" i="100"/>
  <c r="M305" i="99" a="1"/>
  <c r="B237" i="100"/>
  <c r="B1018" i="100"/>
  <c r="B1173" i="100"/>
  <c r="O219" i="99" a="1"/>
  <c r="B957" i="100"/>
  <c r="C810" i="100"/>
  <c r="B180" i="100"/>
  <c r="C1918" i="100"/>
  <c r="B1977" i="100"/>
  <c r="AA13" i="99" a="1"/>
  <c r="B1877" i="100"/>
  <c r="B181" i="100"/>
  <c r="B1829" i="100"/>
  <c r="C821" i="100"/>
  <c r="C1932" i="100"/>
  <c r="AA398" i="99" a="1"/>
  <c r="C1969" i="100"/>
  <c r="C7" i="100"/>
  <c r="B1694" i="100"/>
  <c r="P7" i="99" a="1"/>
  <c r="E91" i="99" a="1"/>
  <c r="C1122" i="100"/>
  <c r="C242" i="100"/>
  <c r="B906" i="100"/>
  <c r="B841" i="100"/>
  <c r="B1108" i="100"/>
  <c r="B678" i="100"/>
  <c r="B100" i="100"/>
  <c r="C510" i="100"/>
  <c r="C1014" i="100"/>
  <c r="C968" i="100"/>
  <c r="C1814" i="100"/>
  <c r="C350" i="100"/>
  <c r="Y37" i="99" a="1"/>
  <c r="C1555" i="100"/>
  <c r="C528" i="100"/>
  <c r="N89" i="99" a="1"/>
  <c r="B655" i="100"/>
  <c r="C1732" i="100"/>
  <c r="C997" i="100"/>
  <c r="B254" i="100"/>
  <c r="C766" i="100"/>
  <c r="K114" i="99" a="1"/>
  <c r="B1938" i="100"/>
  <c r="C361" i="100"/>
  <c r="B448" i="100"/>
  <c r="B1147" i="100"/>
  <c r="B457" i="100"/>
  <c r="B458" i="100"/>
  <c r="B1093" i="100"/>
  <c r="C300" i="100"/>
  <c r="C1950" i="100"/>
  <c r="B786" i="100"/>
  <c r="B141" i="100"/>
  <c r="C695" i="100"/>
  <c r="C504" i="100"/>
  <c r="C778" i="100"/>
  <c r="B1769" i="100"/>
  <c r="C754" i="100"/>
  <c r="B1192" i="100"/>
  <c r="C965" i="100"/>
  <c r="C1008" i="100"/>
  <c r="B321" i="100"/>
  <c r="M114" i="99" a="1"/>
  <c r="B1013" i="100"/>
  <c r="V381" i="99" a="1"/>
  <c r="C1914" i="100"/>
  <c r="B788" i="100"/>
  <c r="B847" i="100"/>
  <c r="G337" i="99" a="1"/>
  <c r="C647" i="100"/>
  <c r="B137" i="100"/>
  <c r="B1030" i="100"/>
  <c r="C1713" i="100"/>
  <c r="C1668" i="100"/>
  <c r="B10" i="100"/>
  <c r="B673" i="100"/>
  <c r="C1100" i="100"/>
  <c r="B501" i="100"/>
  <c r="B602" i="100"/>
  <c r="C374" i="100"/>
  <c r="C856" i="100"/>
  <c r="C1770" i="100"/>
  <c r="C817" i="100"/>
  <c r="C347" i="100"/>
  <c r="C981" i="100"/>
  <c r="D246" i="99" a="1"/>
  <c r="C1611" i="100"/>
  <c r="B1735" i="100"/>
  <c r="C362" i="99" a="1"/>
  <c r="B103" i="100"/>
  <c r="B1025" i="100"/>
  <c r="B1062" i="100"/>
  <c r="AA271" i="99" a="1"/>
  <c r="B692" i="100"/>
  <c r="C497" i="100"/>
  <c r="B830" i="100"/>
  <c r="C877" i="100"/>
  <c r="B1768" i="100"/>
  <c r="B975" i="100"/>
  <c r="B782" i="100"/>
  <c r="C696" i="100"/>
  <c r="B429" i="100"/>
  <c r="C1804" i="100"/>
  <c r="C372" i="100"/>
  <c r="C726" i="100"/>
  <c r="C628" i="100"/>
  <c r="C194" i="100"/>
  <c r="G35" i="99" a="1"/>
  <c r="B995" i="100"/>
  <c r="C1255" i="100"/>
  <c r="C89" i="100"/>
  <c r="B561" i="100"/>
  <c r="C18" i="100"/>
  <c r="C95" i="100"/>
  <c r="B1268" i="100"/>
  <c r="B1104" i="100"/>
  <c r="C992" i="100"/>
  <c r="B1244" i="100"/>
  <c r="C1805" i="100"/>
  <c r="B1168" i="100"/>
  <c r="C392" i="100"/>
  <c r="B875" i="100"/>
  <c r="B202" i="100"/>
  <c r="B528" i="100"/>
  <c r="C287" i="100"/>
  <c r="B301" i="100"/>
  <c r="B1786" i="100"/>
  <c r="C249" i="100"/>
  <c r="B1710" i="100"/>
  <c r="B1608" i="100"/>
  <c r="B927" i="100"/>
  <c r="B1218" i="100"/>
  <c r="B1110" i="100"/>
  <c r="B355" i="100"/>
  <c r="B910" i="100"/>
  <c r="W383" i="99" a="1"/>
  <c r="C687" i="100"/>
  <c r="B1975" i="100"/>
  <c r="B232" i="100"/>
  <c r="B679" i="100"/>
  <c r="AB377" i="99" a="1"/>
  <c r="C1743" i="100"/>
  <c r="C1231" i="100"/>
  <c r="B860" i="100"/>
  <c r="B656" i="100"/>
  <c r="B498" i="100"/>
  <c r="C1012" i="100"/>
  <c r="B1900" i="100"/>
  <c r="B1840" i="100"/>
  <c r="C1006" i="100"/>
  <c r="C960" i="100"/>
  <c r="F246" i="99" a="1"/>
  <c r="B871" i="100"/>
  <c r="C1728" i="100"/>
  <c r="C245" i="100"/>
  <c r="B1149" i="100"/>
  <c r="B1032" i="100"/>
  <c r="C697" i="100"/>
  <c r="C588" i="100"/>
  <c r="BE221" i="99" a="1"/>
  <c r="CC219" i="99" a="1"/>
  <c r="B872" i="100"/>
  <c r="C801" i="100"/>
  <c r="C940" i="100"/>
  <c r="B1563" i="100"/>
  <c r="B1277" i="100"/>
  <c r="K221" i="99" a="1"/>
  <c r="C1216" i="100"/>
  <c r="C187" i="100"/>
  <c r="B1165" i="100"/>
  <c r="B494" i="100"/>
  <c r="C15" i="100"/>
  <c r="C827" i="100"/>
  <c r="C793" i="100"/>
  <c r="B776" i="100"/>
  <c r="B215" i="100"/>
  <c r="B362" i="100"/>
  <c r="J62" i="99" a="1"/>
  <c r="C1891" i="100"/>
  <c r="C1232" i="100"/>
  <c r="B796" i="100"/>
  <c r="C325" i="100"/>
  <c r="G60" i="99" a="1"/>
  <c r="C146" i="100"/>
  <c r="B506" i="100"/>
  <c r="V383" i="99" a="1"/>
  <c r="C1917" i="100"/>
  <c r="C411" i="100"/>
  <c r="B209" i="100"/>
  <c r="B714" i="100"/>
  <c r="B1755" i="100"/>
  <c r="AD13" i="99" a="1"/>
  <c r="C429" i="100"/>
  <c r="C1900" i="100"/>
  <c r="B185" i="100"/>
  <c r="C459" i="100"/>
  <c r="C443" i="100"/>
  <c r="B884" i="100"/>
  <c r="B878" i="100"/>
  <c r="B1049" i="100"/>
  <c r="C33" i="100"/>
  <c r="AW219" i="99" a="1"/>
  <c r="C59" i="100"/>
  <c r="AH89" i="99" a="1"/>
  <c r="C1236" i="100"/>
  <c r="C344" i="100"/>
  <c r="B1247" i="100"/>
  <c r="B1039" i="100"/>
  <c r="I419" i="99" a="1"/>
  <c r="C969" i="100"/>
  <c r="F398" i="99" a="1"/>
  <c r="D401" i="99" a="1"/>
  <c r="B1785" i="100"/>
  <c r="C199" i="100"/>
  <c r="B811" i="100"/>
  <c r="B172" i="100"/>
  <c r="C1201" i="100"/>
  <c r="C670" i="100"/>
  <c r="B680" i="100"/>
  <c r="B336" i="100"/>
  <c r="C619" i="100"/>
  <c r="B1945" i="100"/>
  <c r="C1109" i="100"/>
  <c r="C1712" i="100"/>
  <c r="B713" i="100"/>
  <c r="B1282" i="100"/>
  <c r="B798" i="100"/>
  <c r="M13" i="99" a="1"/>
  <c r="B155" i="100"/>
  <c r="C710" i="100"/>
  <c r="B1051" i="100"/>
  <c r="C1256" i="100"/>
  <c r="B474" i="100"/>
  <c r="B1921" i="100"/>
  <c r="W381" i="99" a="1"/>
  <c r="C967" i="100"/>
  <c r="B27" i="100"/>
  <c r="J89" i="99" a="1"/>
  <c r="B72" i="100"/>
  <c r="B454" i="100"/>
  <c r="B144" i="100"/>
  <c r="C915" i="100"/>
  <c r="AC221" i="99" a="1"/>
  <c r="C1874" i="100"/>
  <c r="B1986" i="100"/>
  <c r="H60" i="99" a="1"/>
  <c r="P13" i="99" a="1"/>
  <c r="V39" i="99" a="1"/>
  <c r="C746" i="100"/>
  <c r="C1800" i="100"/>
  <c r="B373" i="100"/>
  <c r="L322" i="99" a="1"/>
  <c r="B638" i="100"/>
  <c r="C1213" i="100"/>
  <c r="D116" i="99" a="1"/>
  <c r="C467" i="100"/>
  <c r="W362" i="99" a="1"/>
  <c r="P190" i="99" a="1"/>
  <c r="Z219" i="99" a="1"/>
  <c r="B627" i="100"/>
  <c r="C1706" i="100"/>
  <c r="C855" i="100"/>
  <c r="C262" i="100"/>
  <c r="B1208" i="100"/>
  <c r="B386" i="100"/>
  <c r="B1007" i="100"/>
  <c r="B861" i="100"/>
  <c r="B881" i="100"/>
  <c r="C1019" i="100"/>
  <c r="C449" i="100"/>
  <c r="C1735" i="100"/>
  <c r="C1722" i="100"/>
  <c r="C1671" i="100"/>
  <c r="B580" i="100"/>
  <c r="AF271" i="99" a="1"/>
  <c r="C1832" i="100"/>
  <c r="B1796" i="100"/>
  <c r="B128" i="100"/>
  <c r="C1251" i="100"/>
  <c r="B251" i="100"/>
  <c r="B1953" i="100"/>
  <c r="AG13" i="99" a="1"/>
  <c r="C843" i="100"/>
  <c r="C1253" i="100"/>
  <c r="B914" i="100"/>
  <c r="W379" i="99" a="1"/>
  <c r="AC398" i="99" a="1"/>
  <c r="C1753" i="100"/>
  <c r="C383" i="100"/>
  <c r="C1172" i="100"/>
  <c r="B397" i="100"/>
  <c r="B500" i="100"/>
  <c r="B911" i="100"/>
  <c r="C1704" i="100"/>
  <c r="B725" i="100"/>
  <c r="C71" i="100"/>
  <c r="C645" i="100"/>
  <c r="B1943" i="100"/>
  <c r="C1273" i="100"/>
  <c r="C747" i="100"/>
  <c r="BV223" i="99" a="1"/>
  <c r="C397" i="100"/>
  <c r="C966" i="100"/>
  <c r="C340" i="100"/>
  <c r="B1747" i="100"/>
  <c r="AI60" i="99" a="1"/>
  <c r="C1071" i="100"/>
  <c r="AE219" i="99" a="1"/>
  <c r="H341" i="99" a="1"/>
  <c r="B93" i="100"/>
  <c r="C820" i="100"/>
  <c r="C894" i="100"/>
  <c r="B175" i="100"/>
  <c r="C1678" i="100"/>
  <c r="E192" i="99" a="1"/>
  <c r="B447" i="100"/>
  <c r="C1173" i="100"/>
  <c r="C240" i="100"/>
  <c r="B736" i="100"/>
  <c r="C1686" i="100"/>
  <c r="B4" i="100"/>
  <c r="B383" i="100"/>
  <c r="B235" i="100"/>
  <c r="C833" i="100"/>
  <c r="B1001" i="100"/>
  <c r="AD60" i="99" a="1"/>
  <c r="C627" i="100"/>
  <c r="B988" i="100"/>
  <c r="B837" i="100"/>
  <c r="C331" i="100"/>
  <c r="B900" i="100"/>
  <c r="C1736" i="100"/>
  <c r="C929" i="100"/>
  <c r="C198" i="100"/>
  <c r="B331" i="100"/>
  <c r="C1615" i="100"/>
  <c r="C1132" i="100"/>
  <c r="X377" i="99" a="1"/>
  <c r="B549" i="100"/>
  <c r="B182" i="100"/>
  <c r="C1690" i="100"/>
  <c r="B108" i="100"/>
  <c r="C189" i="100"/>
  <c r="B1217" i="100"/>
  <c r="C102" i="100"/>
  <c r="C578" i="100"/>
  <c r="C353" i="100"/>
  <c r="C544" i="100"/>
  <c r="B538" i="100"/>
  <c r="C26" i="100"/>
  <c r="C289" i="100"/>
  <c r="B35" i="100"/>
  <c r="K271" i="99" a="1"/>
  <c r="C580" i="100"/>
  <c r="C1235" i="100"/>
  <c r="C755" i="100"/>
  <c r="C834" i="100"/>
  <c r="B75" i="100"/>
  <c r="C256" i="100"/>
  <c r="B738" i="100"/>
  <c r="C900" i="100"/>
  <c r="C825" i="100"/>
  <c r="C413" i="100"/>
  <c r="C1026" i="100"/>
  <c r="B225" i="100"/>
  <c r="C118" i="100"/>
  <c r="C1036" i="100"/>
  <c r="B1870" i="100"/>
  <c r="C971" i="100"/>
  <c r="AE360" i="99" a="1"/>
  <c r="C337" i="100"/>
  <c r="Y219" i="99" a="1"/>
  <c r="C1211" i="100"/>
  <c r="C668" i="100"/>
  <c r="C67" i="100"/>
  <c r="B935" i="100"/>
  <c r="C790" i="100"/>
  <c r="B1873" i="100"/>
  <c r="B83" i="100"/>
  <c r="C1980" i="100"/>
  <c r="B991" i="100"/>
  <c r="AO223" i="99" a="1"/>
  <c r="C709" i="100"/>
  <c r="AB219" i="99" a="1"/>
  <c r="C508" i="100"/>
  <c r="B359" i="100"/>
  <c r="C391" i="100"/>
  <c r="B781" i="100"/>
  <c r="C291" i="100"/>
  <c r="B44" i="100"/>
  <c r="C1045" i="100"/>
  <c r="C1061" i="100"/>
  <c r="AD190" i="99" a="1"/>
  <c r="B97" i="100"/>
  <c r="AH190" i="99" a="1"/>
  <c r="B435" i="100"/>
  <c r="C681" i="100"/>
  <c r="C137" i="100"/>
  <c r="B360" i="100"/>
  <c r="B690" i="100"/>
  <c r="B1193" i="100"/>
  <c r="C1700" i="100"/>
  <c r="C1824" i="100"/>
  <c r="C464" i="100"/>
  <c r="B633" i="100"/>
  <c r="B308" i="100"/>
  <c r="B1140" i="100"/>
  <c r="B1609" i="100"/>
  <c r="AG60" i="99" a="1"/>
  <c r="B207" i="100"/>
  <c r="B1976" i="100"/>
  <c r="C1726" i="100"/>
  <c r="B1837" i="100"/>
  <c r="C957" i="100"/>
  <c r="B1558" i="100"/>
  <c r="B49" i="100"/>
  <c r="B577" i="100"/>
  <c r="C342" i="100"/>
  <c r="B1776" i="100"/>
  <c r="M244" i="99" a="1"/>
  <c r="C893" i="100"/>
  <c r="C1852" i="100"/>
  <c r="C1880" i="100"/>
  <c r="B1221" i="100"/>
  <c r="C380" i="99" a="1"/>
  <c r="B1772" i="100"/>
  <c r="C368" i="100"/>
  <c r="B1794" i="100"/>
  <c r="D169" i="99" a="1"/>
  <c r="B324" i="100"/>
  <c r="C1204" i="100"/>
  <c r="B130" i="100"/>
  <c r="B1813" i="100"/>
  <c r="E382" i="99" a="1"/>
  <c r="B1887" i="100"/>
  <c r="D273" i="99" a="1"/>
  <c r="C157" i="100"/>
  <c r="B694" i="100"/>
  <c r="AB35" i="99" a="1"/>
  <c r="C352" i="100"/>
  <c r="C493" i="100"/>
  <c r="O35" i="99" a="1"/>
  <c r="B664" i="100"/>
  <c r="C919" i="100"/>
  <c r="C1959" i="100"/>
  <c r="N13" i="99" a="1"/>
  <c r="C905" i="100"/>
  <c r="C1952" i="100"/>
  <c r="B863" i="100"/>
  <c r="C339" i="100"/>
  <c r="B403" i="100"/>
  <c r="B791" i="100"/>
  <c r="B1808" i="100"/>
  <c r="C1953" i="100"/>
  <c r="N60" i="99" a="1"/>
  <c r="C1137" i="100"/>
  <c r="E383" i="99" a="1"/>
  <c r="C101" i="100"/>
  <c r="C93" i="100"/>
  <c r="V404" i="99" a="1"/>
  <c r="C1280" i="100"/>
  <c r="G341" i="99" a="1"/>
  <c r="B1850" i="100"/>
  <c r="C595" i="100"/>
  <c r="C1911" i="100"/>
  <c r="D167" i="99" a="1"/>
  <c r="B1871" i="100"/>
  <c r="AX219" i="99" a="1"/>
  <c r="B1922" i="100"/>
  <c r="C244" i="100"/>
  <c r="B1014" i="100"/>
  <c r="B187" i="100"/>
  <c r="B1187" i="100"/>
  <c r="C1276" i="100"/>
  <c r="B1200" i="100"/>
  <c r="C1768" i="100"/>
  <c r="B7" i="100"/>
  <c r="B532" i="100"/>
  <c r="C716" i="100"/>
  <c r="B815" i="100"/>
  <c r="B167" i="100"/>
  <c r="C110" i="100"/>
  <c r="AG35" i="99" a="1"/>
  <c r="B640" i="100"/>
  <c r="C539" i="100"/>
  <c r="K13" i="99" a="1"/>
  <c r="C890" i="100"/>
  <c r="C684" i="100"/>
  <c r="C402" i="100"/>
  <c r="B392" i="100"/>
  <c r="C306" i="100"/>
  <c r="B1167" i="100"/>
  <c r="C1057" i="100"/>
  <c r="B1017" i="100"/>
  <c r="C1782" i="100"/>
  <c r="B490" i="100"/>
  <c r="B191" i="100"/>
  <c r="B823" i="100"/>
  <c r="C782" i="100"/>
  <c r="B297" i="100"/>
  <c r="B1937" i="100"/>
  <c r="C329" i="100"/>
  <c r="C1162" i="100"/>
  <c r="C127" i="100"/>
  <c r="B608" i="100"/>
  <c r="F37" i="99" a="1"/>
  <c r="C1677" i="100"/>
  <c r="B743" i="100"/>
  <c r="K60" i="99" a="1"/>
  <c r="B111" i="100"/>
  <c r="B789" i="100"/>
  <c r="AH13" i="99" a="1"/>
  <c r="G246" i="99" a="1"/>
  <c r="B314" i="100"/>
  <c r="B1073" i="100"/>
  <c r="C311" i="100"/>
  <c r="B1816" i="100"/>
  <c r="C742" i="100"/>
  <c r="C1107" i="100"/>
  <c r="B1707" i="100"/>
  <c r="B887" i="100"/>
  <c r="B446" i="100"/>
  <c r="C108" i="100"/>
  <c r="B880" i="100"/>
  <c r="C807" i="100"/>
  <c r="C506" i="100"/>
  <c r="B218" i="100"/>
  <c r="C1730" i="100"/>
  <c r="B479" i="100"/>
  <c r="B1054" i="100"/>
  <c r="B1834" i="100"/>
  <c r="B1827" i="100"/>
  <c r="V192" i="99" a="1"/>
  <c r="F377" i="99" a="1"/>
  <c r="B709" i="100"/>
  <c r="C1942" i="100"/>
  <c r="C644" i="100"/>
  <c r="C879" i="100"/>
  <c r="C1124" i="100"/>
  <c r="B425" i="100"/>
  <c r="B217" i="100"/>
  <c r="B246" i="100"/>
  <c r="C1864" i="100"/>
  <c r="C933" i="100"/>
  <c r="C1164" i="100"/>
  <c r="C551" i="100"/>
  <c r="V91" i="99" a="1"/>
  <c r="C1083" i="100"/>
  <c r="B284" i="100"/>
  <c r="B1230" i="100"/>
  <c r="C168" i="100"/>
  <c r="J37" i="99" a="1"/>
  <c r="B723" i="100"/>
  <c r="B1611" i="100"/>
  <c r="D356" i="99" a="1"/>
  <c r="B64" i="100"/>
  <c r="AC219" i="99" a="1"/>
  <c r="B1241" i="100"/>
  <c r="C1591" i="100"/>
  <c r="C313" i="100"/>
  <c r="B1033" i="100"/>
  <c r="B1679" i="100"/>
  <c r="B1267" i="100"/>
  <c r="B898" i="100"/>
  <c r="C356" i="100"/>
  <c r="C1740" i="100"/>
  <c r="K4" i="99" a="1"/>
  <c r="B693" i="100"/>
  <c r="B876" i="100"/>
  <c r="C1067" i="100"/>
  <c r="C456" i="100"/>
  <c r="C1809" i="100"/>
  <c r="B1749" i="100"/>
  <c r="B1741" i="100"/>
  <c r="B1856" i="100"/>
  <c r="F167" i="99" a="1"/>
  <c r="C150" i="100"/>
  <c r="F356" i="99" a="1"/>
  <c r="B562" i="100"/>
  <c r="B1939" i="100"/>
  <c r="B1155" i="100"/>
  <c r="B122" i="100"/>
  <c r="B1720" i="100"/>
  <c r="X39" i="99" a="1"/>
  <c r="Z221" i="99" a="1"/>
  <c r="C192" i="100"/>
  <c r="AD398" i="99" a="1"/>
  <c r="B1595" i="100"/>
  <c r="C756" i="100"/>
  <c r="B1561" i="100"/>
  <c r="C492" i="100"/>
  <c r="C730" i="100"/>
  <c r="C1171" i="100"/>
  <c r="C737" i="100"/>
  <c r="B993" i="100"/>
  <c r="C1265" i="100"/>
  <c r="C1033" i="100"/>
  <c r="C1271" i="100"/>
  <c r="C917" i="100"/>
  <c r="B1800" i="100"/>
  <c r="C1972" i="100"/>
  <c r="B150" i="100"/>
  <c r="B1963" i="100"/>
  <c r="C1568" i="100"/>
  <c r="B343" i="100"/>
  <c r="B176" i="100"/>
  <c r="C496" i="100"/>
  <c r="AQ219" i="99" a="1"/>
  <c r="C1613" i="100"/>
  <c r="V403" i="99" a="1"/>
  <c r="BQ219" i="99" a="1"/>
  <c r="B997" i="100"/>
  <c r="C1742" i="100"/>
  <c r="C1878" i="100"/>
  <c r="C924" i="100"/>
  <c r="B317" i="100"/>
  <c r="C81" i="100"/>
  <c r="B1739" i="100"/>
  <c r="C641" i="100"/>
  <c r="C545" i="100"/>
  <c r="B399" i="100"/>
  <c r="B662" i="100"/>
  <c r="AC271" i="99" a="1"/>
  <c r="B790" i="100"/>
  <c r="C1274" i="100"/>
  <c r="C538" i="100"/>
  <c r="B518" i="100"/>
  <c r="B1095" i="100"/>
  <c r="BL221" i="99" a="1"/>
  <c r="C1233" i="100"/>
  <c r="C406" i="100"/>
  <c r="C1200" i="100"/>
  <c r="C373" i="100"/>
  <c r="C56" i="100"/>
  <c r="C96" i="100"/>
  <c r="B1566" i="100"/>
  <c r="B618" i="100"/>
  <c r="BY221" i="99" a="1"/>
  <c r="C828" i="100"/>
  <c r="C1178" i="100"/>
  <c r="B761" i="100"/>
  <c r="C1022" i="100"/>
  <c r="B1958" i="100"/>
  <c r="B1917" i="100"/>
  <c r="C223" i="100"/>
  <c r="B451" i="100"/>
  <c r="C274" i="100"/>
  <c r="C767" i="100"/>
  <c r="C94" i="100"/>
  <c r="B1219" i="100"/>
  <c r="C1721" i="100"/>
  <c r="AB165" i="99" a="1"/>
  <c r="B741" i="100"/>
  <c r="C1833" i="100"/>
  <c r="D221" i="99" a="1"/>
  <c r="B862" i="100"/>
  <c r="B629" i="100"/>
  <c r="AP223" i="99" a="1"/>
  <c r="C1962" i="100"/>
  <c r="C1715" i="100"/>
  <c r="B1069" i="100"/>
  <c r="B272" i="100"/>
  <c r="C1013" i="100"/>
  <c r="B1863" i="100"/>
  <c r="B533" i="100"/>
  <c r="B1037" i="100"/>
  <c r="C808" i="100"/>
  <c r="B1695" i="100"/>
  <c r="C1205" i="100"/>
  <c r="B1824" i="100"/>
  <c r="C686" i="100"/>
  <c r="C1887" i="100"/>
  <c r="C1087" i="100"/>
  <c r="C568" i="100"/>
  <c r="B1142" i="100"/>
  <c r="CD219" i="99" a="1"/>
  <c r="C921" i="100"/>
  <c r="C97" i="100"/>
  <c r="C931" i="100"/>
  <c r="C226" i="100"/>
  <c r="C1158" i="100"/>
  <c r="C1790" i="100"/>
  <c r="B73" i="100"/>
  <c r="B276" i="100"/>
  <c r="C671" i="100"/>
  <c r="B467" i="100"/>
  <c r="C1922" i="100"/>
  <c r="C1698" i="100"/>
  <c r="C533" i="100"/>
  <c r="C1181" i="100"/>
  <c r="B770" i="100"/>
  <c r="B1697" i="100"/>
  <c r="C1094" i="100"/>
  <c r="C1125" i="100"/>
  <c r="B1129" i="100"/>
  <c r="C458" i="100"/>
  <c r="C1141" i="100"/>
  <c r="C1984" i="100"/>
  <c r="B326" i="100"/>
  <c r="B724" i="100"/>
  <c r="C815" i="100"/>
  <c r="C691" i="100"/>
  <c r="C743" i="100"/>
  <c r="AG190" i="99" a="1"/>
  <c r="C1250" i="100"/>
  <c r="B1012" i="100"/>
  <c r="C1827" i="100"/>
  <c r="B681" i="100"/>
  <c r="L143" i="99" a="1"/>
  <c r="B1203" i="100"/>
  <c r="B337" i="100"/>
  <c r="B961" i="100"/>
  <c r="C763" i="100"/>
  <c r="C421" i="100"/>
  <c r="C212" i="100"/>
  <c r="B1740" i="100"/>
  <c r="B229" i="100"/>
  <c r="C1684" i="100"/>
  <c r="Y165" i="99" a="1"/>
  <c r="BJ219" i="99" a="1"/>
  <c r="B571" i="100"/>
  <c r="C676" i="100"/>
  <c r="B1698" i="100"/>
  <c r="C1921" i="100"/>
  <c r="C724" i="100"/>
  <c r="C745" i="100"/>
  <c r="C403" i="100"/>
  <c r="B536" i="100"/>
  <c r="AA190" i="99" a="1"/>
  <c r="C1261" i="100"/>
  <c r="B351" i="100"/>
  <c r="C1934" i="100"/>
  <c r="C646" i="100"/>
  <c r="B1704" i="100"/>
  <c r="C946" i="100"/>
  <c r="B1096" i="100"/>
  <c r="B985" i="100"/>
  <c r="BM219" i="99" a="1"/>
  <c r="AF165" i="99" a="1"/>
  <c r="J190" i="99" a="1"/>
  <c r="C126" i="100"/>
  <c r="C1808" i="100"/>
  <c r="G13" i="99" a="1"/>
  <c r="C358" i="100"/>
  <c r="B113" i="100"/>
  <c r="C1176" i="100"/>
  <c r="B1916" i="100"/>
  <c r="C954" i="100"/>
  <c r="B1865" i="100"/>
  <c r="AB190" i="99" a="1"/>
  <c r="B947" i="100"/>
  <c r="B605" i="100"/>
  <c r="B6" i="100"/>
  <c r="C462" i="100"/>
  <c r="C144" i="100"/>
  <c r="B1676" i="100"/>
  <c r="B1094" i="100"/>
  <c r="I219" i="99" a="1"/>
  <c r="B785" i="100"/>
  <c r="B1675" i="100"/>
  <c r="C1896" i="100"/>
  <c r="B1060" i="100"/>
  <c r="B540" i="100"/>
  <c r="C1774" i="100"/>
  <c r="B882" i="100"/>
  <c r="P4" i="99" a="1"/>
  <c r="B241" i="100"/>
  <c r="W192" i="99" a="1"/>
  <c r="C776" i="100"/>
  <c r="B1113" i="100"/>
  <c r="C25" i="100"/>
  <c r="B1819" i="100"/>
  <c r="AE13" i="99" a="1"/>
  <c r="C552" i="100"/>
  <c r="C349" i="100"/>
  <c r="C46" i="100"/>
  <c r="B1115" i="100"/>
  <c r="B1163" i="100"/>
  <c r="C65" i="100"/>
  <c r="C1191" i="100"/>
  <c r="C465" i="100"/>
  <c r="B902" i="100"/>
  <c r="B29" i="100"/>
  <c r="B698" i="100"/>
  <c r="B1974" i="100"/>
  <c r="B889" i="100"/>
  <c r="B1681" i="100"/>
  <c r="B48" i="100"/>
  <c r="C760" i="100"/>
  <c r="C1676" i="100"/>
  <c r="B570" i="100"/>
  <c r="Y62" i="99"/>
  <c r="C536" i="100"/>
  <c r="B1206" i="100"/>
  <c r="C1691" i="100"/>
  <c r="B668" i="100"/>
  <c r="E380" i="99" a="1"/>
  <c r="B1721" i="100"/>
  <c r="B987" i="100"/>
  <c r="J13" i="99" a="1"/>
  <c r="C1092" i="100"/>
  <c r="C360" i="100"/>
  <c r="AP224" i="99" a="1"/>
  <c r="C442" i="100"/>
  <c r="C125" i="100"/>
  <c r="B1227" i="100"/>
  <c r="B808" i="100"/>
  <c r="C1848" i="100"/>
  <c r="AC190" i="99" a="1"/>
  <c r="C1936" i="100"/>
  <c r="C1126" i="100"/>
  <c r="C845" i="100"/>
  <c r="B1084" i="100"/>
  <c r="AC114" i="99" a="1"/>
  <c r="C1567" i="100"/>
  <c r="B1853" i="100"/>
  <c r="C1268" i="100"/>
  <c r="N322" i="99" a="1"/>
  <c r="B372" i="100"/>
  <c r="C35" i="100"/>
  <c r="X221" i="99" a="1"/>
  <c r="C385" i="100"/>
  <c r="C303" i="100"/>
  <c r="C663" i="100"/>
  <c r="B1568" i="100"/>
  <c r="B1944" i="100"/>
  <c r="B1087" i="100"/>
  <c r="B852" i="100"/>
  <c r="B1056" i="100"/>
  <c r="B1968" i="100"/>
  <c r="B1045" i="100"/>
  <c r="C1210" i="100"/>
  <c r="O165" i="99" a="1"/>
  <c r="B525" i="100"/>
  <c r="BA219" i="99" a="1"/>
  <c r="B1731" i="100"/>
  <c r="B853" i="100"/>
  <c r="BX223" i="99" a="1"/>
  <c r="B173" i="100"/>
  <c r="B1841" i="100"/>
  <c r="E116" i="99"/>
  <c r="C788" i="100"/>
  <c r="C757" i="100"/>
  <c r="C774" i="100"/>
  <c r="C207" i="100"/>
  <c r="C1819" i="100"/>
  <c r="B1951" i="100"/>
  <c r="B588" i="100"/>
  <c r="B990" i="100"/>
  <c r="B783" i="100"/>
  <c r="AH219" i="99" a="1"/>
  <c r="C1777" i="100"/>
  <c r="B1849" i="100"/>
  <c r="C678" i="100"/>
  <c r="B135" i="100"/>
  <c r="C1766" i="100"/>
  <c r="B289" i="100"/>
  <c r="C215" i="100"/>
  <c r="B98" i="100"/>
  <c r="C955" i="100"/>
  <c r="B1121" i="100"/>
  <c r="B126" i="100"/>
  <c r="B347" i="100"/>
  <c r="B1105" i="100"/>
  <c r="AD35" i="99" a="1"/>
  <c r="C145" i="100"/>
  <c r="B374" i="100"/>
  <c r="I190" i="99" a="1"/>
  <c r="AO224" i="99" a="1"/>
  <c r="B1261" i="100"/>
  <c r="C734" i="100"/>
  <c r="H360" i="99" a="1"/>
  <c r="C1102" i="100"/>
  <c r="C1142" i="100"/>
  <c r="C1710" i="100"/>
  <c r="B444" i="100"/>
  <c r="B967" i="100"/>
  <c r="B371" i="100"/>
  <c r="B287" i="100"/>
  <c r="C938" i="100"/>
  <c r="B1590" i="100"/>
  <c r="B240" i="100"/>
  <c r="C708" i="100"/>
  <c r="B1719" i="100"/>
  <c r="AF60" i="99" a="1"/>
  <c r="C117" i="100"/>
  <c r="B1035" i="100"/>
  <c r="B587" i="100"/>
  <c r="C1011" i="100"/>
  <c r="C537" i="100"/>
  <c r="C1247" i="100"/>
  <c r="B765" i="100"/>
  <c r="C881" i="100"/>
  <c r="CC221" i="99" a="1"/>
  <c r="C800" i="100"/>
  <c r="C819" i="100"/>
  <c r="B1260" i="100"/>
  <c r="C1717" i="100"/>
  <c r="B26" i="100"/>
  <c r="B874" i="100"/>
  <c r="C1037" i="100"/>
  <c r="B212" i="100"/>
  <c r="B450" i="100"/>
  <c r="C859" i="100"/>
  <c r="X37" i="99" a="1"/>
  <c r="C317" i="100"/>
  <c r="C1836" i="100"/>
  <c r="B704" i="100"/>
  <c r="B754" i="100"/>
  <c r="F248" i="99" a="1"/>
  <c r="C589" i="100"/>
  <c r="B677" i="100"/>
  <c r="B1075" i="100"/>
  <c r="B323" i="100"/>
  <c r="B767" i="100"/>
  <c r="C1557" i="100"/>
  <c r="C1734" i="100"/>
  <c r="B548" i="100"/>
  <c r="C351" i="100"/>
  <c r="C435" i="100"/>
  <c r="C739" i="100"/>
  <c r="C535" i="100"/>
  <c r="C911" i="100"/>
  <c r="B1036" i="100"/>
  <c r="B139" i="100"/>
  <c r="C104" i="100"/>
  <c r="C1945" i="100"/>
  <c r="B531" i="100"/>
  <c r="B519" i="100"/>
  <c r="C176" i="100"/>
  <c r="B1780" i="100"/>
  <c r="B199" i="100"/>
  <c r="C1701" i="100"/>
  <c r="B899" i="100"/>
  <c r="B715" i="100"/>
  <c r="B984" i="100"/>
  <c r="C694" i="100"/>
  <c r="B1614" i="100"/>
  <c r="B270" i="100"/>
  <c r="B1702" i="100"/>
  <c r="C468" i="100"/>
  <c r="B708" i="100"/>
  <c r="B1145" i="100"/>
  <c r="B1136" i="100"/>
  <c r="C1146" i="100"/>
  <c r="AA360" i="99" a="1"/>
  <c r="AE89" i="99" a="1"/>
  <c r="B1919" i="100"/>
  <c r="C431" i="100"/>
  <c r="AH165" i="99" a="1"/>
  <c r="B1867" i="100"/>
  <c r="B77" i="100"/>
  <c r="C1228" i="100"/>
  <c r="B661" i="100"/>
  <c r="C389" i="100"/>
  <c r="C1140" i="100"/>
  <c r="B414" i="100"/>
  <c r="B488" i="100"/>
  <c r="B221" i="100"/>
  <c r="B913" i="100"/>
  <c r="C362" i="100"/>
  <c r="Q60" i="99" a="1"/>
  <c r="C78" i="100"/>
  <c r="C85" i="100"/>
  <c r="C1642" i="100"/>
  <c r="C1898" i="100"/>
  <c r="B1015" i="100"/>
  <c r="B1855" i="100"/>
  <c r="M322" i="99" a="1"/>
  <c r="C741" i="100"/>
  <c r="L244" i="99" a="1"/>
  <c r="B886" i="100"/>
  <c r="C621" i="100"/>
  <c r="B648" i="100"/>
  <c r="AC89" i="99" a="1"/>
  <c r="C1082" i="100"/>
  <c r="B586" i="100"/>
  <c r="B641" i="100"/>
  <c r="C637" i="100"/>
  <c r="B697" i="100"/>
  <c r="C193" i="100"/>
  <c r="I35" i="99" a="1"/>
  <c r="C943" i="100"/>
  <c r="BG221" i="99" a="1"/>
  <c r="B78" i="100"/>
  <c r="B971" i="100"/>
  <c r="C908" i="100"/>
  <c r="C591" i="100"/>
  <c r="B1128" i="100"/>
  <c r="B354" i="100"/>
  <c r="N5" i="99" a="1"/>
  <c r="B90" i="100"/>
  <c r="B322" i="100"/>
  <c r="B480" i="100"/>
  <c r="C515" i="100"/>
  <c r="I305" i="99" a="1"/>
  <c r="B104" i="100"/>
  <c r="C1791" i="100"/>
  <c r="C68" i="100"/>
  <c r="E39" i="99" a="1"/>
  <c r="F192" i="99"/>
  <c r="B575" i="100"/>
  <c r="B1180" i="100"/>
  <c r="B1159" i="100"/>
  <c r="B54" i="100"/>
  <c r="B59" i="100"/>
  <c r="B1229" i="100"/>
  <c r="C1605" i="100"/>
  <c r="C1246" i="100"/>
  <c r="C1041" i="100"/>
  <c r="K398" i="99" a="1"/>
  <c r="C1754" i="100"/>
  <c r="C260" i="100"/>
  <c r="C210" i="100"/>
  <c r="C983" i="100"/>
  <c r="C1272" i="100"/>
  <c r="C818" i="100"/>
  <c r="B453" i="100"/>
  <c r="C861" i="100"/>
  <c r="B1784" i="100"/>
  <c r="B1928" i="100"/>
  <c r="B916" i="100"/>
  <c r="B1178" i="100"/>
  <c r="B178" i="100"/>
  <c r="B143" i="100"/>
  <c r="C649" i="100"/>
  <c r="C1823" i="100"/>
  <c r="B151" i="100"/>
  <c r="E379" i="99" a="1"/>
  <c r="C1016" i="100"/>
  <c r="B1915" i="100"/>
  <c r="B171" i="100"/>
  <c r="B514" i="100"/>
  <c r="B1153" i="100"/>
  <c r="AA114" i="99" a="1"/>
  <c r="C446" i="100"/>
  <c r="B1805" i="100"/>
  <c r="B596" i="100"/>
  <c r="C1939" i="100"/>
  <c r="C412" i="100"/>
  <c r="B335" i="100"/>
  <c r="V273" i="99" a="1"/>
  <c r="I244" i="99" a="1"/>
  <c r="B183" i="100"/>
  <c r="C601" i="100"/>
  <c r="F93" i="99" a="1"/>
  <c r="C43" i="100"/>
  <c r="C266" i="100"/>
  <c r="B34" i="100"/>
  <c r="C107" i="100"/>
  <c r="B1114" i="100"/>
  <c r="C141" i="100"/>
  <c r="C740" i="100"/>
  <c r="B463" i="100"/>
  <c r="C1834" i="100"/>
  <c r="B632" i="100"/>
  <c r="B1603" i="100"/>
  <c r="B1759" i="100"/>
  <c r="C1143" i="100"/>
  <c r="B1896" i="100"/>
  <c r="C752" i="100"/>
  <c r="E290" i="99" a="1"/>
  <c r="Y190" i="99" a="1"/>
  <c r="G271" i="99" a="1"/>
  <c r="M143" i="99" a="1"/>
  <c r="B228" i="100"/>
  <c r="C1257" i="100"/>
  <c r="Q165" i="99" a="1"/>
  <c r="B929" i="100"/>
  <c r="C130" i="100"/>
  <c r="C452" i="100"/>
  <c r="C175" i="100"/>
  <c r="B1024" i="100"/>
  <c r="AD165" i="99" a="1"/>
  <c r="C73" i="100"/>
  <c r="C1841" i="100"/>
  <c r="J35" i="99" a="1"/>
  <c r="B594" i="100"/>
  <c r="B1117" i="100"/>
  <c r="C531" i="100"/>
  <c r="B1594" i="100"/>
  <c r="B1703" i="100"/>
  <c r="J419" i="99" a="1"/>
  <c r="J271" i="99" a="1"/>
  <c r="D37" i="99" a="1"/>
  <c r="C171" i="100"/>
  <c r="C547" i="100"/>
  <c r="B921" i="100"/>
  <c r="C722" i="100"/>
  <c r="C1104" i="100"/>
  <c r="B45" i="100"/>
  <c r="B114" i="100"/>
  <c r="C1749" i="100"/>
  <c r="B1205" i="100"/>
  <c r="B771" i="100"/>
  <c r="B1253" i="100"/>
  <c r="C439" i="100"/>
  <c r="B146" i="100"/>
  <c r="C653" i="100"/>
  <c r="B574" i="100"/>
  <c r="C1131" i="100"/>
  <c r="C324" i="99" a="1"/>
  <c r="C680" i="100"/>
  <c r="C1212" i="100"/>
  <c r="C455" i="100"/>
  <c r="B792" i="100"/>
  <c r="V15" i="99" a="1"/>
  <c r="B1161" i="100"/>
  <c r="B547" i="100"/>
  <c r="B67" i="100"/>
  <c r="L360" i="99" a="1"/>
  <c r="C21" i="100"/>
  <c r="C1860" i="100"/>
  <c r="C781" i="100"/>
  <c r="B499" i="100"/>
  <c r="B1559" i="100"/>
  <c r="B1941" i="100"/>
  <c r="B1064" i="100"/>
  <c r="C896" i="100"/>
  <c r="B670" i="100"/>
  <c r="C453" i="100"/>
  <c r="B1823" i="100"/>
  <c r="C912" i="100"/>
  <c r="L305" i="99" a="1"/>
  <c r="B665" i="100"/>
  <c r="B1250" i="100"/>
  <c r="B16" i="100"/>
  <c r="B604" i="100"/>
  <c r="C105" i="100"/>
  <c r="B119" i="100"/>
  <c r="C1839" i="100"/>
  <c r="C1556" i="100"/>
  <c r="B1854" i="100"/>
  <c r="C1926" i="100"/>
  <c r="C518" i="100"/>
  <c r="C279" i="100"/>
  <c r="C76" i="100"/>
  <c r="B541" i="100"/>
  <c r="C243" i="100"/>
  <c r="B1883" i="100"/>
  <c r="C1905" i="100"/>
  <c r="J322" i="99" a="1"/>
  <c r="B220" i="100"/>
  <c r="C312" i="100"/>
  <c r="B74" i="100"/>
  <c r="B1162" i="100"/>
  <c r="C959" i="100"/>
  <c r="C448" i="100"/>
  <c r="B1682" i="100"/>
  <c r="B1565" i="100"/>
  <c r="C1806" i="100"/>
  <c r="C1927" i="100"/>
  <c r="B466" i="100"/>
  <c r="C378" i="100"/>
  <c r="C1266" i="100"/>
  <c r="C584" i="100"/>
  <c r="B404" i="100"/>
  <c r="C564" i="100"/>
  <c r="B250" i="100"/>
  <c r="B840" i="100"/>
  <c r="C346" i="100"/>
  <c r="C873" i="100"/>
  <c r="C182" i="100"/>
  <c r="C1245" i="100"/>
  <c r="C1741" i="100"/>
  <c r="L13" i="99" a="1"/>
  <c r="B445" i="100"/>
  <c r="C1863" i="100"/>
  <c r="C437" i="100"/>
  <c r="B271" i="100"/>
  <c r="B800" i="100"/>
  <c r="C343" i="99" a="1"/>
  <c r="B365" i="100"/>
  <c r="B818" i="100"/>
  <c r="I288" i="99" a="1"/>
  <c r="B1588" i="100"/>
  <c r="B1836" i="100"/>
  <c r="B1793" i="100"/>
  <c r="AA35" i="99" a="1"/>
  <c r="B502" i="100"/>
  <c r="G398" i="99" a="1"/>
  <c r="C1267" i="100"/>
  <c r="B381" i="100"/>
  <c r="B58" i="100"/>
  <c r="B1980" i="100"/>
  <c r="C1157" i="100"/>
  <c r="B1144" i="100"/>
  <c r="AB60" i="99" a="1"/>
  <c r="B56" i="100"/>
  <c r="I360" i="99" a="1"/>
  <c r="B828" i="100"/>
  <c r="B1040" i="100"/>
  <c r="C1597" i="100"/>
  <c r="G419" i="99" a="1"/>
  <c r="C1073" i="100"/>
  <c r="B436" i="100"/>
  <c r="BX224" i="99" a="1"/>
  <c r="C408" i="100"/>
  <c r="B983" i="100"/>
  <c r="C836" i="100"/>
  <c r="C84" i="100"/>
  <c r="B330" i="100"/>
  <c r="C630" i="100"/>
  <c r="C998" i="100"/>
  <c r="B1158" i="100"/>
  <c r="C750" i="100"/>
  <c r="B948" i="100"/>
  <c r="H190" i="99" a="1"/>
  <c r="B1670" i="100"/>
  <c r="C541" i="100"/>
  <c r="C682" i="100"/>
  <c r="C916" i="100"/>
  <c r="N8" i="99" a="1"/>
  <c r="D324" i="99" a="1"/>
  <c r="C410" i="100"/>
  <c r="B1090" i="100"/>
  <c r="C54" i="100"/>
  <c r="C251" i="100"/>
  <c r="C1974" i="100"/>
  <c r="B637" i="100"/>
  <c r="AE190" i="99" a="1"/>
  <c r="C1060" i="100"/>
  <c r="B379" i="100"/>
  <c r="C1018" i="100"/>
  <c r="B1225" i="100"/>
  <c r="B315" i="100"/>
  <c r="P143" i="99" a="1"/>
  <c r="B968" i="100"/>
  <c r="C172" i="100"/>
  <c r="B795" i="100"/>
  <c r="C1697" i="100"/>
  <c r="B737" i="100"/>
  <c r="C379" i="99" a="1"/>
  <c r="C1189" i="100"/>
  <c r="B1955" i="100"/>
  <c r="B1123" i="100"/>
  <c r="C366" i="100"/>
  <c r="C1149" i="100"/>
  <c r="B147" i="100"/>
  <c r="C596" i="100"/>
  <c r="C423" i="100"/>
  <c r="G143" i="99" a="1"/>
  <c r="B1262" i="100"/>
  <c r="B1788" i="100"/>
  <c r="C1108" i="100"/>
  <c r="C1224" i="100"/>
  <c r="B353" i="100"/>
  <c r="B417" i="100"/>
  <c r="B1732" i="100"/>
  <c r="E248" i="99" a="1"/>
  <c r="B1890" i="100"/>
  <c r="B1918" i="100"/>
  <c r="B657" i="100"/>
  <c r="B1907" i="100"/>
  <c r="C898" i="100"/>
  <c r="C20" i="100"/>
  <c r="C396" i="100"/>
  <c r="C577" i="100"/>
  <c r="B110" i="100"/>
  <c r="C642" i="100"/>
  <c r="B478" i="100"/>
  <c r="I89" i="99" a="1"/>
  <c r="D145" i="99" a="1"/>
  <c r="C749" i="100"/>
  <c r="B1006" i="100"/>
  <c r="B951" i="100"/>
  <c r="C167" i="100"/>
  <c r="C1091" i="100"/>
  <c r="B636" i="100"/>
  <c r="C824" i="100"/>
  <c r="B794" i="100"/>
  <c r="C72" i="100"/>
  <c r="B688" i="100"/>
  <c r="N377" i="99" a="1"/>
  <c r="C719" i="100"/>
  <c r="C1193" i="100"/>
  <c r="C1869" i="100"/>
  <c r="B760" i="100"/>
  <c r="B1884" i="100"/>
  <c r="B1832" i="100"/>
  <c r="I398" i="99" a="1"/>
  <c r="C330" i="100"/>
  <c r="AH35" i="99" a="1"/>
  <c r="B1715" i="100"/>
  <c r="B1929" i="100"/>
  <c r="C376" i="100"/>
  <c r="BR219" i="99" a="1"/>
  <c r="B653" i="100"/>
  <c r="CH219" i="99" a="1"/>
  <c r="F223" i="99" a="1"/>
  <c r="C433" i="100"/>
  <c r="C195" i="100"/>
  <c r="C238" i="100"/>
  <c r="C623" i="100"/>
  <c r="C1682" i="100"/>
  <c r="C1883" i="100"/>
  <c r="C1840" i="100"/>
  <c r="C232" i="100"/>
  <c r="B1194" i="100"/>
  <c r="C561" i="100"/>
  <c r="C278" i="100"/>
  <c r="B1179" i="100"/>
  <c r="H143" i="99" a="1"/>
  <c r="B904" i="100"/>
  <c r="B1567" i="100"/>
  <c r="C503" i="100"/>
  <c r="C602" i="100"/>
  <c r="B1983" i="100"/>
  <c r="C227" i="100"/>
  <c r="C512" i="100"/>
  <c r="C253" i="100"/>
  <c r="C675" i="100"/>
  <c r="B745" i="100"/>
  <c r="B1263" i="100"/>
  <c r="C560" i="100"/>
  <c r="C661" i="100"/>
  <c r="B1880" i="100"/>
  <c r="B344" i="100"/>
  <c r="B80" i="100"/>
  <c r="C1558" i="100"/>
  <c r="C1120" i="100"/>
  <c r="C208" i="100"/>
  <c r="B509" i="100"/>
  <c r="C1716" i="100"/>
  <c r="C191" i="100"/>
  <c r="J288" i="99" a="1"/>
  <c r="C837" i="100"/>
  <c r="B1964" i="100"/>
  <c r="B1275" i="100"/>
  <c r="B755" i="100"/>
  <c r="C909" i="100"/>
  <c r="C1215" i="100"/>
  <c r="B267" i="100"/>
  <c r="C183" i="100"/>
  <c r="B516" i="100"/>
  <c r="C474" i="100"/>
  <c r="C422" i="100"/>
  <c r="B1228" i="100"/>
  <c r="C664" i="100"/>
  <c r="C120" i="100"/>
  <c r="B332" i="100"/>
  <c r="C1024" i="100"/>
  <c r="C88" i="100"/>
  <c r="B949" i="100"/>
  <c r="C553" i="100"/>
  <c r="C1610" i="100"/>
  <c r="C802" i="100"/>
  <c r="B1598" i="100"/>
  <c r="B307" i="100"/>
  <c r="C343" i="100"/>
  <c r="B260" i="100"/>
  <c r="C1590" i="100"/>
  <c r="E167" i="99" a="1"/>
  <c r="B461" i="100"/>
  <c r="C185" i="100"/>
  <c r="B1927" i="100"/>
  <c r="B962" i="100"/>
  <c r="AN223" i="99" a="1"/>
  <c r="B1909" i="100"/>
  <c r="C1023" i="100"/>
  <c r="N190" i="99" a="1"/>
  <c r="W380" i="99" a="1"/>
  <c r="C32" i="100"/>
  <c r="Z377" i="99" a="1"/>
  <c r="B1124" i="100"/>
  <c r="C567" i="100"/>
  <c r="C265" i="100"/>
  <c r="Z35" i="99" a="1"/>
  <c r="C1720" i="100"/>
  <c r="B28" i="100"/>
  <c r="B643" i="100"/>
  <c r="C1079" i="100"/>
  <c r="B1966" i="100"/>
  <c r="C1703" i="100"/>
  <c r="C542" i="100"/>
  <c r="B23" i="100"/>
  <c r="B22" i="100"/>
  <c r="C1829" i="100"/>
  <c r="C1702" i="100"/>
  <c r="C639" i="100"/>
  <c r="C970" i="100"/>
  <c r="C1775" i="100"/>
  <c r="B1023" i="100"/>
  <c r="C569" i="100"/>
  <c r="C170" i="100"/>
  <c r="B1587" i="100"/>
  <c r="C129" i="100"/>
  <c r="B1088" i="100"/>
  <c r="B522" i="100"/>
  <c r="C1672" i="100"/>
  <c r="C1739" i="100"/>
  <c r="K377" i="99" a="1"/>
  <c r="C364" i="100"/>
  <c r="B375" i="100"/>
  <c r="B660" i="100"/>
  <c r="C103" i="100"/>
  <c r="C658" i="100"/>
  <c r="B1932" i="100"/>
  <c r="C1147" i="100"/>
  <c r="B584" i="100"/>
  <c r="C603" i="100"/>
  <c r="B1186" i="100"/>
  <c r="C513" i="100"/>
  <c r="V167" i="99" a="1"/>
  <c r="B243" i="100"/>
  <c r="B1893" i="100"/>
  <c r="B394" i="100"/>
  <c r="B132" i="100"/>
  <c r="C91" i="100"/>
  <c r="B1842" i="100"/>
  <c r="B398" i="100"/>
  <c r="C219" i="100"/>
  <c r="B1008" i="100"/>
  <c r="F249" i="99" a="1"/>
  <c r="C586" i="100"/>
  <c r="C842" i="100"/>
  <c r="B1021" i="100"/>
  <c r="B1031" i="100"/>
  <c r="Q35" i="99" a="1"/>
  <c r="C473" i="100"/>
  <c r="F224" i="99" a="1"/>
  <c r="C527" i="100"/>
  <c r="C1866" i="100"/>
  <c r="B654" i="100"/>
  <c r="C11" i="100"/>
  <c r="AF35" i="99" a="1"/>
  <c r="L190" i="99" a="1"/>
  <c r="AF13" i="99" a="1"/>
  <c r="B1100" i="100"/>
  <c r="C814" i="100"/>
  <c r="B806" i="100"/>
  <c r="AD271" i="99" a="1"/>
  <c r="B940" i="100"/>
  <c r="B1714" i="100"/>
  <c r="B931" i="100"/>
  <c r="M341" i="99" a="1"/>
  <c r="B481" i="100"/>
  <c r="B227" i="100"/>
  <c r="C173" i="100"/>
  <c r="B1814" i="100"/>
  <c r="B515" i="100"/>
  <c r="B644" i="100"/>
  <c r="C907" i="100"/>
  <c r="B407" i="100"/>
  <c r="B734" i="100"/>
  <c r="C1015" i="100"/>
  <c r="B1166" i="100"/>
  <c r="C1670" i="100"/>
  <c r="U381" i="99" a="1"/>
  <c r="C1680" i="100"/>
  <c r="C99" i="100"/>
  <c r="B1846" i="100"/>
  <c r="C148" i="100"/>
  <c r="C1097" i="100"/>
  <c r="V224" i="99" a="1"/>
  <c r="B996" i="100"/>
  <c r="C318" i="100"/>
  <c r="B1678" i="100"/>
  <c r="C1884" i="100"/>
  <c r="B1599" i="100"/>
  <c r="C1916" i="100"/>
  <c r="B963" i="100"/>
  <c r="B919" i="100"/>
  <c r="B870" i="100"/>
  <c r="C239" i="100"/>
  <c r="B813" i="100"/>
  <c r="BN219" i="99" a="1"/>
  <c r="C736" i="100"/>
  <c r="C216" i="100"/>
  <c r="C540" i="100"/>
  <c r="B974" i="100"/>
  <c r="C1187" i="100"/>
  <c r="C1737" i="100"/>
  <c r="C1745" i="100"/>
  <c r="B1172" i="100"/>
  <c r="B1948" i="100"/>
  <c r="P305" i="99" a="1"/>
  <c r="B1120" i="100"/>
  <c r="AF89" i="99" a="1"/>
  <c r="B762" i="100"/>
  <c r="C1237" i="100"/>
  <c r="B507" i="100"/>
  <c r="G356" i="99" a="1"/>
  <c r="L288" i="99" a="1"/>
  <c r="B1610" i="100"/>
  <c r="E337" i="99" a="1"/>
  <c r="B558" i="100"/>
  <c r="J341" i="99" a="1"/>
  <c r="B1271" i="100"/>
  <c r="B1131" i="100"/>
  <c r="C1206" i="100"/>
  <c r="D362" i="99" a="1"/>
  <c r="C472" i="100"/>
  <c r="B742" i="100"/>
  <c r="C1167" i="100"/>
  <c r="B102" i="100"/>
  <c r="B304" i="100"/>
  <c r="Y35" i="99" a="1"/>
  <c r="C1009" i="100"/>
  <c r="B1214" i="100"/>
  <c r="B802" i="100"/>
  <c r="B520" i="100"/>
  <c r="BW221" i="99" a="1"/>
  <c r="AS219" i="99" a="1"/>
  <c r="B772" i="100"/>
  <c r="B1668" i="100"/>
  <c r="J60" i="99" a="1"/>
  <c r="C667" i="100"/>
  <c r="C295" i="100"/>
  <c r="B1920" i="100"/>
  <c r="B687" i="100"/>
  <c r="B346" i="100"/>
  <c r="B1667" i="100"/>
  <c r="C868" i="100"/>
  <c r="C1150" i="100"/>
  <c r="B848" i="100"/>
  <c r="B136" i="100"/>
  <c r="B896" i="100"/>
  <c r="B273" i="100"/>
  <c r="B834" i="100"/>
  <c r="B611" i="100"/>
  <c r="C1760" i="100"/>
  <c r="J60" i="99" l="1"/>
  <c r="AS219" i="99"/>
  <c r="BW221" i="99"/>
  <c r="Y35" i="99"/>
  <c r="D362" i="99"/>
  <c r="J341" i="99"/>
  <c r="E337" i="99"/>
  <c r="L288" i="99"/>
  <c r="G356" i="99"/>
  <c r="AF89" i="99"/>
  <c r="P305" i="99"/>
  <c r="BN219" i="99"/>
  <c r="V224" i="99"/>
  <c r="U381" i="99"/>
  <c r="M341" i="99"/>
  <c r="AD271" i="99"/>
  <c r="AF13" i="99"/>
  <c r="L190" i="99"/>
  <c r="AF35" i="99"/>
  <c r="F224" i="99"/>
  <c r="Q35" i="99"/>
  <c r="F249" i="99"/>
  <c r="V167" i="99"/>
  <c r="K377" i="99"/>
  <c r="Z35" i="99"/>
  <c r="Z377" i="99"/>
  <c r="W380" i="99"/>
  <c r="N190" i="99"/>
  <c r="AN223" i="99"/>
  <c r="E167" i="99"/>
  <c r="J288" i="99"/>
  <c r="H143" i="99"/>
  <c r="F223" i="99"/>
  <c r="CH219" i="99"/>
  <c r="BR219" i="99"/>
  <c r="AH35" i="99"/>
  <c r="I398" i="99"/>
  <c r="N377" i="99"/>
  <c r="D145" i="99"/>
  <c r="I89" i="99"/>
  <c r="E248" i="99"/>
  <c r="G143" i="99"/>
  <c r="C379" i="99"/>
  <c r="P143" i="99"/>
  <c r="AE190" i="99"/>
  <c r="D324" i="99"/>
  <c r="N8" i="99"/>
  <c r="H190" i="99"/>
  <c r="BX224" i="99"/>
  <c r="G419" i="99"/>
  <c r="I360" i="99"/>
  <c r="AB60" i="99"/>
  <c r="G398" i="99"/>
  <c r="AA35" i="99"/>
  <c r="I288" i="99"/>
  <c r="C343" i="99"/>
  <c r="L13" i="99"/>
  <c r="J322" i="99"/>
  <c r="L305" i="99"/>
  <c r="L360" i="99"/>
  <c r="V15" i="99"/>
  <c r="C324" i="99"/>
  <c r="D37" i="99"/>
  <c r="J271" i="99"/>
  <c r="J419" i="99"/>
  <c r="J35" i="99"/>
  <c r="AD165" i="99"/>
  <c r="Q165" i="99"/>
  <c r="M143" i="99"/>
  <c r="G271" i="99"/>
  <c r="Y190" i="99"/>
  <c r="E290" i="99"/>
  <c r="F93" i="99"/>
  <c r="I244" i="99"/>
  <c r="V273" i="99"/>
  <c r="AA114" i="99"/>
  <c r="E379" i="99"/>
  <c r="K398" i="99"/>
  <c r="E39" i="99"/>
  <c r="I305" i="99"/>
  <c r="N5" i="99"/>
  <c r="BG221" i="99"/>
  <c r="I35" i="99"/>
  <c r="AC89" i="99"/>
  <c r="L244" i="99"/>
  <c r="M322" i="99"/>
  <c r="Q60" i="99"/>
  <c r="AH165" i="99"/>
  <c r="AE89" i="99"/>
  <c r="AA360" i="99"/>
  <c r="F248" i="99"/>
  <c r="X37" i="99"/>
  <c r="CC221" i="99"/>
  <c r="AF60" i="99"/>
  <c r="H360" i="99"/>
  <c r="AO224" i="99"/>
  <c r="I190" i="99"/>
  <c r="AD35" i="99"/>
  <c r="AH219" i="99"/>
  <c r="BX223" i="99"/>
  <c r="BA219" i="99"/>
  <c r="O165" i="99"/>
  <c r="X221" i="99"/>
  <c r="N322" i="99"/>
  <c r="AC114" i="99"/>
  <c r="AC190" i="99"/>
  <c r="AP224" i="99"/>
  <c r="J13" i="99"/>
  <c r="E380" i="99"/>
  <c r="AE13" i="99"/>
  <c r="W192" i="99"/>
  <c r="P4" i="99"/>
  <c r="I219" i="99"/>
  <c r="AB190" i="99"/>
  <c r="G13" i="99"/>
  <c r="J190" i="99"/>
  <c r="AF165" i="99"/>
  <c r="BM219" i="99"/>
  <c r="AA190" i="99"/>
  <c r="BJ219" i="99"/>
  <c r="Y165" i="99"/>
  <c r="L143" i="99"/>
  <c r="AG190" i="99"/>
  <c r="CD219" i="99"/>
  <c r="AP223" i="99"/>
  <c r="D221" i="99"/>
  <c r="AB165" i="99"/>
  <c r="BY221" i="99"/>
  <c r="BL221" i="99"/>
  <c r="AC271" i="99"/>
  <c r="BQ219" i="99"/>
  <c r="V403" i="99"/>
  <c r="W403" i="99" s="1"/>
  <c r="AQ219" i="99"/>
  <c r="AD398" i="99"/>
  <c r="Z221" i="99"/>
  <c r="X39" i="99"/>
  <c r="F356" i="99"/>
  <c r="F167" i="99"/>
  <c r="K4" i="99"/>
  <c r="AC219" i="99"/>
  <c r="D356" i="99"/>
  <c r="J37" i="99"/>
  <c r="V91" i="99"/>
  <c r="F377" i="99"/>
  <c r="V192" i="99"/>
  <c r="G246" i="99"/>
  <c r="AH13" i="99"/>
  <c r="K60" i="99"/>
  <c r="F37" i="99"/>
  <c r="K13" i="99"/>
  <c r="AG35" i="99"/>
  <c r="AX219" i="99"/>
  <c r="D167" i="99"/>
  <c r="G341" i="99"/>
  <c r="V404" i="99"/>
  <c r="W404" i="99" s="1"/>
  <c r="E383" i="99"/>
  <c r="N60" i="99"/>
  <c r="N13" i="99"/>
  <c r="O35" i="99"/>
  <c r="AB35" i="99"/>
  <c r="D273" i="99"/>
  <c r="E382" i="99"/>
  <c r="D169" i="99"/>
  <c r="C380" i="99"/>
  <c r="M244" i="99"/>
  <c r="AG60" i="99"/>
  <c r="AH190" i="99"/>
  <c r="AD190" i="99"/>
  <c r="AB219" i="99"/>
  <c r="AO223" i="99"/>
  <c r="Y219" i="99"/>
  <c r="AE360" i="99"/>
  <c r="K271" i="99"/>
  <c r="X377" i="99"/>
  <c r="AD60" i="99"/>
  <c r="E192" i="99"/>
  <c r="H341" i="99"/>
  <c r="AE219" i="99"/>
  <c r="AI60" i="99"/>
  <c r="BV223" i="99"/>
  <c r="AC398" i="99"/>
  <c r="W379" i="99"/>
  <c r="AG13" i="99"/>
  <c r="AF271" i="99"/>
  <c r="Z219" i="99"/>
  <c r="P190" i="99"/>
  <c r="W362" i="99"/>
  <c r="D116" i="99"/>
  <c r="L322" i="99"/>
  <c r="V39" i="99"/>
  <c r="P13" i="99"/>
  <c r="H60" i="99"/>
  <c r="AC221" i="99"/>
  <c r="J89" i="99"/>
  <c r="W381" i="99"/>
  <c r="M13" i="99"/>
  <c r="D401" i="99"/>
  <c r="E401" i="99" s="1"/>
  <c r="F398" i="99"/>
  <c r="I419" i="99"/>
  <c r="AH89" i="99"/>
  <c r="AW219" i="99"/>
  <c r="AD13" i="99"/>
  <c r="V383" i="99"/>
  <c r="G60" i="99"/>
  <c r="J62" i="99"/>
  <c r="K221" i="99"/>
  <c r="CC219" i="99"/>
  <c r="BE221" i="99"/>
  <c r="F246" i="99"/>
  <c r="AB377" i="99"/>
  <c r="W383" i="99"/>
  <c r="G35" i="99"/>
  <c r="AA271" i="99"/>
  <c r="C362" i="99"/>
  <c r="D246" i="99"/>
  <c r="G337" i="99"/>
  <c r="V381" i="99"/>
  <c r="M114" i="99"/>
  <c r="K114" i="99"/>
  <c r="N89" i="99"/>
  <c r="Y37" i="99"/>
  <c r="E91" i="99"/>
  <c r="P7" i="99"/>
  <c r="AA398" i="99"/>
  <c r="AA13" i="99"/>
  <c r="O219" i="99"/>
  <c r="M305" i="99"/>
  <c r="BV221" i="99"/>
  <c r="F169" i="99"/>
  <c r="C383" i="99"/>
  <c r="Y192" i="99"/>
  <c r="I341" i="99"/>
  <c r="E362" i="99"/>
  <c r="K165" i="99"/>
  <c r="M35" i="99"/>
  <c r="W377" i="99"/>
  <c r="U362" i="99"/>
  <c r="V382" i="99"/>
  <c r="AC60" i="99"/>
  <c r="G221" i="99"/>
  <c r="I322" i="99"/>
  <c r="G114" i="99"/>
  <c r="N6" i="99"/>
  <c r="AA165" i="99"/>
  <c r="BF223" i="99"/>
  <c r="O271" i="99"/>
  <c r="M89" i="99"/>
  <c r="N9" i="99"/>
  <c r="Y360" i="99"/>
  <c r="C91" i="99"/>
  <c r="I143" i="99"/>
  <c r="L398" i="99"/>
  <c r="E381" i="99"/>
  <c r="X398" i="99"/>
  <c r="W93" i="99"/>
  <c r="BZ221" i="99"/>
  <c r="BY219" i="99"/>
  <c r="V223" i="99"/>
  <c r="E93" i="99"/>
  <c r="BH221" i="99"/>
  <c r="P6" i="99"/>
  <c r="G89" i="99"/>
  <c r="AZ219" i="99"/>
  <c r="CB219" i="99"/>
  <c r="G37" i="99"/>
  <c r="AG165" i="99"/>
  <c r="AG219" i="99"/>
  <c r="AB89" i="99"/>
  <c r="AE35" i="99"/>
  <c r="C381" i="99"/>
  <c r="Q190" i="99"/>
  <c r="C273" i="99"/>
  <c r="AD360" i="99"/>
  <c r="M288" i="99"/>
  <c r="F337" i="99"/>
  <c r="H419" i="99"/>
  <c r="W62" i="99"/>
  <c r="AT219" i="99"/>
  <c r="H337" i="99"/>
  <c r="AI114" i="99"/>
  <c r="Y114" i="99"/>
  <c r="M165" i="99"/>
  <c r="K35" i="99"/>
  <c r="H398" i="99"/>
  <c r="Y271" i="99"/>
  <c r="P114" i="99"/>
  <c r="G288" i="99"/>
  <c r="H219" i="99"/>
  <c r="BI221" i="99"/>
  <c r="AY219" i="99"/>
  <c r="E356" i="99"/>
  <c r="C382" i="99"/>
  <c r="D62" i="99"/>
  <c r="K219" i="99"/>
  <c r="AA219" i="99"/>
  <c r="AD114" i="99"/>
  <c r="K288" i="99"/>
  <c r="G192" i="99"/>
  <c r="E169" i="99"/>
  <c r="BE224" i="99"/>
  <c r="I271" i="99"/>
  <c r="G116" i="99"/>
  <c r="W167" i="99"/>
  <c r="AD89" i="99"/>
  <c r="W169" i="99"/>
  <c r="Z143" i="99"/>
  <c r="H114" i="99"/>
  <c r="J143" i="99"/>
  <c r="D380" i="99"/>
  <c r="G322" i="99"/>
  <c r="W224" i="99"/>
  <c r="BV224" i="99"/>
  <c r="D402" i="99"/>
  <c r="E402" i="99" s="1"/>
  <c r="V62" i="99"/>
  <c r="H377" i="99"/>
  <c r="N219" i="99"/>
  <c r="E62" i="99"/>
  <c r="O190" i="99"/>
  <c r="M377" i="99"/>
  <c r="K143" i="99"/>
  <c r="W39" i="99"/>
  <c r="AC13" i="99"/>
  <c r="AB13" i="99"/>
  <c r="N341" i="99"/>
  <c r="H322" i="99"/>
  <c r="AI89" i="99"/>
  <c r="W221" i="99"/>
  <c r="AF377" i="99"/>
  <c r="F62" i="99"/>
  <c r="BZ219" i="99"/>
  <c r="D379" i="99"/>
  <c r="O13" i="99"/>
  <c r="AB143" i="99"/>
  <c r="N35" i="99"/>
  <c r="BI219" i="99"/>
  <c r="D192" i="99"/>
  <c r="V401" i="99"/>
  <c r="W401" i="99" s="1"/>
  <c r="BK219" i="99"/>
  <c r="V221" i="99"/>
  <c r="F419" i="99"/>
  <c r="G190" i="99"/>
  <c r="AN224" i="99"/>
  <c r="K322" i="99"/>
  <c r="AA143" i="99"/>
  <c r="AI219" i="99"/>
  <c r="AE165" i="99"/>
  <c r="AI35" i="99"/>
  <c r="BX221" i="99"/>
  <c r="E37" i="99"/>
  <c r="H35" i="99"/>
  <c r="W37" i="99"/>
  <c r="AB114" i="99"/>
  <c r="AV219" i="99"/>
  <c r="W91" i="99"/>
  <c r="V362" i="99"/>
  <c r="U273" i="99"/>
  <c r="BP219" i="99"/>
  <c r="L219" i="99"/>
  <c r="Q89" i="99"/>
  <c r="AG114" i="99"/>
  <c r="AU219" i="99"/>
  <c r="X169" i="99"/>
  <c r="Y167" i="99"/>
  <c r="V145" i="99"/>
  <c r="P219" i="99"/>
  <c r="U383" i="99"/>
  <c r="H271" i="99"/>
  <c r="CA219" i="99"/>
  <c r="CF219" i="99"/>
  <c r="AI190" i="99"/>
  <c r="AF114" i="99"/>
  <c r="V380" i="99"/>
  <c r="AD143" i="99"/>
  <c r="N244" i="99"/>
  <c r="E324" i="99"/>
  <c r="O60" i="99"/>
  <c r="V379" i="99"/>
  <c r="X167" i="99"/>
  <c r="CI219" i="99"/>
  <c r="O244" i="99"/>
  <c r="D93" i="99"/>
  <c r="G377" i="99"/>
  <c r="AG143" i="99"/>
  <c r="O143" i="99"/>
  <c r="AC165" i="99"/>
  <c r="V116" i="99"/>
  <c r="M271" i="99"/>
  <c r="D223" i="99"/>
  <c r="Z190" i="99"/>
  <c r="H89" i="99"/>
  <c r="J219" i="99"/>
  <c r="AC377" i="99"/>
  <c r="AD377" i="99"/>
  <c r="BE223" i="99"/>
  <c r="AB62" i="99"/>
  <c r="D337" i="99"/>
  <c r="P244" i="99"/>
  <c r="G244" i="99"/>
  <c r="H221" i="99"/>
  <c r="AR219" i="99"/>
  <c r="AR221" i="99"/>
  <c r="AO221" i="99"/>
  <c r="BH219" i="99"/>
  <c r="J398" i="99"/>
  <c r="AI165" i="99"/>
  <c r="BO219" i="99"/>
  <c r="D248" i="99"/>
  <c r="I60" i="99"/>
  <c r="J305" i="99"/>
  <c r="M190" i="99"/>
  <c r="AF143" i="99"/>
  <c r="N114" i="99"/>
  <c r="D307" i="99"/>
  <c r="G165" i="99"/>
  <c r="BW223" i="99"/>
  <c r="V37" i="99"/>
  <c r="I13" i="99"/>
  <c r="N288" i="99"/>
  <c r="H165" i="99"/>
  <c r="C290" i="99"/>
  <c r="E398" i="99"/>
  <c r="P89" i="99"/>
  <c r="H13" i="99"/>
  <c r="K360" i="99"/>
  <c r="AN221" i="99"/>
  <c r="X224" i="99"/>
  <c r="L60" i="99"/>
  <c r="Y398" i="99"/>
  <c r="N305" i="99"/>
  <c r="L165" i="99"/>
  <c r="O114" i="99"/>
  <c r="AG271" i="99"/>
  <c r="Q114" i="99"/>
  <c r="E249" i="99"/>
  <c r="Z13" i="99"/>
  <c r="G305" i="99"/>
  <c r="E224" i="99"/>
  <c r="D382" i="99"/>
  <c r="W273" i="99"/>
  <c r="CG219" i="99"/>
  <c r="K341" i="99"/>
  <c r="AE143" i="99"/>
  <c r="C337" i="99"/>
  <c r="O89" i="99"/>
  <c r="AA377" i="99"/>
  <c r="Q244" i="99"/>
  <c r="N271" i="99"/>
  <c r="D403" i="99"/>
  <c r="E403" i="99" s="1"/>
  <c r="E343" i="99"/>
  <c r="AH114" i="99"/>
  <c r="BF221" i="99"/>
  <c r="U379" i="99"/>
  <c r="AA89" i="99"/>
  <c r="W398" i="99"/>
  <c r="I114" i="99"/>
  <c r="BG223" i="99"/>
  <c r="P165" i="99"/>
  <c r="Z398" i="99"/>
  <c r="Y60" i="99"/>
  <c r="AC35" i="99"/>
  <c r="Z89" i="99"/>
  <c r="K89" i="99"/>
  <c r="N7" i="99"/>
  <c r="AQ221" i="99"/>
  <c r="Z114" i="99"/>
  <c r="G91" i="99"/>
  <c r="AG89" i="99"/>
  <c r="E223" i="99"/>
  <c r="Y116" i="99"/>
  <c r="AE398" i="99"/>
  <c r="Y13" i="99"/>
  <c r="BF224" i="99"/>
  <c r="AF219" i="99"/>
  <c r="K305" i="99"/>
  <c r="L89" i="99"/>
  <c r="L341" i="99"/>
  <c r="J165" i="99"/>
  <c r="M360" i="99"/>
  <c r="BL219" i="99"/>
  <c r="Y91" i="99"/>
  <c r="U382" i="99"/>
  <c r="V402" i="99"/>
  <c r="W402" i="99" s="1"/>
  <c r="O288" i="99"/>
  <c r="AU221" i="99"/>
  <c r="W382" i="99"/>
  <c r="AB37" i="99"/>
  <c r="AH60" i="99"/>
  <c r="H356" i="99"/>
  <c r="AE271" i="99"/>
  <c r="D404" i="99"/>
  <c r="E404" i="99" s="1"/>
  <c r="F39" i="99"/>
  <c r="AB398" i="99"/>
  <c r="AC360" i="99"/>
  <c r="D383" i="99"/>
  <c r="AD219" i="99"/>
  <c r="AE377" i="99"/>
  <c r="AB271" i="99"/>
  <c r="Y143" i="99"/>
  <c r="AE114" i="99"/>
  <c r="D343" i="99"/>
  <c r="J377" i="99"/>
  <c r="X93" i="99"/>
  <c r="BW224" i="99"/>
  <c r="D224" i="99"/>
  <c r="Q219" i="99"/>
  <c r="D39" i="99"/>
  <c r="E377" i="99"/>
  <c r="K244" i="99"/>
  <c r="P35" i="99"/>
  <c r="F221" i="99"/>
  <c r="E246" i="99"/>
  <c r="L377" i="99"/>
  <c r="M60" i="99"/>
  <c r="AH143" i="99"/>
  <c r="E273" i="99"/>
  <c r="N165" i="99"/>
  <c r="X223" i="99"/>
  <c r="Z271" i="99"/>
  <c r="K190" i="99"/>
  <c r="BG224" i="99"/>
  <c r="H305" i="99"/>
  <c r="N4" i="99"/>
  <c r="D15" i="99"/>
  <c r="CE219" i="99"/>
  <c r="H288" i="99"/>
  <c r="AB360" i="99"/>
  <c r="Z360" i="99"/>
  <c r="G219" i="99"/>
  <c r="G167" i="99"/>
  <c r="U380" i="99"/>
  <c r="L114" i="99"/>
  <c r="Y89" i="99"/>
  <c r="AC143" i="99"/>
  <c r="V169" i="99"/>
  <c r="I165" i="99"/>
  <c r="AP221" i="99"/>
  <c r="D290" i="99"/>
  <c r="D91" i="99"/>
  <c r="M219" i="99"/>
  <c r="O305" i="99"/>
  <c r="D249" i="99"/>
  <c r="M398" i="99"/>
  <c r="H244" i="99"/>
  <c r="Z165" i="99"/>
  <c r="V93" i="99"/>
  <c r="E221" i="99"/>
  <c r="P5" i="99"/>
  <c r="Y221" i="99"/>
  <c r="AF190" i="99"/>
  <c r="E419" i="99"/>
  <c r="L35" i="99"/>
  <c r="I377" i="99"/>
  <c r="AE60" i="99"/>
  <c r="X62" i="99"/>
  <c r="J360" i="99"/>
  <c r="U91" i="99"/>
  <c r="J244" i="99"/>
  <c r="Z60" i="99"/>
  <c r="Y377" i="99"/>
  <c r="C356" i="99"/>
  <c r="G360" i="99"/>
  <c r="D381" i="99"/>
  <c r="N143" i="99"/>
  <c r="W223" i="99"/>
  <c r="J114" i="99"/>
  <c r="AA60" i="99"/>
  <c r="L271" i="99"/>
  <c r="P60" i="99"/>
  <c r="Q1091" i="100" a="1"/>
  <c r="P1091" i="100" a="1"/>
  <c r="P600" i="100" a="1"/>
  <c r="P1048" i="100" a="1"/>
  <c r="P998" i="100" a="1"/>
  <c r="P1058" i="100" a="1"/>
  <c r="Q600" i="100" a="1"/>
  <c r="P1194" i="100" a="1"/>
  <c r="Q979" i="100" a="1"/>
  <c r="P843" i="100" a="1"/>
  <c r="P825" i="100" a="1"/>
  <c r="P566" i="100" a="1"/>
  <c r="Q1075" i="100" a="1"/>
  <c r="Q807" i="100" a="1"/>
  <c r="P807" i="100" a="1"/>
  <c r="P1169" i="100" a="1"/>
  <c r="Q566" i="100" a="1"/>
  <c r="Q1194" i="100" a="1"/>
  <c r="P777" i="100" a="1"/>
  <c r="P1023" i="100" a="1"/>
  <c r="P1218" i="100" a="1"/>
  <c r="Q1218" i="100" a="1"/>
  <c r="Q922" i="100" a="1"/>
  <c r="Q1058" i="100" a="1"/>
  <c r="P717" i="100" a="1"/>
  <c r="P792" i="100" a="1"/>
  <c r="P1075" i="100" a="1"/>
  <c r="Q551" i="100" a="1"/>
  <c r="Q825" i="100" a="1"/>
  <c r="P941" i="100" a="1"/>
  <c r="Q1034" i="100" a="1"/>
  <c r="Q699" i="100" a="1"/>
  <c r="Q1114" i="100" a="1"/>
  <c r="P1143" i="100" a="1"/>
  <c r="P1034" i="100" a="1"/>
  <c r="P551" i="100" a="1"/>
  <c r="Q873" i="100" a="1"/>
  <c r="Q903" i="100" a="1"/>
  <c r="P747" i="100" a="1"/>
  <c r="Q843" i="100" a="1"/>
  <c r="P699" i="100" a="1"/>
  <c r="P650" i="100" a="1"/>
  <c r="Q777" i="100" a="1"/>
  <c r="Q998" i="100" a="1"/>
  <c r="P681" i="100" a="1"/>
  <c r="Q681" i="100" a="1"/>
  <c r="Q747" i="100" a="1"/>
  <c r="Q960" i="100" a="1"/>
  <c r="P581" i="100" a="1"/>
  <c r="P619" i="100" a="1"/>
  <c r="Q1048" i="100" a="1"/>
  <c r="Q650" i="100" a="1"/>
  <c r="Q581" i="100" a="1"/>
  <c r="Q1023" i="100" a="1"/>
  <c r="P1012" i="100" a="1"/>
  <c r="Q1012" i="100" a="1"/>
  <c r="Q941" i="100" a="1"/>
  <c r="Q792" i="100" a="1"/>
  <c r="P903" i="100" a="1"/>
  <c r="Q619" i="100" a="1"/>
  <c r="P960" i="100" a="1"/>
  <c r="Q717" i="100" a="1"/>
  <c r="P1101" i="100" a="1"/>
  <c r="Q1143" i="100" a="1"/>
  <c r="P979" i="100" a="1"/>
  <c r="Q1101" i="100" a="1"/>
  <c r="Q1169" i="100" a="1"/>
  <c r="P1114" i="100" a="1"/>
  <c r="P873" i="100" a="1"/>
  <c r="P922" i="100" a="1"/>
  <c r="P922" i="100" l="1"/>
  <c r="P873" i="100"/>
  <c r="P1114" i="100"/>
  <c r="Q1169" i="100"/>
  <c r="Q1101" i="100"/>
  <c r="P979" i="100"/>
  <c r="Q1143" i="100"/>
  <c r="P1101" i="100"/>
  <c r="Q717" i="100"/>
  <c r="P960" i="100"/>
  <c r="Q619" i="100"/>
  <c r="P903" i="100"/>
  <c r="Q792" i="100"/>
  <c r="Q941" i="100"/>
  <c r="Q1012" i="100"/>
  <c r="P1012" i="100"/>
  <c r="Q1023" i="100"/>
  <c r="Q581" i="100"/>
  <c r="Q650" i="100"/>
  <c r="Q1048" i="100"/>
  <c r="P619" i="100"/>
  <c r="P581" i="100"/>
  <c r="Q960" i="100"/>
  <c r="Q747" i="100"/>
  <c r="Q681" i="100"/>
  <c r="P681" i="100"/>
  <c r="Q998" i="100"/>
  <c r="Q777" i="100"/>
  <c r="P650" i="100"/>
  <c r="P699" i="100"/>
  <c r="Q843" i="100"/>
  <c r="P747" i="100"/>
  <c r="Q903" i="100"/>
  <c r="Q873" i="100"/>
  <c r="P551" i="100"/>
  <c r="P1034" i="100"/>
  <c r="P1143" i="100"/>
  <c r="Q1114" i="100"/>
  <c r="Q699" i="100"/>
  <c r="Q1034" i="100"/>
  <c r="P941" i="100"/>
  <c r="Q825" i="100"/>
  <c r="Q551" i="100"/>
  <c r="P1075" i="100"/>
  <c r="P792" i="100"/>
  <c r="P717" i="100"/>
  <c r="Q1058" i="100"/>
  <c r="Q922" i="100"/>
  <c r="Q1218" i="100"/>
  <c r="P1218" i="100"/>
  <c r="P1023" i="100"/>
  <c r="P777" i="100"/>
  <c r="Q1194" i="100"/>
  <c r="Q566" i="100"/>
  <c r="P1169" i="100"/>
  <c r="P807" i="100"/>
  <c r="Q807" i="100"/>
  <c r="Q1075" i="100"/>
  <c r="P566" i="100"/>
  <c r="P825" i="100"/>
  <c r="P843" i="100"/>
  <c r="Q979" i="100"/>
  <c r="P1194" i="100"/>
  <c r="Q600" i="100"/>
  <c r="P1058" i="100"/>
  <c r="P998" i="100"/>
  <c r="P1048" i="100"/>
  <c r="P600" i="100"/>
  <c r="P1091" i="100"/>
  <c r="Q109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<sst xmlns="http://schemas.openxmlformats.org/spreadsheetml/2006/main" count="26698" uniqueCount="2142">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</sst>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2" t="s">
        <v>731</v>
      </c>
      <c r="B1" s="1612"/>
      <c r="C1" s="1612"/>
      <c r="D1" s="1612"/>
      <c r="E1" s="1612"/>
    </row>
    <row r="2" spans="1:5" x14ac:dyDescent="0.25">
      <c r="A2" s="1612" t="s">
        <v>732</v>
      </c>
      <c r="B2" s="1612"/>
      <c r="C2" s="1612"/>
      <c r="D2" s="1612"/>
      <c r="E2" s="1612"/>
    </row>
    <row r="3" spans="1:5" x14ac:dyDescent="0.25">
      <c r="A3" s="71"/>
    </row>
    <row r="4" spans="1:5" ht="78" customHeight="1" x14ac:dyDescent="0.25">
      <c r="A4" s="1630" t="s">
        <v>733</v>
      </c>
      <c r="B4" s="1630"/>
      <c r="C4" s="1630"/>
      <c r="D4" s="1630"/>
      <c r="E4" s="1630"/>
    </row>
    <row r="5" spans="1:5" x14ac:dyDescent="0.25">
      <c r="A5" s="71"/>
    </row>
    <row r="6" spans="1:5" ht="31.5" customHeight="1" x14ac:dyDescent="0.25">
      <c r="A6" s="1629" t="s">
        <v>734</v>
      </c>
      <c r="B6" s="1629"/>
      <c r="C6" s="1629"/>
      <c r="D6" s="1629"/>
      <c r="E6" s="1629"/>
    </row>
    <row r="7" spans="1:5" ht="15.75" thickBot="1" x14ac:dyDescent="0.3">
      <c r="A7" s="72"/>
    </row>
    <row r="8" spans="1:5" ht="15" customHeight="1" x14ac:dyDescent="0.25">
      <c r="A8" s="1623" t="s">
        <v>735</v>
      </c>
      <c r="B8" s="1624"/>
      <c r="C8" s="1624"/>
      <c r="D8" s="1624"/>
      <c r="E8" s="1625"/>
    </row>
    <row r="9" spans="1:5" ht="15" customHeight="1" thickBot="1" x14ac:dyDescent="0.3">
      <c r="A9" s="1626" t="s">
        <v>736</v>
      </c>
      <c r="B9" s="1627"/>
      <c r="C9" s="1627"/>
      <c r="D9" s="1627"/>
      <c r="E9" s="1628"/>
    </row>
    <row r="10" spans="1:5" x14ac:dyDescent="0.25">
      <c r="A10" s="73"/>
      <c r="B10" s="1620"/>
      <c r="C10" s="1620"/>
      <c r="D10" s="77"/>
    </row>
    <row r="11" spans="1:5" ht="31.5" customHeight="1" thickBot="1" x14ac:dyDescent="0.3">
      <c r="A11" s="75" t="s">
        <v>737</v>
      </c>
      <c r="B11" s="1621" t="s">
        <v>738</v>
      </c>
      <c r="C11" s="1621"/>
      <c r="D11" s="77">
        <f>Welcome!$D$4</f>
        <v>0</v>
      </c>
    </row>
    <row r="12" spans="1:5" ht="15.75" thickBot="1" x14ac:dyDescent="0.3">
      <c r="A12" s="75" t="s">
        <v>739</v>
      </c>
      <c r="B12" s="1622">
        <f>'MDA Worksheet'!$R$18</f>
        <v>0</v>
      </c>
      <c r="C12" s="162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9"/>
      <c r="C17" s="1619"/>
      <c r="D17" s="1619"/>
      <c r="E17" s="1619"/>
    </row>
    <row r="18" spans="1:5" x14ac:dyDescent="0.25">
      <c r="A18" s="73"/>
      <c r="B18" s="116"/>
      <c r="C18" s="73"/>
      <c r="D18" s="116"/>
    </row>
    <row r="19" spans="1:5" ht="15.75" thickBot="1" x14ac:dyDescent="0.3">
      <c r="A19" s="75" t="s">
        <v>811</v>
      </c>
      <c r="B19" s="1619" t="str">
        <f>Welcome!$D$10</f>
        <v>Please Select</v>
      </c>
      <c r="C19" s="1619"/>
      <c r="D19" s="1619"/>
      <c r="E19" s="16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7" t="s">
        <v>1152</v>
      </c>
      <c r="B42" s="1598"/>
      <c r="C42" s="1598"/>
      <c r="D42" s="1598"/>
      <c r="E42" s="1599"/>
    </row>
    <row r="43" spans="1:5" s="677" customFormat="1" x14ac:dyDescent="0.25">
      <c r="A43" s="1600"/>
      <c r="B43" s="1601"/>
      <c r="C43" s="1601"/>
      <c r="D43" s="1601"/>
      <c r="E43" s="1602"/>
    </row>
    <row r="44" spans="1:5" s="677" customFormat="1" ht="15.75" thickBot="1" x14ac:dyDescent="0.3">
      <c r="A44" s="1603"/>
      <c r="B44" s="1604"/>
      <c r="C44" s="1604"/>
      <c r="D44" s="1604"/>
      <c r="E44" s="1605"/>
    </row>
    <row r="45" spans="1:5" s="677" customFormat="1" ht="15.75" thickBot="1" x14ac:dyDescent="0.3">
      <c r="A45" s="683"/>
    </row>
    <row r="46" spans="1:5" s="677" customFormat="1" ht="15.75" thickBot="1" x14ac:dyDescent="0.3">
      <c r="A46" s="1597" t="s">
        <v>1141</v>
      </c>
      <c r="B46" s="1598"/>
      <c r="C46" s="1598"/>
      <c r="D46" s="1598"/>
      <c r="E46" s="159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91"/>
      <c r="B53" s="1592"/>
      <c r="C53" s="1592"/>
      <c r="D53" s="1592"/>
      <c r="E53" s="1593"/>
    </row>
    <row r="54" spans="1:5" s="677" customFormat="1" ht="15.75" thickBot="1" x14ac:dyDescent="0.3">
      <c r="A54" s="1594"/>
      <c r="B54" s="1595"/>
      <c r="C54" s="1595"/>
      <c r="D54" s="1595"/>
      <c r="E54" s="1596"/>
    </row>
    <row r="55" spans="1:5" ht="15.75" thickBot="1" x14ac:dyDescent="0.3">
      <c r="A55" s="683"/>
      <c r="B55" s="677"/>
      <c r="C55" s="677"/>
      <c r="D55" s="677"/>
      <c r="E55" s="677"/>
    </row>
    <row r="56" spans="1:5" ht="30.75" customHeight="1" thickBot="1" x14ac:dyDescent="0.3">
      <c r="A56" s="1613" t="s">
        <v>747</v>
      </c>
      <c r="B56" s="1614"/>
      <c r="C56" s="1614"/>
      <c r="D56" s="1614"/>
      <c r="E56" s="161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6" t="s">
        <v>759</v>
      </c>
      <c r="B67" s="1617"/>
      <c r="C67" s="1617"/>
      <c r="D67" s="1617"/>
      <c r="E67" s="161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06" t="s">
        <v>1153</v>
      </c>
      <c r="B74" s="1607"/>
      <c r="C74" s="1607"/>
      <c r="D74" s="1607"/>
      <c r="E74" s="1608"/>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9" t="s">
        <v>762</v>
      </c>
      <c r="B78" s="1610"/>
      <c r="C78" s="1610"/>
      <c r="D78" s="1610"/>
      <c r="E78" s="161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9" t="s">
        <v>764</v>
      </c>
      <c r="B83" s="1610"/>
      <c r="C83" s="1610"/>
      <c r="D83" s="1610"/>
      <c r="E83" s="161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1" t="s">
        <v>1136</v>
      </c>
      <c r="D3" s="1632"/>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8" t="s">
        <v>2045</v>
      </c>
      <c r="H8" s="1648"/>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49"/>
      <c r="H12" s="164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2" t="s">
        <v>1168</v>
      </c>
      <c r="C33" s="1643"/>
      <c r="D33" s="1643"/>
      <c r="E33" s="1643"/>
      <c r="F33" s="1643"/>
      <c r="G33" s="1643"/>
      <c r="H33" s="1643"/>
      <c r="I33" s="1644"/>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3"/>
      <c r="C34" s="1634"/>
      <c r="D34" s="1634"/>
      <c r="E34" s="1634"/>
      <c r="F34" s="1634"/>
      <c r="G34" s="1634"/>
      <c r="H34" s="1634"/>
      <c r="I34" s="1635"/>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6"/>
      <c r="C35" s="1637"/>
      <c r="D35" s="1637"/>
      <c r="E35" s="1637"/>
      <c r="F35" s="1637"/>
      <c r="G35" s="1637"/>
      <c r="H35" s="1637"/>
      <c r="I35" s="1638"/>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6"/>
      <c r="C36" s="1637"/>
      <c r="D36" s="1637"/>
      <c r="E36" s="1637"/>
      <c r="F36" s="1637"/>
      <c r="G36" s="1637"/>
      <c r="H36" s="1637"/>
      <c r="I36" s="1638"/>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6"/>
      <c r="C37" s="1637"/>
      <c r="D37" s="1637"/>
      <c r="E37" s="1637"/>
      <c r="F37" s="1637"/>
      <c r="G37" s="1637"/>
      <c r="H37" s="1637"/>
      <c r="I37" s="1638"/>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6"/>
      <c r="C38" s="1637"/>
      <c r="D38" s="1637"/>
      <c r="E38" s="1637"/>
      <c r="F38" s="1637"/>
      <c r="G38" s="1637"/>
      <c r="H38" s="1637"/>
      <c r="I38" s="1638"/>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9"/>
      <c r="C39" s="1640"/>
      <c r="D39" s="1640"/>
      <c r="E39" s="1640"/>
      <c r="F39" s="1640"/>
      <c r="G39" s="1640"/>
      <c r="H39" s="1640"/>
      <c r="I39" s="1641"/>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5" t="s">
        <v>1101</v>
      </c>
      <c r="C41" s="1646"/>
      <c r="D41" s="1646"/>
      <c r="E41" s="1646"/>
      <c r="F41" s="1646"/>
      <c r="G41" s="1646"/>
      <c r="H41" s="1646"/>
      <c r="I41" s="1647"/>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3"/>
      <c r="C42" s="1634"/>
      <c r="D42" s="1634"/>
      <c r="E42" s="1634"/>
      <c r="F42" s="1634"/>
      <c r="G42" s="1634"/>
      <c r="H42" s="1634"/>
      <c r="I42" s="1635"/>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6"/>
      <c r="C43" s="1637"/>
      <c r="D43" s="1637"/>
      <c r="E43" s="1637"/>
      <c r="F43" s="1637"/>
      <c r="G43" s="1637"/>
      <c r="H43" s="1637"/>
      <c r="I43" s="1638"/>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6"/>
      <c r="C44" s="1637"/>
      <c r="D44" s="1637"/>
      <c r="E44" s="1637"/>
      <c r="F44" s="1637"/>
      <c r="G44" s="1637"/>
      <c r="H44" s="1637"/>
      <c r="I44" s="1638"/>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6"/>
      <c r="C45" s="1637"/>
      <c r="D45" s="1637"/>
      <c r="E45" s="1637"/>
      <c r="F45" s="1637"/>
      <c r="G45" s="1637"/>
      <c r="H45" s="1637"/>
      <c r="I45" s="1638"/>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6"/>
      <c r="C46" s="1637"/>
      <c r="D46" s="1637"/>
      <c r="E46" s="1637"/>
      <c r="F46" s="1637"/>
      <c r="G46" s="1637"/>
      <c r="H46" s="1637"/>
      <c r="I46" s="1638"/>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9"/>
      <c r="C47" s="1640"/>
      <c r="D47" s="1640"/>
      <c r="E47" s="1640"/>
      <c r="F47" s="1640"/>
      <c r="G47" s="1640"/>
      <c r="H47" s="1640"/>
      <c r="I47" s="1641"/>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6" t="s">
        <v>873</v>
      </c>
      <c r="G2" s="1656"/>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0" t="s">
        <v>2139</v>
      </c>
      <c r="AT4" s="1650"/>
      <c r="AU4" s="1650"/>
      <c r="AV4" s="1581" t="s">
        <v>2140</v>
      </c>
      <c r="AW4" s="134"/>
      <c r="AX4" s="134"/>
      <c r="AY4" s="134"/>
      <c r="AZ4" s="134"/>
      <c r="BA4" s="1651" t="s">
        <v>2141</v>
      </c>
      <c r="BB4" s="1652"/>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7">
        <f>SUMIFS($I$6:$I$15,$W6:$W15,"&lt;&gt;End")</f>
        <v>0</v>
      </c>
      <c r="J17" s="1659" t="s">
        <v>1300</v>
      </c>
      <c r="K17" s="1661">
        <f>SUMIFS($K$6:$K$15,$W6:$W15,"&lt;&gt;End")</f>
        <v>0</v>
      </c>
      <c r="L17" s="1659" t="s">
        <v>1301</v>
      </c>
      <c r="M17" s="637"/>
      <c r="N17" s="637"/>
      <c r="O17" s="637"/>
      <c r="P17" s="1657">
        <f>SUMIFS($P$6:$P$15,$F$6:$F$15,"&gt;0",$W6:$W15,"&lt;&gt;End")</f>
        <v>0</v>
      </c>
      <c r="Q17" s="1653" t="s">
        <v>1302</v>
      </c>
      <c r="R17" s="165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8"/>
      <c r="J18" s="1660"/>
      <c r="K18" s="1662"/>
      <c r="L18" s="1660"/>
      <c r="M18" s="637"/>
      <c r="N18" s="637"/>
      <c r="O18" s="637"/>
      <c r="P18" s="1658"/>
      <c r="Q18" s="1654"/>
      <c r="R18" s="165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6" t="str">
        <f>IFERROR(VLOOKUP($H$4,'Market Geography'!$D:$G,4,FALSE),"Select Market")</f>
        <v>Select Market</v>
      </c>
      <c r="I3" s="1667"/>
      <c r="J3" s="1667"/>
      <c r="K3" s="166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3">
        <f>Welcome!$D$4</f>
        <v>0</v>
      </c>
      <c r="I4" s="1664"/>
      <c r="J4" s="1664"/>
      <c r="K4" s="166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3" t="str">
        <f>'Multi-Customer'!$S$49</f>
        <v>Enter Customer(s)</v>
      </c>
      <c r="I5" s="1664"/>
      <c r="J5" s="1664"/>
      <c r="K5" s="166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3" t="str">
        <f>'Multi-Customer'!$AH$40</f>
        <v>MULTIPLE TYPES</v>
      </c>
      <c r="I6" s="1664"/>
      <c r="J6" s="1664"/>
      <c r="K6" s="166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9" t="s">
        <v>206</v>
      </c>
      <c r="I7" s="1670"/>
      <c r="J7" s="1670"/>
      <c r="K7" s="1671"/>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4" t="s">
        <v>119</v>
      </c>
      <c r="H33" s="1675"/>
      <c r="I33" s="403">
        <f>IF($E$3="MDA",'PIM Ranges'!$AX$7,'PIM Ranges'!$BJ$7)</f>
        <v>8.8999999999999996E-2</v>
      </c>
      <c r="J33" s="134"/>
      <c r="K33" s="1676" t="str">
        <f>IF(COUNTIF($AB$10:$AB$30,"ERROR")&lt;1,"",IF(COUNTIF($AB$10:$AB$30,"ERROR")&lt;2,(COUNTIF($AB$10:$AB$30,"ERROR")&amp;" Margin Missing Above"),(COUNTIF($AB$10:$AB$30,"ERROR")&amp;" Margins Missing Above")))</f>
        <v/>
      </c>
      <c r="L33" s="167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2" t="s">
        <v>488</v>
      </c>
      <c r="H34" s="1673"/>
      <c r="I34" s="399">
        <f>J31</f>
        <v>0</v>
      </c>
      <c r="J34" s="134"/>
      <c r="K34" s="1676" t="str">
        <f>IF(COUNTIFS($L$10:$L$30,"X",$AF$10:$AF$30,"BELOW")&lt;1,"",IF(COUNTIFS($L$10:$L$30,"X",$AF$10:$AF$30,"BELOW")&lt;2,(COUNTIFS($L$10:$L$30,"X",$AF$10:$AF$30,"BELOW")&amp;" Margin Below Minimum"),(COUNTIFS($L$10:$L$30,"X",$AF$10:$AF$30,"BELOW")&amp;" Margins Below Minimum")))</f>
        <v/>
      </c>
      <c r="L34" s="167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2" t="s">
        <v>1256</v>
      </c>
      <c r="H35" s="1673"/>
      <c r="I35" s="400" t="str">
        <f>IFERROR(I34/G31,"")</f>
        <v/>
      </c>
      <c r="K35" s="1676" t="str">
        <f>IF(COUNTIFS($L$10:$L$30,"X",$AF$10:$AF$30,"ABOVE")&lt;1,"",IF(COUNTIFS($L$10:$L$30,"X",$AF$10:$AF$30,"ABOVE")&lt;2,(COUNTIFS($L$10:$L$30,"X",$AF$10:$AF$30,"ABOVE")&amp;" Margin Above Maximum"),(COUNTIFS($L$10:$L$30,"X",$AF$10:$AF$30,"ABOVE")&amp;" Margins Above Maximum")))</f>
        <v/>
      </c>
      <c r="L35" s="167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2"/>
      <c r="H36" s="167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2" t="str">
        <f>IFERROR(IF(I35&gt;I33,"","Below Recommended TAGP: "),"")</f>
        <v/>
      </c>
      <c r="H37" s="167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2"/>
      <c r="H38" s="167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2" t="s">
        <v>1257</v>
      </c>
      <c r="H39" s="167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7" t="s">
        <v>489</v>
      </c>
      <c r="H40" s="1678"/>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9"/>
      <c r="G52" s="167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9"/>
      <c r="G53" s="167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9"/>
      <c r="G54" s="167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4JbUfRkn5AhoIrBqAML+UCDIEIeq2nGvJiuFw5KOBbNXQEf6tj5lrx841nOKRXmpnfoWSxVYSlHrcQ1WI7HJg==" saltValue="XCJiaePtKFk8IRK8OxOlv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03" t="str">
        <f>Welcome!$D$10</f>
        <v>Please Select</v>
      </c>
      <c r="I3" s="1704"/>
      <c r="J3" s="836"/>
      <c r="K3" s="923" t="s">
        <v>110</v>
      </c>
      <c r="L3" s="1705" t="str">
        <f>IFERROR(VLOOKUP($L$4,'Market Geography'!$D:$G,4,FALSE),"Select Market")</f>
        <v>Select Market</v>
      </c>
      <c r="M3" s="1706"/>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07" t="str">
        <f>Welcome!$D$16</f>
        <v>Select Term</v>
      </c>
      <c r="I4" s="1708"/>
      <c r="J4" s="181"/>
      <c r="K4" s="924" t="s">
        <v>843</v>
      </c>
      <c r="L4" s="1709">
        <f>Welcome!$D$4</f>
        <v>0</v>
      </c>
      <c r="M4" s="1710"/>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1">
        <f>'PIM Model'!$G$31</f>
        <v>0</v>
      </c>
      <c r="I5" s="1712"/>
      <c r="J5" s="836"/>
      <c r="K5" s="924" t="s">
        <v>107</v>
      </c>
      <c r="L5" s="1709" t="str">
        <f>'Multi-Customer'!$S$49</f>
        <v>Enter Customer(s)</v>
      </c>
      <c r="M5" s="1710"/>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13">
        <f>'Variable Costs (Back)'!$K$26</f>
        <v>0</v>
      </c>
      <c r="I6" s="1714"/>
      <c r="J6" s="836"/>
      <c r="K6" s="924" t="s">
        <v>1177</v>
      </c>
      <c r="L6" s="1709" t="str">
        <f>'Multi-Customer'!$AH$40</f>
        <v>MULTIPLE TYPES</v>
      </c>
      <c r="M6" s="1710"/>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15">
        <f>IFERROR('PIM Ranges'!$AU$3,0)</f>
        <v>0</v>
      </c>
      <c r="I7" s="1716"/>
      <c r="J7" s="836"/>
      <c r="K7" s="925" t="s">
        <v>1172</v>
      </c>
      <c r="L7" s="1717" t="s">
        <v>206</v>
      </c>
      <c r="M7" s="1718"/>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697" t="s">
        <v>1831</v>
      </c>
      <c r="E8" s="1699"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698"/>
      <c r="E9" s="1700"/>
      <c r="F9" s="136"/>
      <c r="G9" s="926" t="s">
        <v>852</v>
      </c>
      <c r="H9" s="1695">
        <f>IFERROR('PIM Model'!$G$31,0)</f>
        <v>0</v>
      </c>
      <c r="I9" s="1696"/>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27">
        <f>IFERROR('PIM Model'!$G$32,0)</f>
        <v>0</v>
      </c>
      <c r="I10" s="1728"/>
      <c r="L10" s="177"/>
      <c r="M10" s="177"/>
      <c r="N10" s="177"/>
      <c r="O10" s="177"/>
      <c r="P10" s="177"/>
      <c r="Q10" s="182"/>
      <c r="R10" s="990">
        <v>0</v>
      </c>
      <c r="S10" s="1719" t="s">
        <v>1530</v>
      </c>
      <c r="T10" s="1719"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719"/>
      <c r="T11" s="1719"/>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24" t="s">
        <v>854</v>
      </c>
      <c r="E12" s="1724"/>
      <c r="F12" s="185"/>
      <c r="G12" s="1725"/>
      <c r="H12" s="1726"/>
      <c r="I12" s="186"/>
      <c r="J12" s="1701"/>
      <c r="K12" s="1701"/>
      <c r="L12" s="184"/>
      <c r="M12" s="184"/>
      <c r="N12" s="184"/>
      <c r="O12" s="1680" t="str">
        <f>IF(COUNTIF($K$19:$K$23,"&gt;.03")&gt;0,"***Warning:You have entered an Rate % of Sales above the recommended 3%***","")</f>
        <v/>
      </c>
      <c r="P12" s="1681"/>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2"/>
      <c r="P13" s="1683"/>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2"/>
      <c r="P14" s="1683"/>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2"/>
      <c r="P15" s="1683"/>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2"/>
      <c r="P16" s="1683"/>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92"/>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92"/>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92"/>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92"/>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24" t="s">
        <v>854</v>
      </c>
      <c r="E26" s="1724"/>
      <c r="F26" s="185"/>
      <c r="G26" s="1725"/>
      <c r="H26" s="1726"/>
      <c r="I26" s="186"/>
      <c r="J26" s="1701"/>
      <c r="K26" s="1701"/>
      <c r="L26" s="184"/>
      <c r="M26" s="184"/>
      <c r="N26" s="184"/>
      <c r="O26" s="1680" t="str">
        <f>IF(COUNTIF($K$33:$K$37,"&gt;.03")&gt;0,"***Warning:You have entered an Rate % of Sales above the recommended 3%***","")</f>
        <v/>
      </c>
      <c r="P26" s="1681"/>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2"/>
      <c r="P27" s="1683"/>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2"/>
      <c r="P28" s="1683"/>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2"/>
      <c r="P29" s="1683"/>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2"/>
      <c r="P30" s="1683"/>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92"/>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92"/>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92"/>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92"/>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92"/>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24" t="s">
        <v>854</v>
      </c>
      <c r="E40" s="1724"/>
      <c r="F40" s="185"/>
      <c r="G40" s="1725"/>
      <c r="H40" s="1726"/>
      <c r="I40" s="186"/>
      <c r="J40" s="1701"/>
      <c r="K40" s="1701"/>
      <c r="L40" s="184"/>
      <c r="M40" s="184"/>
      <c r="N40" s="184"/>
      <c r="O40" s="1680" t="str">
        <f>IF(COUNTIF($K$47:$K$51,"&gt;.03")&gt;0,"***Warning:You have entered an Rate % of Sales above the recommended 3%***","")</f>
        <v/>
      </c>
      <c r="P40" s="1681"/>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2"/>
      <c r="P41" s="1683"/>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2"/>
      <c r="P42" s="1683"/>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2"/>
      <c r="P43" s="1683"/>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2"/>
      <c r="P44" s="1683"/>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92"/>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92"/>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92"/>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92"/>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92"/>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85" t="s">
        <v>217</v>
      </c>
      <c r="E54" s="1685"/>
      <c r="F54" s="213"/>
      <c r="G54" s="214"/>
      <c r="H54" s="838"/>
      <c r="I54" s="215"/>
      <c r="J54" s="184"/>
      <c r="K54" s="216"/>
      <c r="L54" s="184"/>
      <c r="M54" s="217"/>
      <c r="N54" s="217"/>
      <c r="O54" s="1690" t="str">
        <f>IF(COUNTIF($K$61:$K$65,"&gt;.03")&gt;0,"***Warning:You have entered an Rate % of Sales above the recommended 3%***","")</f>
        <v/>
      </c>
      <c r="P54" s="1691"/>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92"/>
      <c r="P55" s="1693"/>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92"/>
      <c r="P56" s="1693"/>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2"/>
      <c r="P57" s="1693"/>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92"/>
      <c r="P58" s="1693"/>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68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68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68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684"/>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68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85" t="s">
        <v>217</v>
      </c>
      <c r="E68" s="1685"/>
      <c r="F68" s="213"/>
      <c r="G68" s="214"/>
      <c r="H68" s="838"/>
      <c r="I68" s="215"/>
      <c r="J68" s="184"/>
      <c r="K68" s="216"/>
      <c r="L68" s="184"/>
      <c r="M68" s="217"/>
      <c r="N68" s="217"/>
      <c r="O68" s="1690" t="str">
        <f>IF(COUNTIF($K$75:$K$79,"&gt;.03")&gt;0,"***Warning:You have entered an Rate % of Sales above the recommended 3%***","")</f>
        <v/>
      </c>
      <c r="P68" s="1691"/>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92"/>
      <c r="P69" s="1693"/>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92"/>
      <c r="P70" s="1693"/>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2"/>
      <c r="P71" s="1693"/>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92"/>
      <c r="P72" s="1693"/>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68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68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68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68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68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85" t="s">
        <v>525</v>
      </c>
      <c r="E82" s="1685"/>
      <c r="F82" s="213"/>
      <c r="G82" s="225"/>
      <c r="H82" s="838"/>
      <c r="I82" s="215"/>
      <c r="J82" s="226"/>
      <c r="K82" s="216"/>
      <c r="L82" s="226"/>
      <c r="M82" s="217"/>
      <c r="N82" s="217"/>
      <c r="O82" s="1690" t="str">
        <f>IF(COUNTIF($K$89:$K$93,"&gt;.03")&gt;0,"***Warning:You have entered an Rate % of Sales above the recommended 3%***","")</f>
        <v/>
      </c>
      <c r="P82" s="1691"/>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92"/>
      <c r="P83" s="1693"/>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92"/>
      <c r="P84" s="1693"/>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92"/>
      <c r="P85" s="169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92"/>
      <c r="P86" s="1693"/>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68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68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68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68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68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85" t="s">
        <v>525</v>
      </c>
      <c r="E96" s="1685"/>
      <c r="F96" s="213"/>
      <c r="G96" s="225"/>
      <c r="H96" s="838"/>
      <c r="I96" s="215"/>
      <c r="J96" s="226"/>
      <c r="K96" s="216"/>
      <c r="L96" s="226"/>
      <c r="M96" s="217"/>
      <c r="N96" s="217"/>
      <c r="O96" s="1690" t="str">
        <f>IF(COUNTIF($K$103:$K$107,"&gt;.03")&gt;0,"***Warning:You have entered an Rate % of Sales above the recommended 3%***","")</f>
        <v/>
      </c>
      <c r="P96" s="1691"/>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92"/>
      <c r="P97" s="1693"/>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92"/>
      <c r="P98" s="1693"/>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92"/>
      <c r="P99" s="169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92"/>
      <c r="P100" s="1693"/>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68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68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68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68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85" t="s">
        <v>1110</v>
      </c>
      <c r="E110" s="1685"/>
      <c r="F110" s="213"/>
      <c r="G110" s="235"/>
      <c r="H110" s="183"/>
      <c r="I110" s="236"/>
      <c r="J110" s="216"/>
      <c r="K110" s="217"/>
      <c r="L110" s="183"/>
      <c r="M110" s="217"/>
      <c r="N110" s="1690" t="str">
        <f>IF(COUNTIF($K$115,"&gt;.02")&gt;0,"***Warning:You have entered an Rate % of Sales above the recommended amount.Rate % of Sales should be between 0% and 2%***","")</f>
        <v/>
      </c>
      <c r="O110" s="1690"/>
      <c r="P110" s="1691"/>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92"/>
      <c r="O111" s="1692"/>
      <c r="P111" s="1693"/>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92"/>
      <c r="O112" s="1692"/>
      <c r="P112" s="1693"/>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90"/>
      <c r="N113" s="1692"/>
      <c r="O113" s="1692"/>
      <c r="P113" s="1693"/>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92"/>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92"/>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694"/>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85" t="s">
        <v>1110</v>
      </c>
      <c r="E118" s="1685"/>
      <c r="F118" s="213"/>
      <c r="G118" s="235"/>
      <c r="H118" s="183"/>
      <c r="I118" s="236"/>
      <c r="J118" s="216"/>
      <c r="K118" s="217"/>
      <c r="L118" s="183"/>
      <c r="M118" s="217"/>
      <c r="N118" s="1690" t="str">
        <f>IF(COUNTIF($K$123,"&gt;.02")&gt;0,"***Warning:You have entered an Rate % of Sales above the recommended amount.Rate % of Sales should be between 0% and 2%***","")</f>
        <v/>
      </c>
      <c r="O118" s="1690"/>
      <c r="P118" s="1691"/>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92"/>
      <c r="O119" s="1692"/>
      <c r="P119" s="1693"/>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92"/>
      <c r="O120" s="1692"/>
      <c r="P120" s="1693"/>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90"/>
      <c r="N121" s="1692"/>
      <c r="O121" s="1692"/>
      <c r="P121" s="1693"/>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92"/>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92"/>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694"/>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85" t="s">
        <v>1110</v>
      </c>
      <c r="E126" s="1685"/>
      <c r="F126" s="213"/>
      <c r="G126" s="235"/>
      <c r="H126" s="183"/>
      <c r="I126" s="236"/>
      <c r="J126" s="216"/>
      <c r="K126" s="217"/>
      <c r="L126" s="183"/>
      <c r="M126" s="217"/>
      <c r="N126" s="1690" t="str">
        <f>IF(COUNTIF($K$131,"&gt;.02")&gt;0,"***Warning:You have entered an Rate % of Sales above the recommended amount.Rate % of Sales should be between 0% and 2%***","")</f>
        <v/>
      </c>
      <c r="O126" s="1690"/>
      <c r="P126" s="1691"/>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92"/>
      <c r="O127" s="1692"/>
      <c r="P127" s="1693"/>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92"/>
      <c r="O128" s="1692"/>
      <c r="P128" s="1693"/>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90"/>
      <c r="N129" s="1692"/>
      <c r="O129" s="1692"/>
      <c r="P129" s="1693"/>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92"/>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92"/>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694"/>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85" t="s">
        <v>1110</v>
      </c>
      <c r="E134" s="1685"/>
      <c r="F134" s="213"/>
      <c r="G134" s="235"/>
      <c r="H134" s="183"/>
      <c r="I134" s="236"/>
      <c r="J134" s="216"/>
      <c r="K134" s="217"/>
      <c r="L134" s="183"/>
      <c r="M134" s="217"/>
      <c r="N134" s="1690" t="str">
        <f>IF(COUNTIF($K$139,"&gt;.02")&gt;0,"***Warning:You have entered an Rate % of Sales above the recommended amount.Rate % of Sales should be between 0% and 2%***","")</f>
        <v/>
      </c>
      <c r="O134" s="1690"/>
      <c r="P134" s="1691"/>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92"/>
      <c r="O135" s="1692"/>
      <c r="P135" s="1693"/>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92"/>
      <c r="O136" s="1692"/>
      <c r="P136" s="1693"/>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90"/>
      <c r="N137" s="1692"/>
      <c r="O137" s="1692"/>
      <c r="P137" s="1693"/>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92"/>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92"/>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694"/>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85" t="s">
        <v>1110</v>
      </c>
      <c r="E142" s="1685"/>
      <c r="F142" s="213"/>
      <c r="G142" s="235"/>
      <c r="H142" s="183"/>
      <c r="I142" s="236"/>
      <c r="J142" s="216"/>
      <c r="K142" s="217"/>
      <c r="L142" s="183"/>
      <c r="M142" s="217"/>
      <c r="N142" s="1690" t="str">
        <f>IF(COUNTIF($K$147,"&gt;.02")&gt;0,"***Warning:You have entered an Rate % of Sales above the recommended amount.Rate % of Sales should be between 0% and 2%***","")</f>
        <v/>
      </c>
      <c r="O142" s="1690"/>
      <c r="P142" s="1691"/>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92"/>
      <c r="O143" s="1692"/>
      <c r="P143" s="1693"/>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92"/>
      <c r="O144" s="1692"/>
      <c r="P144" s="1693"/>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90"/>
      <c r="N145" s="1692"/>
      <c r="O145" s="1692"/>
      <c r="P145" s="1693"/>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92"/>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92"/>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694"/>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85" t="s">
        <v>717</v>
      </c>
      <c r="E150" s="1685"/>
      <c r="F150" s="184"/>
      <c r="G150" s="235"/>
      <c r="H150" s="183"/>
      <c r="I150" s="236"/>
      <c r="J150" s="216"/>
      <c r="K150" s="217"/>
      <c r="L150" s="183"/>
      <c r="M150" s="217"/>
      <c r="N150" s="1690" t="str">
        <f>IF(COUNTIF($K$155,"&gt;.03")&gt;0,"***Warning:You have entered an Rate % of Sales above the recommended 3%***","")</f>
        <v/>
      </c>
      <c r="O150" s="1690"/>
      <c r="P150" s="1691"/>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92"/>
      <c r="O151" s="1692"/>
      <c r="P151" s="1693"/>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92"/>
      <c r="O152" s="1692"/>
      <c r="P152" s="1693"/>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90"/>
      <c r="N153" s="1692"/>
      <c r="O153" s="1692"/>
      <c r="P153" s="169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92"/>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92"/>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69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9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0"/>
      <c r="P158" s="1691"/>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92"/>
      <c r="O159" s="1692"/>
      <c r="P159" s="1693"/>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92"/>
      <c r="O160" s="1692"/>
      <c r="P160" s="1693"/>
      <c r="Q160" s="179"/>
      <c r="S160" s="609"/>
    </row>
    <row r="161" spans="2:19" s="837" customFormat="1" ht="18" customHeight="1" thickBot="1" x14ac:dyDescent="0.3">
      <c r="B161" s="243"/>
      <c r="C161" s="452"/>
      <c r="D161" s="7"/>
      <c r="E161" s="145"/>
      <c r="F161" s="145"/>
      <c r="G161" s="188"/>
      <c r="H161" s="188"/>
      <c r="I161" s="188"/>
      <c r="J161" s="188"/>
      <c r="K161" s="188"/>
      <c r="L161" s="188"/>
      <c r="M161" s="1680"/>
      <c r="N161" s="1692"/>
      <c r="O161" s="1692"/>
      <c r="P161" s="1693"/>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2"/>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2"/>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2"/>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9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0"/>
      <c r="P166" s="1691"/>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92"/>
      <c r="O167" s="1692"/>
      <c r="P167" s="1693"/>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92"/>
      <c r="O168" s="1692"/>
      <c r="P168" s="1693"/>
      <c r="Q168" s="179"/>
      <c r="S168" s="609"/>
    </row>
    <row r="169" spans="2:19" s="837" customFormat="1" ht="18" hidden="1" customHeight="1" thickBot="1" x14ac:dyDescent="0.3">
      <c r="B169" s="243"/>
      <c r="C169" s="452"/>
      <c r="D169" s="7"/>
      <c r="E169" s="145"/>
      <c r="F169" s="145"/>
      <c r="G169" s="188"/>
      <c r="H169" s="188"/>
      <c r="I169" s="188"/>
      <c r="J169" s="188"/>
      <c r="K169" s="188"/>
      <c r="L169" s="188"/>
      <c r="M169" s="1680"/>
      <c r="N169" s="1692"/>
      <c r="O169" s="1692"/>
      <c r="P169" s="1693"/>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2"/>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2"/>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2"/>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85" t="s">
        <v>1004</v>
      </c>
      <c r="E174" s="1685"/>
      <c r="F174" s="1462"/>
      <c r="G174" s="1462"/>
      <c r="H174" s="1462"/>
      <c r="I174" s="1462"/>
      <c r="J174" s="184"/>
      <c r="K174" s="184"/>
      <c r="L174" s="184"/>
      <c r="M174" s="184"/>
      <c r="N174" s="184"/>
      <c r="O174" s="1680" t="str">
        <f>IF(AND(Welcome!$D$20&lt;&gt;"Yes",$E$175="Yes"),"Credit Card Payment on the Welcome Sheet must be ""YES""  to proceed with this incentive!","")</f>
        <v/>
      </c>
      <c r="P174" s="1681"/>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2"/>
      <c r="P175" s="1683"/>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2"/>
      <c r="P176" s="1683"/>
      <c r="Q176" s="251"/>
    </row>
    <row r="177" spans="2:19" s="176" customFormat="1" ht="18" customHeight="1" thickBot="1" x14ac:dyDescent="0.3">
      <c r="B177" s="243"/>
      <c r="C177" s="478"/>
      <c r="D177" s="7"/>
      <c r="E177" s="610"/>
      <c r="F177" s="860"/>
      <c r="G177" s="860"/>
      <c r="H177" s="145"/>
      <c r="I177" s="145"/>
      <c r="J177" s="145"/>
      <c r="K177" s="145"/>
      <c r="L177" s="145"/>
      <c r="M177" s="1680"/>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2"/>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2"/>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2"/>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1483</v>
      </c>
      <c r="E182" s="1685"/>
      <c r="F182" s="213"/>
      <c r="G182" s="235"/>
      <c r="H182" s="183"/>
      <c r="I182" s="236"/>
      <c r="J182" s="216"/>
      <c r="K182" s="217"/>
      <c r="L182" s="183"/>
      <c r="M182" s="217"/>
      <c r="N182" s="17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0"/>
      <c r="P182" s="1721"/>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22"/>
      <c r="O183" s="1722"/>
      <c r="P183" s="1723"/>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22"/>
      <c r="O184" s="1722"/>
      <c r="P184" s="172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2"/>
      <c r="O185" s="1722"/>
      <c r="P185" s="1723"/>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86" t="s">
        <v>1486</v>
      </c>
      <c r="E189" s="1687"/>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688" t="s">
        <v>1487</v>
      </c>
      <c r="E190" s="1689"/>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7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0"/>
      <c r="P193" s="1721"/>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22"/>
      <c r="O194" s="1722"/>
      <c r="P194" s="1723"/>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22"/>
      <c r="O195" s="1722"/>
      <c r="P195" s="172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2"/>
      <c r="O196" s="1722"/>
      <c r="P196" s="172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729"/>
      <c r="K197" s="194" t="s">
        <v>727</v>
      </c>
      <c r="L197" s="1729"/>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730"/>
      <c r="K198" s="1576"/>
      <c r="L198" s="1736"/>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738"/>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739"/>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739"/>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739"/>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40"/>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7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0"/>
      <c r="P205" s="1721"/>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22"/>
      <c r="O206" s="1722"/>
      <c r="P206" s="1723"/>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22"/>
      <c r="O207" s="1722"/>
      <c r="P207" s="172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2"/>
      <c r="O208" s="1722"/>
      <c r="P208" s="172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729"/>
      <c r="K209" s="194" t="s">
        <v>727</v>
      </c>
      <c r="L209" s="1729"/>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730"/>
      <c r="K210" s="1576"/>
      <c r="L210" s="1736"/>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738"/>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739"/>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739"/>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739"/>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0"/>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733" t="s">
        <v>1493</v>
      </c>
      <c r="E217" s="1733"/>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37"/>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737"/>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737"/>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702"/>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733" t="s">
        <v>1830</v>
      </c>
      <c r="E225" s="1734"/>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735"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735"/>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735"/>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735"/>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733" t="s">
        <v>1830</v>
      </c>
      <c r="E236" s="1734"/>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735"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735"/>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735"/>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735"/>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733" t="s">
        <v>1830</v>
      </c>
      <c r="E247" s="1734"/>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735"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735"/>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735"/>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735"/>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733" t="s">
        <v>1830</v>
      </c>
      <c r="E258" s="1734"/>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735"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735"/>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735"/>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735"/>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733" t="s">
        <v>1830</v>
      </c>
      <c r="E269" s="1734"/>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735"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735"/>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735"/>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735"/>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733" t="s">
        <v>1830</v>
      </c>
      <c r="E280" s="1734"/>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735"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735"/>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735"/>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735"/>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733" t="s">
        <v>1830</v>
      </c>
      <c r="E291" s="1734"/>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735"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735"/>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735"/>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735"/>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733" t="s">
        <v>1830</v>
      </c>
      <c r="E302" s="1734"/>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735"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735"/>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735"/>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735"/>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733" t="s">
        <v>1830</v>
      </c>
      <c r="E313" s="1734"/>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735"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735"/>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735"/>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735"/>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31"/>
      <c r="D331" s="1731"/>
      <c r="I331" s="578"/>
      <c r="L331" s="837"/>
      <c r="M331" s="1732"/>
      <c r="N331" s="1732"/>
      <c r="O331" s="1732"/>
      <c r="P331" s="1732"/>
      <c r="R331" s="836"/>
    </row>
  </sheetData>
  <sheetProtection algorithmName="SHA-512" hashValue="D9R50Yh0eLvsdzS/LFgSj1S5iv2U5sfy4x9H2G9zHSuHXwbnXEMjkbZK2edsLt75ANfa5zI4o1kESeLmYubM8g==" saltValue="XHToECW0q80fROiticFmR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1" t="s">
        <v>210</v>
      </c>
      <c r="D2" s="1741"/>
      <c r="E2" s="1741"/>
      <c r="F2" s="436"/>
      <c r="G2" s="172"/>
      <c r="H2" s="172"/>
      <c r="I2" s="172"/>
      <c r="J2" s="172"/>
      <c r="K2" s="172"/>
      <c r="L2" s="175"/>
    </row>
    <row r="3" spans="2:23" x14ac:dyDescent="0.25">
      <c r="B3" s="178"/>
      <c r="C3" s="1750" t="s">
        <v>1163</v>
      </c>
      <c r="D3" s="1751"/>
      <c r="E3" s="322" t="str">
        <f>Welcome!$D$10</f>
        <v>Please Select</v>
      </c>
      <c r="F3" s="325"/>
      <c r="G3" s="409" t="s">
        <v>110</v>
      </c>
      <c r="H3" s="1746" t="str">
        <f>IFERROR(VLOOKUP($H$4,'Market Geography'!$D:$G,4,FALSE),"Select Market")</f>
        <v>Select Market</v>
      </c>
      <c r="I3" s="1746"/>
      <c r="J3" s="1746"/>
      <c r="K3" s="1747"/>
      <c r="L3" s="179"/>
    </row>
    <row r="4" spans="2:23" x14ac:dyDescent="0.25">
      <c r="B4" s="178"/>
      <c r="C4" s="1752" t="s">
        <v>1164</v>
      </c>
      <c r="D4" s="1753"/>
      <c r="E4" s="291" t="str">
        <f>Welcome!$D$16</f>
        <v>Select Term</v>
      </c>
      <c r="F4" s="437"/>
      <c r="G4" s="410" t="s">
        <v>843</v>
      </c>
      <c r="H4" s="1748">
        <f>Welcome!$D$4</f>
        <v>0</v>
      </c>
      <c r="I4" s="1748"/>
      <c r="J4" s="1748"/>
      <c r="K4" s="1749"/>
      <c r="L4" s="179"/>
    </row>
    <row r="5" spans="2:23" x14ac:dyDescent="0.25">
      <c r="B5" s="178"/>
      <c r="C5" s="1752" t="s">
        <v>1169</v>
      </c>
      <c r="D5" s="1753"/>
      <c r="E5" s="143">
        <f>'PIM Model'!$G$31</f>
        <v>0</v>
      </c>
      <c r="F5" s="438"/>
      <c r="G5" s="410" t="s">
        <v>107</v>
      </c>
      <c r="H5" s="1748" t="str">
        <f>'Multi-Customer'!$S$49</f>
        <v>Enter Customer(s)</v>
      </c>
      <c r="I5" s="1748"/>
      <c r="J5" s="1748"/>
      <c r="K5" s="1749"/>
      <c r="L5" s="179"/>
    </row>
    <row r="6" spans="2:23" x14ac:dyDescent="0.25">
      <c r="B6" s="178"/>
      <c r="C6" s="1752" t="s">
        <v>1170</v>
      </c>
      <c r="D6" s="1753"/>
      <c r="E6" s="144">
        <f>'PIM Model'!$E$6</f>
        <v>0</v>
      </c>
      <c r="F6" s="325"/>
      <c r="G6" s="410" t="s">
        <v>1177</v>
      </c>
      <c r="H6" s="1748" t="str">
        <f>IF('Multi-Customer'!$AH$40 = "MULTIPLE MENU TYPES","MULTIPLE TYPES",'Multi-Customer'!$AH$40)</f>
        <v>MULTIPLE TYPES</v>
      </c>
      <c r="I6" s="1748"/>
      <c r="J6" s="1748"/>
      <c r="K6" s="1749"/>
      <c r="L6" s="179"/>
      <c r="R6" s="439"/>
    </row>
    <row r="7" spans="2:23" ht="15.75" thickBot="1" x14ac:dyDescent="0.3">
      <c r="B7" s="178"/>
      <c r="C7" s="1757" t="s">
        <v>1171</v>
      </c>
      <c r="D7" s="1758"/>
      <c r="E7" s="323">
        <f>IFERROR('PIM Ranges'!$AU$3,0)</f>
        <v>0</v>
      </c>
      <c r="F7" s="177"/>
      <c r="G7" s="411" t="s">
        <v>1172</v>
      </c>
      <c r="H7" s="1755" t="s">
        <v>206</v>
      </c>
      <c r="I7" s="1755"/>
      <c r="J7" s="1755"/>
      <c r="K7" s="1756"/>
      <c r="L7" s="179"/>
      <c r="P7" s="177"/>
      <c r="Q7" s="153"/>
      <c r="R7" s="440"/>
      <c r="S7" s="134"/>
      <c r="T7" s="153"/>
      <c r="U7" s="177"/>
      <c r="V7" s="153"/>
      <c r="W7" s="177"/>
    </row>
    <row r="8" spans="2:23" ht="13.9" customHeight="1" x14ac:dyDescent="0.25">
      <c r="B8" s="178"/>
      <c r="D8" s="136"/>
      <c r="E8" s="1679"/>
      <c r="F8" s="1679"/>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4" t="s">
        <v>846</v>
      </c>
      <c r="J10" s="1744"/>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2" t="str">
        <f>IFERROR($E11/$E$5,"")</f>
        <v/>
      </c>
      <c r="J11" s="1742"/>
      <c r="K11" s="244"/>
      <c r="L11" s="179"/>
      <c r="R11" s="439"/>
    </row>
    <row r="12" spans="2:23" ht="36" customHeight="1" x14ac:dyDescent="0.25">
      <c r="B12" s="178"/>
      <c r="C12" s="243"/>
      <c r="D12" s="1759" t="s">
        <v>677</v>
      </c>
      <c r="E12" s="175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2" t="str">
        <f>IFERROR(E13/E5,"")</f>
        <v/>
      </c>
      <c r="J13" s="1742"/>
      <c r="K13" s="244"/>
      <c r="L13" s="179"/>
    </row>
    <row r="14" spans="2:23" s="649" customFormat="1" ht="36.6" customHeight="1" x14ac:dyDescent="0.25">
      <c r="B14" s="178"/>
      <c r="C14" s="243"/>
      <c r="D14" s="1759" t="s">
        <v>1103</v>
      </c>
      <c r="E14" s="1759"/>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2" t="str">
        <f>IFERROR($E15/$E$5,"")</f>
        <v/>
      </c>
      <c r="J15" s="1742"/>
      <c r="K15" s="244"/>
      <c r="L15" s="179"/>
    </row>
    <row r="16" spans="2:23" ht="26.45" customHeight="1" x14ac:dyDescent="0.25">
      <c r="B16" s="178"/>
      <c r="C16" s="243"/>
      <c r="D16" s="1754" t="s">
        <v>679</v>
      </c>
      <c r="E16" s="1754"/>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2" t="str">
        <f>IFERROR($E17/$E$5,"")</f>
        <v/>
      </c>
      <c r="J17" s="1742"/>
      <c r="K17" s="244"/>
      <c r="L17" s="179"/>
    </row>
    <row r="18" spans="2:12" ht="25.9" customHeight="1" x14ac:dyDescent="0.25">
      <c r="B18" s="178"/>
      <c r="C18" s="243"/>
      <c r="D18" s="1754" t="s">
        <v>678</v>
      </c>
      <c r="E18" s="176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2" t="str">
        <f>IFERROR($E25/$E$5,"")</f>
        <v/>
      </c>
      <c r="J25" s="1742"/>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4" t="s">
        <v>846</v>
      </c>
      <c r="J30" s="1744"/>
      <c r="K30" s="244"/>
      <c r="L30" s="179"/>
    </row>
    <row r="31" spans="2:12" ht="25.15" customHeight="1" x14ac:dyDescent="0.25">
      <c r="B31" s="178"/>
      <c r="C31" s="243"/>
      <c r="D31" s="460" t="s">
        <v>221</v>
      </c>
      <c r="E31" s="461">
        <f>IFERROR('EB_CM (Back)'!$F$47,0)</f>
        <v>0</v>
      </c>
      <c r="F31" s="188"/>
      <c r="G31" s="448">
        <f>IFERROR(E31/'PIM Model'!$H$31,0)</f>
        <v>0</v>
      </c>
      <c r="H31" s="188"/>
      <c r="I31" s="1742" t="str">
        <f>IFERROR($E31/$E$5,"")</f>
        <v/>
      </c>
      <c r="J31" s="1742"/>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2" t="str">
        <f>IFERROR($E32/$E$5,"")</f>
        <v/>
      </c>
      <c r="J32" s="1742"/>
      <c r="K32" s="244"/>
      <c r="L32" s="179"/>
    </row>
    <row r="33" spans="2:12" ht="27.6" customHeight="1" x14ac:dyDescent="0.25">
      <c r="B33" s="178"/>
      <c r="C33" s="466"/>
      <c r="D33" s="1754" t="s">
        <v>2133</v>
      </c>
      <c r="E33" s="1754"/>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54"/>
      <c r="E39" s="1754"/>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0" t="s">
        <v>1163</v>
      </c>
      <c r="D4" s="1751"/>
      <c r="E4" s="571" t="str">
        <f>Welcome!$D$10</f>
        <v>Please Select</v>
      </c>
      <c r="F4" s="139"/>
      <c r="G4" s="409" t="s">
        <v>110</v>
      </c>
      <c r="H4" s="1666" t="str">
        <f>IFERROR(VLOOKUP($H$5,'Market Geography'!$D:$G,4,FALSE),"Select Market")</f>
        <v>Select Market</v>
      </c>
      <c r="I4" s="1667"/>
      <c r="J4" s="1668"/>
      <c r="K4" s="750"/>
      <c r="L4" s="750"/>
      <c r="M4" s="750"/>
      <c r="N4" s="750"/>
      <c r="O4" s="750"/>
      <c r="P4" s="668"/>
      <c r="Q4" s="670"/>
      <c r="R4" s="638"/>
      <c r="S4" s="472"/>
    </row>
    <row r="5" spans="1:31" x14ac:dyDescent="0.25">
      <c r="B5" s="178"/>
      <c r="C5" s="1752" t="s">
        <v>1164</v>
      </c>
      <c r="D5" s="1753"/>
      <c r="E5" s="291" t="str">
        <f>Welcome!$D$16</f>
        <v>Select Term</v>
      </c>
      <c r="F5" s="139"/>
      <c r="G5" s="410" t="s">
        <v>843</v>
      </c>
      <c r="H5" s="1663">
        <f>Welcome!$D$4</f>
        <v>0</v>
      </c>
      <c r="I5" s="1664"/>
      <c r="J5" s="1665"/>
      <c r="K5" s="750"/>
      <c r="L5" s="750"/>
      <c r="M5" s="750"/>
      <c r="N5" s="750"/>
      <c r="O5" s="750"/>
      <c r="P5" s="668"/>
      <c r="Q5" s="670"/>
      <c r="R5" s="638"/>
      <c r="S5" s="472"/>
    </row>
    <row r="6" spans="1:31" x14ac:dyDescent="0.25">
      <c r="B6" s="178"/>
      <c r="C6" s="1752" t="s">
        <v>1169</v>
      </c>
      <c r="D6" s="1753"/>
      <c r="E6" s="292">
        <f>IFERROR('PIM Model'!$G$31,0)</f>
        <v>0</v>
      </c>
      <c r="F6" s="324"/>
      <c r="G6" s="410" t="s">
        <v>107</v>
      </c>
      <c r="H6" s="1663" t="str">
        <f>'Multi-Customer'!$S$49</f>
        <v>Enter Customer(s)</v>
      </c>
      <c r="I6" s="1664"/>
      <c r="J6" s="1665"/>
      <c r="K6" s="750"/>
      <c r="L6" s="750"/>
      <c r="M6" s="750"/>
      <c r="N6" s="750"/>
      <c r="O6" s="750"/>
      <c r="P6" s="668"/>
      <c r="Q6" s="670"/>
      <c r="R6" s="638"/>
      <c r="S6" s="472"/>
    </row>
    <row r="7" spans="1:31" x14ac:dyDescent="0.25">
      <c r="B7" s="178"/>
      <c r="C7" s="1752" t="s">
        <v>1170</v>
      </c>
      <c r="D7" s="1753"/>
      <c r="E7" s="473">
        <f>IFERROR('Variable Costs (Back)'!$K$26,0)</f>
        <v>0</v>
      </c>
      <c r="F7" s="177"/>
      <c r="G7" s="410" t="s">
        <v>1177</v>
      </c>
      <c r="H7" s="1663" t="str">
        <f>'Multi-Customer'!$AH$40</f>
        <v>MULTIPLE TYPES</v>
      </c>
      <c r="I7" s="1664"/>
      <c r="J7" s="1665"/>
      <c r="K7" s="750"/>
      <c r="L7" s="750"/>
      <c r="M7" s="750"/>
      <c r="N7" s="750"/>
      <c r="O7" s="750"/>
      <c r="P7" s="668"/>
      <c r="Q7" s="670"/>
      <c r="R7" s="638"/>
      <c r="S7" s="472"/>
    </row>
    <row r="8" spans="1:31" ht="15.75" thickBot="1" x14ac:dyDescent="0.3">
      <c r="B8" s="178"/>
      <c r="C8" s="1757" t="s">
        <v>1171</v>
      </c>
      <c r="D8" s="1758"/>
      <c r="E8" s="323">
        <f>IFERROR('PIM Ranges'!$AU$3,0)</f>
        <v>0</v>
      </c>
      <c r="F8" s="325"/>
      <c r="G8" s="411" t="s">
        <v>1172</v>
      </c>
      <c r="H8" s="1761" t="s">
        <v>206</v>
      </c>
      <c r="I8" s="1762"/>
      <c r="J8" s="1763"/>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0" t="s">
        <v>1135</v>
      </c>
      <c r="R11" s="1770"/>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8" t="s">
        <v>1135</v>
      </c>
      <c r="R21" s="1769"/>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7" t="s">
        <v>2133</v>
      </c>
      <c r="E35" s="1767"/>
      <c r="F35" s="1767"/>
      <c r="G35" s="1767"/>
      <c r="H35" s="491"/>
      <c r="I35" s="1766" t="str">
        <f>IF($J$36=0,IF($N$36=0,"","Customer EB % Missing"),IF($N$36=0,"Customer Drops/Wk Missing","Customer EB % &amp; Drops/Wk Missing"))</f>
        <v/>
      </c>
      <c r="J35" s="1766"/>
      <c r="K35" s="1766"/>
      <c r="L35" s="1766"/>
      <c r="M35" s="1766"/>
      <c r="N35" s="1766"/>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4" t="s">
        <v>1135</v>
      </c>
      <c r="R40" s="1764"/>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5"/>
      <c r="C44" s="1765"/>
      <c r="D44" s="1765"/>
      <c r="N44" s="1732"/>
      <c r="O44" s="1732"/>
      <c r="P44" s="1732"/>
      <c r="Q44" s="1732"/>
      <c r="R44" s="1732"/>
      <c r="S44" s="1732"/>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6" t="s">
        <v>644</v>
      </c>
      <c r="D2" s="1777"/>
      <c r="E2" s="1777"/>
      <c r="F2" s="1777"/>
      <c r="G2" s="1777"/>
      <c r="H2" s="1777"/>
      <c r="I2" s="1777"/>
      <c r="J2" s="1777"/>
      <c r="K2" s="1777"/>
      <c r="L2" s="1777"/>
      <c r="M2" s="1777"/>
      <c r="N2" s="1777"/>
      <c r="O2" s="1777"/>
      <c r="P2" s="1778"/>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79"/>
      <c r="G4" s="1779"/>
      <c r="P4" s="539"/>
      <c r="T4" s="1" t="s">
        <v>480</v>
      </c>
    </row>
    <row r="5" spans="3:23" x14ac:dyDescent="0.25">
      <c r="C5" s="137"/>
      <c r="E5" s="332"/>
      <c r="P5" s="138"/>
    </row>
    <row r="6" spans="3:23" x14ac:dyDescent="0.25">
      <c r="C6" s="137"/>
      <c r="E6" s="136" t="s">
        <v>1178</v>
      </c>
      <c r="F6" s="1779"/>
      <c r="G6" s="1779"/>
      <c r="P6" s="138"/>
    </row>
    <row r="7" spans="3:23" x14ac:dyDescent="0.25">
      <c r="C7" s="137"/>
      <c r="E7" s="136"/>
      <c r="P7" s="138"/>
    </row>
    <row r="8" spans="3:23" x14ac:dyDescent="0.25">
      <c r="C8" s="137"/>
      <c r="E8" s="136" t="s">
        <v>1179</v>
      </c>
      <c r="F8" s="1779"/>
      <c r="G8" s="1779"/>
      <c r="P8" s="138"/>
    </row>
    <row r="9" spans="3:23" x14ac:dyDescent="0.25">
      <c r="C9" s="137"/>
      <c r="E9" s="136" t="s">
        <v>1180</v>
      </c>
      <c r="F9" s="1779"/>
      <c r="G9" s="1779"/>
      <c r="P9" s="138"/>
    </row>
    <row r="10" spans="3:23" x14ac:dyDescent="0.25">
      <c r="C10" s="137"/>
      <c r="E10" s="136" t="s">
        <v>839</v>
      </c>
      <c r="F10" s="1779"/>
      <c r="G10" s="1779"/>
      <c r="P10" s="138"/>
    </row>
    <row r="11" spans="3:23" x14ac:dyDescent="0.25">
      <c r="C11" s="137"/>
      <c r="E11" s="136" t="s">
        <v>798</v>
      </c>
      <c r="F11" s="1779"/>
      <c r="G11" s="1779"/>
      <c r="P11" s="138"/>
    </row>
    <row r="12" spans="3:23" x14ac:dyDescent="0.25">
      <c r="C12" s="137"/>
      <c r="E12" s="136" t="s">
        <v>1181</v>
      </c>
      <c r="F12" s="1779"/>
      <c r="G12" s="1779"/>
      <c r="P12" s="138"/>
    </row>
    <row r="13" spans="3:23" x14ac:dyDescent="0.25">
      <c r="C13" s="137"/>
      <c r="E13" s="136"/>
      <c r="F13" s="1781"/>
      <c r="G13" s="1781"/>
      <c r="P13" s="138"/>
    </row>
    <row r="14" spans="3:23" x14ac:dyDescent="0.25">
      <c r="C14" s="137"/>
      <c r="E14" s="136" t="s">
        <v>1182</v>
      </c>
      <c r="F14" s="1780"/>
      <c r="G14" s="1780"/>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2" t="str">
        <f>IF(F14="","",F14+(364*IF(OR(Welcome!D16="Select Term",Welcome!D16=""),0,Welcome!D16))+6)</f>
        <v/>
      </c>
      <c r="G17" s="1782"/>
      <c r="O17" s="763"/>
      <c r="P17" s="138"/>
      <c r="Q17" s="608"/>
    </row>
    <row r="18" spans="1:17" ht="13.5" customHeight="1" x14ac:dyDescent="0.25">
      <c r="C18" s="137"/>
      <c r="P18" s="138"/>
    </row>
    <row r="19" spans="1:17" s="653" customFormat="1" ht="14.25" customHeight="1" x14ac:dyDescent="0.25">
      <c r="C19" s="137"/>
      <c r="E19" s="136" t="s">
        <v>1184</v>
      </c>
      <c r="F19" s="1774" t="str">
        <f>Welcome!D10</f>
        <v>Please Select</v>
      </c>
      <c r="G19" s="1775"/>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1" t="s">
        <v>1474</v>
      </c>
      <c r="G44" s="1772"/>
      <c r="H44" s="1773"/>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KFwsK79ANht1Wl2IawFmmakEjN9Sfo+ql0y37LPkw2rj9AOk+4ytc8tmcR0bhjvFncl02hrnoyPzDL76x9U5MA==" saltValue="gfU2n/PO7t41g95YeZdHt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4" t="s">
        <v>1204</v>
      </c>
      <c r="C2" s="1790"/>
      <c r="D2" s="1790"/>
      <c r="E2" s="1790"/>
      <c r="F2" s="1790"/>
      <c r="G2" s="1790"/>
      <c r="H2" s="1790"/>
      <c r="I2" s="1790"/>
      <c r="J2" s="1790"/>
      <c r="K2" s="1791"/>
      <c r="L2" s="734"/>
      <c r="M2" s="1783" t="s">
        <v>1205</v>
      </c>
      <c r="N2" s="1783"/>
      <c r="O2" s="1783"/>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4" t="s">
        <v>1218</v>
      </c>
      <c r="C7" s="1785"/>
      <c r="D7" s="1785"/>
      <c r="E7" s="1785"/>
      <c r="F7" s="1785"/>
      <c r="G7" s="1785"/>
      <c r="H7" s="1785"/>
      <c r="I7" s="1786"/>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7" t="s">
        <v>1245</v>
      </c>
      <c r="C15" s="1788"/>
      <c r="D15" s="1788"/>
      <c r="E15" s="1788"/>
      <c r="F15" s="1788"/>
      <c r="G15" s="1788"/>
      <c r="H15" s="1788"/>
      <c r="I15" s="1789"/>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2" t="s">
        <v>1271</v>
      </c>
      <c r="C2" s="1793"/>
      <c r="D2" s="1793"/>
      <c r="E2" s="1793"/>
      <c r="F2" s="1793"/>
      <c r="G2" s="1793"/>
      <c r="H2" s="1793"/>
      <c r="I2" s="1793"/>
      <c r="J2" s="1793"/>
      <c r="K2" s="1793"/>
      <c r="L2" s="1793"/>
      <c r="M2" s="1793"/>
      <c r="N2" s="1794"/>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5" t="s">
        <v>1286</v>
      </c>
      <c r="C8" s="1793"/>
      <c r="D8" s="1793"/>
      <c r="E8" s="1793"/>
      <c r="F8" s="1793"/>
      <c r="G8" s="1793"/>
      <c r="H8" s="1793"/>
      <c r="I8" s="1793"/>
      <c r="J8" s="1793"/>
      <c r="K8" s="1793"/>
      <c r="L8" s="1793"/>
      <c r="M8" s="1793"/>
      <c r="N8" s="1794"/>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5" t="s">
        <v>1298</v>
      </c>
      <c r="C32" s="1796"/>
      <c r="D32" s="1796"/>
      <c r="E32" s="1796"/>
      <c r="F32" s="1796"/>
      <c r="G32" s="1796"/>
      <c r="H32" s="1796"/>
      <c r="I32" s="1796"/>
      <c r="J32" s="1796"/>
      <c r="K32" s="1796"/>
      <c r="L32" s="1796"/>
      <c r="M32" s="1796"/>
      <c r="N32" s="1796"/>
      <c r="O32" s="1797"/>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3"/>
      <c r="K1" s="1813"/>
      <c r="L1" s="1813"/>
      <c r="M1" s="1813"/>
      <c r="N1" s="1813"/>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801" t="s">
        <v>1494</v>
      </c>
      <c r="C3" s="1811"/>
      <c r="D3" s="1811"/>
      <c r="E3" s="1811"/>
      <c r="F3" s="1811"/>
      <c r="G3" s="1811"/>
      <c r="H3" s="1811"/>
      <c r="I3" s="1811"/>
      <c r="J3" s="1811"/>
      <c r="K3" s="1811"/>
      <c r="L3" s="1811"/>
      <c r="M3" s="1811"/>
      <c r="N3" s="1811"/>
      <c r="O3" s="1811"/>
      <c r="P3" s="1811"/>
      <c r="Q3" s="1811"/>
      <c r="R3" s="1811"/>
      <c r="S3" s="1811"/>
      <c r="T3" s="1811"/>
      <c r="U3" s="1812"/>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802" t="s">
        <v>1495</v>
      </c>
      <c r="E5" s="1803"/>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804">
        <v>1201</v>
      </c>
      <c r="E7" s="1805"/>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6" t="str">
        <f>AA3</f>
        <v/>
      </c>
      <c r="E9" s="1807"/>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6" t="str">
        <f>AB3</f>
        <v/>
      </c>
      <c r="E11" s="1807"/>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3" t="s">
        <v>646</v>
      </c>
      <c r="E13" s="1794"/>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804" t="s">
        <v>1507</v>
      </c>
      <c r="E15" s="1805"/>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801" t="s">
        <v>1508</v>
      </c>
      <c r="C17" s="1811"/>
      <c r="D17" s="1811"/>
      <c r="E17" s="1811"/>
      <c r="F17" s="1811"/>
      <c r="G17" s="1811"/>
      <c r="H17" s="1811"/>
      <c r="I17" s="1811"/>
      <c r="J17" s="1811"/>
      <c r="K17" s="1811"/>
      <c r="L17" s="1811"/>
      <c r="M17" s="1811"/>
      <c r="N17" s="1811"/>
      <c r="O17" s="1811"/>
      <c r="P17" s="1811"/>
      <c r="Q17" s="1811"/>
      <c r="R17" s="1811"/>
      <c r="S17" s="1811"/>
      <c r="T17" s="1811"/>
      <c r="U17" s="1812"/>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802" t="s">
        <v>1495</v>
      </c>
      <c r="E19" s="1803"/>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804">
        <v>1202</v>
      </c>
      <c r="E21" s="1805"/>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6" t="str">
        <f>AA4</f>
        <v/>
      </c>
      <c r="E23" s="1807"/>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6" t="str">
        <f>AB4</f>
        <v/>
      </c>
      <c r="E25" s="1807"/>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3" t="s">
        <v>646</v>
      </c>
      <c r="E27" s="1794"/>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804" t="s">
        <v>1507</v>
      </c>
      <c r="E29" s="1805"/>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801" t="s">
        <v>1509</v>
      </c>
      <c r="C31" s="1811"/>
      <c r="D31" s="1811"/>
      <c r="E31" s="1811"/>
      <c r="F31" s="1811"/>
      <c r="G31" s="1811"/>
      <c r="H31" s="1811"/>
      <c r="I31" s="1811"/>
      <c r="J31" s="1811"/>
      <c r="K31" s="1811"/>
      <c r="L31" s="1811"/>
      <c r="M31" s="1811"/>
      <c r="N31" s="1811"/>
      <c r="O31" s="1811"/>
      <c r="P31" s="1811"/>
      <c r="Q31" s="1811"/>
      <c r="R31" s="1811"/>
      <c r="S31" s="1811"/>
      <c r="T31" s="1811"/>
      <c r="U31" s="1812"/>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802" t="s">
        <v>1510</v>
      </c>
      <c r="E33" s="1803"/>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804">
        <v>1401</v>
      </c>
      <c r="E35" s="1805"/>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6" t="str">
        <f>AA5</f>
        <v/>
      </c>
      <c r="E37" s="1807"/>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6" t="str">
        <f>AB5</f>
        <v/>
      </c>
      <c r="E39" s="1807"/>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3" t="s">
        <v>646</v>
      </c>
      <c r="E41" s="1794"/>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804" t="s">
        <v>1507</v>
      </c>
      <c r="E43" s="1805"/>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801" t="s">
        <v>1521</v>
      </c>
      <c r="C45" s="1811"/>
      <c r="D45" s="1811"/>
      <c r="E45" s="1811"/>
      <c r="F45" s="1811"/>
      <c r="G45" s="1811"/>
      <c r="H45" s="1811"/>
      <c r="I45" s="1811"/>
      <c r="J45" s="1811"/>
      <c r="K45" s="1811"/>
      <c r="L45" s="1811"/>
      <c r="M45" s="1811"/>
      <c r="N45" s="1811"/>
      <c r="O45" s="1811"/>
      <c r="P45" s="1811"/>
      <c r="Q45" s="1811"/>
      <c r="R45" s="1811"/>
      <c r="S45" s="1811"/>
      <c r="T45" s="1811"/>
      <c r="U45" s="1812"/>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802" t="s">
        <v>1510</v>
      </c>
      <c r="E47" s="1803"/>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804">
        <v>1402</v>
      </c>
      <c r="E49" s="1805"/>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6" t="str">
        <f>AA6</f>
        <v/>
      </c>
      <c r="E51" s="1807"/>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6" t="str">
        <f>AB6</f>
        <v/>
      </c>
      <c r="E53" s="1807"/>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3" t="s">
        <v>646</v>
      </c>
      <c r="E55" s="1794"/>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804" t="s">
        <v>1507</v>
      </c>
      <c r="E57" s="1805"/>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801" t="s">
        <v>1522</v>
      </c>
      <c r="C59" s="1811"/>
      <c r="D59" s="1811"/>
      <c r="E59" s="1811"/>
      <c r="F59" s="1811"/>
      <c r="G59" s="1811"/>
      <c r="H59" s="1811"/>
      <c r="I59" s="1811"/>
      <c r="J59" s="1811"/>
      <c r="K59" s="1811"/>
      <c r="L59" s="1811"/>
      <c r="M59" s="1811"/>
      <c r="N59" s="1811"/>
      <c r="O59" s="1811"/>
      <c r="P59" s="1811"/>
      <c r="Q59" s="1811"/>
      <c r="R59" s="1811"/>
      <c r="S59" s="1811"/>
      <c r="T59" s="1811"/>
      <c r="U59" s="1812"/>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802" t="s">
        <v>1523</v>
      </c>
      <c r="E61" s="1803"/>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804">
        <v>1501</v>
      </c>
      <c r="E63" s="1805"/>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6" t="str">
        <f>AA7</f>
        <v/>
      </c>
      <c r="E65" s="1807"/>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6" t="str">
        <f>AB7</f>
        <v/>
      </c>
      <c r="E67" s="1807"/>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3" t="s">
        <v>646</v>
      </c>
      <c r="E71" s="1794"/>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804" t="s">
        <v>1507</v>
      </c>
      <c r="E73" s="1805"/>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801" t="s">
        <v>1524</v>
      </c>
      <c r="C75" s="1811"/>
      <c r="D75" s="1811"/>
      <c r="E75" s="1811"/>
      <c r="F75" s="1811"/>
      <c r="G75" s="1811"/>
      <c r="H75" s="1811"/>
      <c r="I75" s="1811"/>
      <c r="J75" s="1811"/>
      <c r="K75" s="1811"/>
      <c r="L75" s="1811"/>
      <c r="M75" s="1811"/>
      <c r="N75" s="1811"/>
      <c r="O75" s="1811"/>
      <c r="P75" s="1811"/>
      <c r="Q75" s="1811"/>
      <c r="R75" s="1811"/>
      <c r="S75" s="1811"/>
      <c r="T75" s="1811"/>
      <c r="U75" s="1812"/>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802" t="s">
        <v>1523</v>
      </c>
      <c r="E77" s="1803"/>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804">
        <v>1502</v>
      </c>
      <c r="E79" s="1805"/>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6" t="str">
        <f>AA8</f>
        <v/>
      </c>
      <c r="E81" s="1807"/>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6" t="str">
        <f>AB8</f>
        <v/>
      </c>
      <c r="E83" s="1807"/>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3" t="s">
        <v>646</v>
      </c>
      <c r="E87" s="1794"/>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804" t="s">
        <v>1507</v>
      </c>
      <c r="E89" s="1805"/>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801" t="s">
        <v>1525</v>
      </c>
      <c r="C91" s="1811"/>
      <c r="D91" s="1811"/>
      <c r="E91" s="1811"/>
      <c r="F91" s="1811"/>
      <c r="G91" s="1811"/>
      <c r="H91" s="1811"/>
      <c r="I91" s="1811"/>
      <c r="J91" s="1811"/>
      <c r="K91" s="1811"/>
      <c r="L91" s="1811"/>
      <c r="M91" s="1811"/>
      <c r="N91" s="1811"/>
      <c r="O91" s="1811"/>
      <c r="P91" s="1811"/>
      <c r="Q91" s="1811"/>
      <c r="R91" s="1811"/>
      <c r="S91" s="1811"/>
      <c r="T91" s="1811"/>
      <c r="U91" s="1812"/>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802" t="s">
        <v>1532</v>
      </c>
      <c r="E93" s="1803"/>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804">
        <v>5501</v>
      </c>
      <c r="E95" s="1805"/>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6" t="str">
        <f>AA9</f>
        <v/>
      </c>
      <c r="E97" s="1807"/>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6" t="str">
        <f>AB9</f>
        <v/>
      </c>
      <c r="E99" s="1807"/>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4" t="s">
        <v>646</v>
      </c>
      <c r="E101" s="1794"/>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804" t="s">
        <v>1535</v>
      </c>
      <c r="E103" s="1786"/>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801" t="s">
        <v>1536</v>
      </c>
      <c r="C105" s="1785"/>
      <c r="D105" s="1785"/>
      <c r="E105" s="1785"/>
      <c r="F105" s="1785"/>
      <c r="G105" s="1785"/>
      <c r="H105" s="1785"/>
      <c r="I105" s="1785"/>
      <c r="J105" s="1785"/>
      <c r="K105" s="1785"/>
      <c r="L105" s="1785"/>
      <c r="M105" s="1785"/>
      <c r="N105" s="1785"/>
      <c r="O105" s="1785"/>
      <c r="P105" s="1785"/>
      <c r="Q105" s="1785"/>
      <c r="R105" s="1785"/>
      <c r="S105" s="1785"/>
      <c r="T105" s="1785"/>
      <c r="U105" s="1786"/>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802" t="s">
        <v>1532</v>
      </c>
      <c r="E107" s="1803"/>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804">
        <v>5502</v>
      </c>
      <c r="E109" s="1805"/>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6" t="str">
        <f>AA10</f>
        <v/>
      </c>
      <c r="E111" s="1807"/>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6" t="str">
        <f>AB10</f>
        <v/>
      </c>
      <c r="E113" s="1807"/>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3" t="s">
        <v>646</v>
      </c>
      <c r="E115" s="1794"/>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804" t="s">
        <v>1535</v>
      </c>
      <c r="E117" s="1786"/>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801" t="s">
        <v>1537</v>
      </c>
      <c r="C119" s="1785"/>
      <c r="D119" s="1785"/>
      <c r="E119" s="1785"/>
      <c r="F119" s="1785"/>
      <c r="G119" s="1785"/>
      <c r="H119" s="1785"/>
      <c r="I119" s="1785"/>
      <c r="J119" s="1785"/>
      <c r="K119" s="1785"/>
      <c r="L119" s="1785"/>
      <c r="M119" s="1785"/>
      <c r="N119" s="1785"/>
      <c r="O119" s="1785"/>
      <c r="P119" s="1785"/>
      <c r="Q119" s="1785"/>
      <c r="R119" s="1785"/>
      <c r="S119" s="1785"/>
      <c r="T119" s="1785"/>
      <c r="U119" s="1786"/>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802" t="s">
        <v>1533</v>
      </c>
      <c r="E121" s="1803"/>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804">
        <v>2801</v>
      </c>
      <c r="E123" s="1805"/>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6" t="str">
        <f>AA11</f>
        <v/>
      </c>
      <c r="E125" s="1807"/>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6" t="str">
        <f>AB11</f>
        <v/>
      </c>
      <c r="E127" s="1807"/>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3" t="s">
        <v>646</v>
      </c>
      <c r="E131" s="1794"/>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804" t="s">
        <v>1535</v>
      </c>
      <c r="E133" s="1786"/>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801" t="s">
        <v>1538</v>
      </c>
      <c r="C135" s="1785"/>
      <c r="D135" s="1785"/>
      <c r="E135" s="1785"/>
      <c r="F135" s="1785"/>
      <c r="G135" s="1785"/>
      <c r="H135" s="1785"/>
      <c r="I135" s="1785"/>
      <c r="J135" s="1785"/>
      <c r="K135" s="1785"/>
      <c r="L135" s="1785"/>
      <c r="M135" s="1785"/>
      <c r="N135" s="1785"/>
      <c r="O135" s="1785"/>
      <c r="P135" s="1785"/>
      <c r="Q135" s="1785"/>
      <c r="R135" s="1785"/>
      <c r="S135" s="1785"/>
      <c r="T135" s="1785"/>
      <c r="U135" s="1786"/>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802" t="s">
        <v>1533</v>
      </c>
      <c r="E137" s="1803"/>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804">
        <v>2802</v>
      </c>
      <c r="E139" s="1805"/>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6" t="str">
        <f>AA12</f>
        <v/>
      </c>
      <c r="E141" s="1807"/>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6" t="str">
        <f>AB12</f>
        <v/>
      </c>
      <c r="E143" s="1807"/>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3" t="s">
        <v>646</v>
      </c>
      <c r="E147" s="1794"/>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804" t="s">
        <v>1535</v>
      </c>
      <c r="E149" s="1786"/>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801" t="s">
        <v>1539</v>
      </c>
      <c r="C151" s="1785"/>
      <c r="D151" s="1785"/>
      <c r="E151" s="1785"/>
      <c r="F151" s="1785"/>
      <c r="G151" s="1785"/>
      <c r="H151" s="1785"/>
      <c r="I151" s="1785"/>
      <c r="J151" s="1785"/>
      <c r="K151" s="1785"/>
      <c r="L151" s="1785"/>
      <c r="M151" s="1785"/>
      <c r="N151" s="1785"/>
      <c r="O151" s="1785"/>
      <c r="P151" s="1785"/>
      <c r="Q151" s="1785"/>
      <c r="R151" s="1785"/>
      <c r="S151" s="1785"/>
      <c r="T151" s="1785"/>
      <c r="U151" s="1786"/>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802" t="s">
        <v>1540</v>
      </c>
      <c r="E153" s="1803"/>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804">
        <v>3401</v>
      </c>
      <c r="E155" s="1805"/>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6" t="str">
        <f>AA13</f>
        <v/>
      </c>
      <c r="E157" s="1807"/>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6" t="str">
        <f>AB13</f>
        <v/>
      </c>
      <c r="E159" s="1807"/>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3" t="s">
        <v>646</v>
      </c>
      <c r="E161" s="1794"/>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804" t="s">
        <v>1541</v>
      </c>
      <c r="E163" s="1786"/>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801" t="s">
        <v>1542</v>
      </c>
      <c r="C165" s="1785"/>
      <c r="D165" s="1785"/>
      <c r="E165" s="1785"/>
      <c r="F165" s="1785"/>
      <c r="G165" s="1785"/>
      <c r="H165" s="1785"/>
      <c r="I165" s="1785"/>
      <c r="J165" s="1785"/>
      <c r="K165" s="1785"/>
      <c r="L165" s="1785"/>
      <c r="M165" s="1785"/>
      <c r="N165" s="1785"/>
      <c r="O165" s="1785"/>
      <c r="P165" s="1785"/>
      <c r="Q165" s="1785"/>
      <c r="R165" s="1785"/>
      <c r="S165" s="1785"/>
      <c r="T165" s="1785"/>
      <c r="U165" s="1786"/>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802" t="s">
        <v>1540</v>
      </c>
      <c r="E167" s="1803"/>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804">
        <v>3402</v>
      </c>
      <c r="E169" s="1805"/>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6" t="str">
        <f>AA14</f>
        <v/>
      </c>
      <c r="E171" s="1807"/>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6" t="str">
        <f>AB14</f>
        <v/>
      </c>
      <c r="E173" s="1807"/>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3" t="s">
        <v>646</v>
      </c>
      <c r="E175" s="1794"/>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804" t="s">
        <v>1541</v>
      </c>
      <c r="E177" s="1786"/>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801" t="s">
        <v>1543</v>
      </c>
      <c r="C179" s="1785"/>
      <c r="D179" s="1785"/>
      <c r="E179" s="1785"/>
      <c r="F179" s="1785"/>
      <c r="G179" s="1785"/>
      <c r="H179" s="1785"/>
      <c r="I179" s="1785"/>
      <c r="J179" s="1785"/>
      <c r="K179" s="1785"/>
      <c r="L179" s="1785"/>
      <c r="M179" s="1785"/>
      <c r="N179" s="1785"/>
      <c r="O179" s="1785"/>
      <c r="P179" s="1785"/>
      <c r="Q179" s="1785"/>
      <c r="R179" s="1785"/>
      <c r="S179" s="1785"/>
      <c r="T179" s="1785"/>
      <c r="U179" s="1786"/>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802" t="s">
        <v>1544</v>
      </c>
      <c r="E181" s="1803"/>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804">
        <v>3501</v>
      </c>
      <c r="E183" s="1805"/>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6" t="str">
        <f>AA15</f>
        <v/>
      </c>
      <c r="E185" s="1807"/>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6" t="str">
        <f>AB15</f>
        <v/>
      </c>
      <c r="E187" s="1807"/>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3" t="s">
        <v>646</v>
      </c>
      <c r="E189" s="1794"/>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804" t="s">
        <v>1541</v>
      </c>
      <c r="E191" s="1786"/>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801" t="s">
        <v>1545</v>
      </c>
      <c r="C193" s="1785"/>
      <c r="D193" s="1785"/>
      <c r="E193" s="1785"/>
      <c r="F193" s="1785"/>
      <c r="G193" s="1785"/>
      <c r="H193" s="1785"/>
      <c r="I193" s="1785"/>
      <c r="J193" s="1785"/>
      <c r="K193" s="1785"/>
      <c r="L193" s="1785"/>
      <c r="M193" s="1785"/>
      <c r="N193" s="1785"/>
      <c r="O193" s="1785"/>
      <c r="P193" s="1785"/>
      <c r="Q193" s="1785"/>
      <c r="R193" s="1785"/>
      <c r="S193" s="1785"/>
      <c r="T193" s="1785"/>
      <c r="U193" s="1786"/>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802" t="s">
        <v>1544</v>
      </c>
      <c r="E195" s="1803"/>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804">
        <v>3502</v>
      </c>
      <c r="E197" s="1805"/>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6" t="str">
        <f>AA16</f>
        <v/>
      </c>
      <c r="E199" s="1807"/>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6" t="str">
        <f>AB16</f>
        <v/>
      </c>
      <c r="E201" s="1807"/>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3" t="s">
        <v>646</v>
      </c>
      <c r="E203" s="1794"/>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804" t="s">
        <v>1541</v>
      </c>
      <c r="E205" s="1786"/>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801" t="s">
        <v>1546</v>
      </c>
      <c r="C207" s="1785"/>
      <c r="D207" s="1785"/>
      <c r="E207" s="1785"/>
      <c r="F207" s="1785"/>
      <c r="G207" s="1785"/>
      <c r="H207" s="1785"/>
      <c r="I207" s="1785"/>
      <c r="J207" s="1785"/>
      <c r="K207" s="1785"/>
      <c r="L207" s="1785"/>
      <c r="M207" s="1785"/>
      <c r="N207" s="1785"/>
      <c r="O207" s="1785"/>
      <c r="P207" s="1785"/>
      <c r="Q207" s="1785"/>
      <c r="R207" s="1785"/>
      <c r="S207" s="1785"/>
      <c r="T207" s="1785"/>
      <c r="U207" s="1786"/>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802" t="s">
        <v>1547</v>
      </c>
      <c r="E209" s="1803"/>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804">
        <v>3601</v>
      </c>
      <c r="E211" s="1805"/>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6" t="str">
        <f>AA17</f>
        <v/>
      </c>
      <c r="E213" s="1807"/>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6" t="str">
        <f>AB17</f>
        <v/>
      </c>
      <c r="E215" s="1807"/>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4" t="s">
        <v>646</v>
      </c>
      <c r="E219" s="1794"/>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804" t="s">
        <v>1541</v>
      </c>
      <c r="E221" s="1786"/>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801" t="s">
        <v>1548</v>
      </c>
      <c r="C223" s="1785"/>
      <c r="D223" s="1785"/>
      <c r="E223" s="1785"/>
      <c r="F223" s="1785"/>
      <c r="G223" s="1785"/>
      <c r="H223" s="1785"/>
      <c r="I223" s="1785"/>
      <c r="J223" s="1785"/>
      <c r="K223" s="1785"/>
      <c r="L223" s="1785"/>
      <c r="M223" s="1785"/>
      <c r="N223" s="1785"/>
      <c r="O223" s="1785"/>
      <c r="P223" s="1785"/>
      <c r="Q223" s="1785"/>
      <c r="R223" s="1785"/>
      <c r="S223" s="1785"/>
      <c r="T223" s="1785"/>
      <c r="U223" s="1786"/>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802" t="s">
        <v>1547</v>
      </c>
      <c r="E225" s="1803"/>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804">
        <v>3602</v>
      </c>
      <c r="E227" s="1805"/>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6" t="str">
        <f>AA18</f>
        <v/>
      </c>
      <c r="E229" s="1807"/>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6" t="str">
        <f>AB18</f>
        <v/>
      </c>
      <c r="E231" s="1807"/>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3" t="s">
        <v>646</v>
      </c>
      <c r="E235" s="1794"/>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804" t="s">
        <v>1541</v>
      </c>
      <c r="E237" s="1786"/>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8" t="s">
        <v>1690</v>
      </c>
      <c r="C239" s="1809"/>
      <c r="D239" s="1809"/>
      <c r="E239" s="1809"/>
      <c r="F239" s="1809"/>
      <c r="G239" s="1809"/>
      <c r="H239" s="1809"/>
      <c r="I239" s="1809"/>
      <c r="J239" s="1809"/>
      <c r="K239" s="1809"/>
      <c r="L239" s="1809"/>
      <c r="M239" s="1809"/>
      <c r="N239" s="1809"/>
      <c r="O239" s="1809"/>
      <c r="P239" s="1809"/>
      <c r="Q239" s="1809"/>
      <c r="R239" s="1809"/>
      <c r="S239" s="1809"/>
      <c r="T239" s="1809"/>
      <c r="U239" s="1810"/>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802" t="s">
        <v>1549</v>
      </c>
      <c r="E241" s="1803"/>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804">
        <v>1301</v>
      </c>
      <c r="E243" s="1805"/>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6" t="str">
        <f>AA19</f>
        <v/>
      </c>
      <c r="E245" s="1807"/>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6" t="str">
        <f>AB19</f>
        <v/>
      </c>
      <c r="E247" s="1807"/>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3" t="s">
        <v>646</v>
      </c>
      <c r="E249" s="1794"/>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804" t="s">
        <v>1507</v>
      </c>
      <c r="E251" s="1786"/>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8" t="s">
        <v>1689</v>
      </c>
      <c r="C253" s="1809"/>
      <c r="D253" s="1809"/>
      <c r="E253" s="1809"/>
      <c r="F253" s="1809"/>
      <c r="G253" s="1809"/>
      <c r="H253" s="1809"/>
      <c r="I253" s="1809"/>
      <c r="J253" s="1809"/>
      <c r="K253" s="1809"/>
      <c r="L253" s="1809"/>
      <c r="M253" s="1809"/>
      <c r="N253" s="1809"/>
      <c r="O253" s="1809"/>
      <c r="P253" s="1809"/>
      <c r="Q253" s="1809"/>
      <c r="R253" s="1809"/>
      <c r="S253" s="1809"/>
      <c r="T253" s="1809"/>
      <c r="U253" s="1810"/>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802" t="s">
        <v>1549</v>
      </c>
      <c r="E255" s="1803"/>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804">
        <v>1302</v>
      </c>
      <c r="E257" s="1805"/>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6" t="str">
        <f>AA20</f>
        <v/>
      </c>
      <c r="E259" s="1807"/>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6" t="str">
        <f>AB20</f>
        <v/>
      </c>
      <c r="E261" s="1807"/>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3" t="s">
        <v>646</v>
      </c>
      <c r="E263" s="1794"/>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804" t="s">
        <v>1507</v>
      </c>
      <c r="E265" s="1786"/>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8" t="s">
        <v>1691</v>
      </c>
      <c r="C267" s="1809"/>
      <c r="D267" s="1809"/>
      <c r="E267" s="1809"/>
      <c r="F267" s="1809"/>
      <c r="G267" s="1809"/>
      <c r="H267" s="1809"/>
      <c r="I267" s="1809"/>
      <c r="J267" s="1809"/>
      <c r="K267" s="1809"/>
      <c r="L267" s="1809"/>
      <c r="M267" s="1809"/>
      <c r="N267" s="1809"/>
      <c r="O267" s="1809"/>
      <c r="P267" s="1809"/>
      <c r="Q267" s="1809"/>
      <c r="R267" s="1809"/>
      <c r="S267" s="1809"/>
      <c r="T267" s="1809"/>
      <c r="U267" s="1810"/>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802" t="s">
        <v>1549</v>
      </c>
      <c r="E269" s="1803"/>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804">
        <v>1303</v>
      </c>
      <c r="E271" s="1805"/>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6" t="str">
        <f>AA21</f>
        <v/>
      </c>
      <c r="E273" s="1807"/>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6" t="str">
        <f>AB21</f>
        <v/>
      </c>
      <c r="E275" s="1807"/>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3" t="s">
        <v>646</v>
      </c>
      <c r="E277" s="1794"/>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804" t="s">
        <v>1507</v>
      </c>
      <c r="E279" s="1786"/>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8" t="s">
        <v>1692</v>
      </c>
      <c r="C281" s="1809"/>
      <c r="D281" s="1809"/>
      <c r="E281" s="1809"/>
      <c r="F281" s="1809"/>
      <c r="G281" s="1809"/>
      <c r="H281" s="1809"/>
      <c r="I281" s="1809"/>
      <c r="J281" s="1809"/>
      <c r="K281" s="1809"/>
      <c r="L281" s="1809"/>
      <c r="M281" s="1809"/>
      <c r="N281" s="1809"/>
      <c r="O281" s="1809"/>
      <c r="P281" s="1809"/>
      <c r="Q281" s="1809"/>
      <c r="R281" s="1809"/>
      <c r="S281" s="1809"/>
      <c r="T281" s="1809"/>
      <c r="U281" s="1810"/>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802" t="s">
        <v>1549</v>
      </c>
      <c r="E283" s="1803"/>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804">
        <v>1304</v>
      </c>
      <c r="E285" s="1805"/>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6" t="str">
        <f>AA22</f>
        <v/>
      </c>
      <c r="E287" s="1807"/>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6" t="str">
        <f>AB22</f>
        <v/>
      </c>
      <c r="E289" s="1807"/>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3" t="s">
        <v>646</v>
      </c>
      <c r="E291" s="1794"/>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804" t="s">
        <v>1507</v>
      </c>
      <c r="E293" s="1786"/>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8" t="s">
        <v>1693</v>
      </c>
      <c r="C295" s="1809"/>
      <c r="D295" s="1809"/>
      <c r="E295" s="1809"/>
      <c r="F295" s="1809"/>
      <c r="G295" s="1809"/>
      <c r="H295" s="1809"/>
      <c r="I295" s="1809"/>
      <c r="J295" s="1809"/>
      <c r="K295" s="1809"/>
      <c r="L295" s="1809"/>
      <c r="M295" s="1809"/>
      <c r="N295" s="1809"/>
      <c r="O295" s="1809"/>
      <c r="P295" s="1809"/>
      <c r="Q295" s="1809"/>
      <c r="R295" s="1809"/>
      <c r="S295" s="1809"/>
      <c r="T295" s="1809"/>
      <c r="U295" s="1810"/>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802" t="s">
        <v>1549</v>
      </c>
      <c r="E297" s="1803"/>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804">
        <v>1305</v>
      </c>
      <c r="E299" s="1805"/>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6" t="str">
        <f>AA23</f>
        <v/>
      </c>
      <c r="E301" s="1807"/>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6" t="str">
        <f>AB23</f>
        <v/>
      </c>
      <c r="E303" s="1807"/>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3" t="s">
        <v>646</v>
      </c>
      <c r="E305" s="1794"/>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804" t="s">
        <v>1507</v>
      </c>
      <c r="E307" s="1786"/>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801" t="s">
        <v>1552</v>
      </c>
      <c r="C309" s="1785"/>
      <c r="D309" s="1785"/>
      <c r="E309" s="1785"/>
      <c r="F309" s="1785"/>
      <c r="G309" s="1785"/>
      <c r="H309" s="1785"/>
      <c r="I309" s="1785"/>
      <c r="J309" s="1785"/>
      <c r="K309" s="1785"/>
      <c r="L309" s="1785"/>
      <c r="M309" s="1785"/>
      <c r="N309" s="1785"/>
      <c r="O309" s="1785"/>
      <c r="P309" s="1785"/>
      <c r="Q309" s="1785"/>
      <c r="R309" s="1785"/>
      <c r="S309" s="1785"/>
      <c r="T309" s="1785"/>
      <c r="U309" s="1786"/>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802" t="s">
        <v>1550</v>
      </c>
      <c r="E311" s="1803"/>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804">
        <v>4001</v>
      </c>
      <c r="E313" s="1805"/>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6" t="str">
        <f>AA24</f>
        <v/>
      </c>
      <c r="E315" s="1807"/>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6" t="str">
        <f>AB24</f>
        <v/>
      </c>
      <c r="E317" s="1807"/>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3" t="s">
        <v>646</v>
      </c>
      <c r="E319" s="1794"/>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804" t="s">
        <v>1507</v>
      </c>
      <c r="E321" s="1786"/>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8" t="s">
        <v>1713</v>
      </c>
      <c r="C323" s="1809"/>
      <c r="D323" s="1809"/>
      <c r="E323" s="1809"/>
      <c r="F323" s="1809"/>
      <c r="G323" s="1809"/>
      <c r="H323" s="1809"/>
      <c r="I323" s="1809"/>
      <c r="J323" s="1809"/>
      <c r="K323" s="1809"/>
      <c r="L323" s="1809"/>
      <c r="M323" s="1809"/>
      <c r="N323" s="1809"/>
      <c r="O323" s="1809"/>
      <c r="P323" s="1809"/>
      <c r="Q323" s="1809"/>
      <c r="R323" s="1809"/>
      <c r="S323" s="1809"/>
      <c r="T323" s="1809"/>
      <c r="U323" s="1810"/>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15" t="s">
        <v>1610</v>
      </c>
      <c r="E325" s="1816"/>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17">
        <v>4601</v>
      </c>
      <c r="E327" s="1818"/>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6" t="str">
        <f>AA25</f>
        <v/>
      </c>
      <c r="E329" s="1807"/>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6" t="str">
        <f>AB25</f>
        <v/>
      </c>
      <c r="E331" s="1807"/>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3" t="s">
        <v>646</v>
      </c>
      <c r="E333" s="1794"/>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17" t="s">
        <v>1616</v>
      </c>
      <c r="E335" s="1810"/>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8" t="s">
        <v>1714</v>
      </c>
      <c r="C337" s="1809"/>
      <c r="D337" s="1809"/>
      <c r="E337" s="1809"/>
      <c r="F337" s="1809"/>
      <c r="G337" s="1809"/>
      <c r="H337" s="1809"/>
      <c r="I337" s="1809"/>
      <c r="J337" s="1809"/>
      <c r="K337" s="1809"/>
      <c r="L337" s="1809"/>
      <c r="M337" s="1809"/>
      <c r="N337" s="1809"/>
      <c r="O337" s="1809"/>
      <c r="P337" s="1809"/>
      <c r="Q337" s="1809"/>
      <c r="R337" s="1809"/>
      <c r="S337" s="1809"/>
      <c r="T337" s="1809"/>
      <c r="U337" s="1810"/>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15" t="s">
        <v>1610</v>
      </c>
      <c r="E339" s="1816"/>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17">
        <v>4602</v>
      </c>
      <c r="E341" s="1818"/>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6" t="str">
        <f>AA26</f>
        <v/>
      </c>
      <c r="E343" s="1807"/>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6" t="str">
        <f>AB26</f>
        <v/>
      </c>
      <c r="E345" s="1807"/>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3" t="s">
        <v>646</v>
      </c>
      <c r="E347" s="1794"/>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17" t="s">
        <v>1616</v>
      </c>
      <c r="E349" s="1810"/>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9" t="s">
        <v>1951</v>
      </c>
      <c r="C351" s="1820"/>
      <c r="D351" s="1820"/>
      <c r="E351" s="1820"/>
      <c r="F351" s="1820"/>
      <c r="G351" s="1820"/>
      <c r="H351" s="1820"/>
      <c r="I351" s="1820"/>
      <c r="J351" s="1820"/>
      <c r="K351" s="1820"/>
      <c r="L351" s="1820"/>
      <c r="M351" s="1820"/>
      <c r="N351" s="1820"/>
      <c r="O351" s="1820"/>
      <c r="P351" s="1820"/>
      <c r="Q351" s="1820"/>
      <c r="R351" s="1820"/>
      <c r="S351" s="1820"/>
      <c r="T351" s="1820"/>
      <c r="U351" s="1821"/>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15" t="s">
        <v>1640</v>
      </c>
      <c r="E353" s="1816"/>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17">
        <v>4901</v>
      </c>
      <c r="E355" s="1818"/>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6" t="str">
        <f>AA27</f>
        <v/>
      </c>
      <c r="E357" s="1807"/>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6" t="str">
        <f>AB27</f>
        <v/>
      </c>
      <c r="E359" s="1807"/>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3" t="s">
        <v>646</v>
      </c>
      <c r="E361" s="1794"/>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17" t="s">
        <v>1616</v>
      </c>
      <c r="E363" s="1810"/>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8" t="s">
        <v>1617</v>
      </c>
      <c r="C365" s="1809"/>
      <c r="D365" s="1809"/>
      <c r="E365" s="1809"/>
      <c r="F365" s="1809"/>
      <c r="G365" s="1809"/>
      <c r="H365" s="1809"/>
      <c r="I365" s="1809"/>
      <c r="J365" s="1809"/>
      <c r="K365" s="1809"/>
      <c r="L365" s="1809"/>
      <c r="M365" s="1809"/>
      <c r="N365" s="1809"/>
      <c r="O365" s="1809"/>
      <c r="P365" s="1809"/>
      <c r="Q365" s="1809"/>
      <c r="R365" s="1809"/>
      <c r="S365" s="1809"/>
      <c r="T365" s="1809"/>
      <c r="U365" s="1810"/>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15" t="s">
        <v>1618</v>
      </c>
      <c r="E367" s="1816"/>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17">
        <v>5001</v>
      </c>
      <c r="E369" s="1818"/>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6" t="str">
        <f>AA28</f>
        <v/>
      </c>
      <c r="E371" s="1807"/>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6" t="str">
        <f>AB28</f>
        <v/>
      </c>
      <c r="E373" s="1807"/>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3" t="s">
        <v>646</v>
      </c>
      <c r="E375" s="1794"/>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17" t="s">
        <v>1507</v>
      </c>
      <c r="E377" s="1810"/>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8" t="s">
        <v>1619</v>
      </c>
      <c r="C379" s="1809"/>
      <c r="D379" s="1809"/>
      <c r="E379" s="1809"/>
      <c r="F379" s="1809"/>
      <c r="G379" s="1809"/>
      <c r="H379" s="1809"/>
      <c r="I379" s="1809"/>
      <c r="J379" s="1809"/>
      <c r="K379" s="1809"/>
      <c r="L379" s="1809"/>
      <c r="M379" s="1809"/>
      <c r="N379" s="1809"/>
      <c r="O379" s="1809"/>
      <c r="P379" s="1809"/>
      <c r="Q379" s="1809"/>
      <c r="R379" s="1809"/>
      <c r="S379" s="1809"/>
      <c r="T379" s="1809"/>
      <c r="U379" s="1810"/>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802" t="s">
        <v>1138</v>
      </c>
      <c r="E381" s="1803"/>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804">
        <v>801</v>
      </c>
      <c r="E383" s="1805"/>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6" t="str">
        <f>AA29</f>
        <v/>
      </c>
      <c r="E385" s="1807"/>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6" t="str">
        <f>AB29</f>
        <v/>
      </c>
      <c r="E387" s="1807"/>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3" t="s">
        <v>646</v>
      </c>
      <c r="E389" s="1794"/>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804" t="s">
        <v>1616</v>
      </c>
      <c r="E391" s="1786"/>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801" t="s">
        <v>1621</v>
      </c>
      <c r="C393" s="1785"/>
      <c r="D393" s="1785"/>
      <c r="E393" s="1785"/>
      <c r="F393" s="1785"/>
      <c r="G393" s="1785"/>
      <c r="H393" s="1785"/>
      <c r="I393" s="1785"/>
      <c r="J393" s="1785"/>
      <c r="K393" s="1785"/>
      <c r="L393" s="1785"/>
      <c r="M393" s="1785"/>
      <c r="N393" s="1785"/>
      <c r="O393" s="1785"/>
      <c r="P393" s="1785"/>
      <c r="Q393" s="1785"/>
      <c r="R393" s="1785"/>
      <c r="S393" s="1785"/>
      <c r="T393" s="1785"/>
      <c r="U393" s="1786"/>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802" t="s">
        <v>1622</v>
      </c>
      <c r="E395" s="1803"/>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804">
        <v>901</v>
      </c>
      <c r="E397" s="1805"/>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6" t="str">
        <f>AA30</f>
        <v/>
      </c>
      <c r="E399" s="1807"/>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6" t="str">
        <f>AB30</f>
        <v/>
      </c>
      <c r="E401" s="1807"/>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3" t="s">
        <v>646</v>
      </c>
      <c r="E403" s="1794"/>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804" t="s">
        <v>1616</v>
      </c>
      <c r="E405" s="1786"/>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801" t="s">
        <v>1623</v>
      </c>
      <c r="C407" s="1785"/>
      <c r="D407" s="1785"/>
      <c r="E407" s="1785"/>
      <c r="F407" s="1785"/>
      <c r="G407" s="1785"/>
      <c r="H407" s="1785"/>
      <c r="I407" s="1785"/>
      <c r="J407" s="1785"/>
      <c r="K407" s="1785"/>
      <c r="L407" s="1785"/>
      <c r="M407" s="1785"/>
      <c r="N407" s="1785"/>
      <c r="O407" s="1785"/>
      <c r="P407" s="1785"/>
      <c r="Q407" s="1785"/>
      <c r="R407" s="1785"/>
      <c r="S407" s="1785"/>
      <c r="T407" s="1785"/>
      <c r="U407" s="1786"/>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802" t="s">
        <v>1624</v>
      </c>
      <c r="E409" s="1803"/>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804">
        <v>501</v>
      </c>
      <c r="E411" s="1805"/>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6" t="str">
        <f>AA31</f>
        <v/>
      </c>
      <c r="E413" s="1807"/>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6" t="str">
        <f>AB31</f>
        <v/>
      </c>
      <c r="E415" s="1807"/>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3" t="s">
        <v>646</v>
      </c>
      <c r="E417" s="1794"/>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804" t="s">
        <v>1616</v>
      </c>
      <c r="E419" s="1786"/>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801" t="s">
        <v>1625</v>
      </c>
      <c r="C421" s="1785"/>
      <c r="D421" s="1785"/>
      <c r="E421" s="1785"/>
      <c r="F421" s="1785"/>
      <c r="G421" s="1785"/>
      <c r="H421" s="1785"/>
      <c r="I421" s="1785"/>
      <c r="J421" s="1785"/>
      <c r="K421" s="1785"/>
      <c r="L421" s="1785"/>
      <c r="M421" s="1785"/>
      <c r="N421" s="1785"/>
      <c r="O421" s="1785"/>
      <c r="P421" s="1785"/>
      <c r="Q421" s="1785"/>
      <c r="R421" s="1785"/>
      <c r="S421" s="1785"/>
      <c r="T421" s="1785"/>
      <c r="U421" s="1786"/>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802" t="s">
        <v>1624</v>
      </c>
      <c r="E423" s="1803"/>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822">
        <v>502</v>
      </c>
      <c r="E425" s="1805"/>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6" t="str">
        <f>AA32</f>
        <v/>
      </c>
      <c r="E427" s="1807"/>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6" t="str">
        <f>AB32</f>
        <v/>
      </c>
      <c r="E429" s="1807"/>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3" t="s">
        <v>646</v>
      </c>
      <c r="E431" s="1794"/>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804" t="s">
        <v>1616</v>
      </c>
      <c r="E433" s="1786"/>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801" t="s">
        <v>1626</v>
      </c>
      <c r="C435" s="1785"/>
      <c r="D435" s="1785"/>
      <c r="E435" s="1785"/>
      <c r="F435" s="1785"/>
      <c r="G435" s="1785"/>
      <c r="H435" s="1785"/>
      <c r="I435" s="1785"/>
      <c r="J435" s="1785"/>
      <c r="K435" s="1785"/>
      <c r="L435" s="1785"/>
      <c r="M435" s="1785"/>
      <c r="N435" s="1785"/>
      <c r="O435" s="1785"/>
      <c r="P435" s="1785"/>
      <c r="Q435" s="1785"/>
      <c r="R435" s="1785"/>
      <c r="S435" s="1785"/>
      <c r="T435" s="1785"/>
      <c r="U435" s="1786"/>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802" t="s">
        <v>1627</v>
      </c>
      <c r="E437" s="1803"/>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804">
        <v>5601</v>
      </c>
      <c r="E439" s="1805"/>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6" t="str">
        <f>AA33</f>
        <v/>
      </c>
      <c r="E441" s="1807"/>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6" t="str">
        <f>AB33</f>
        <v/>
      </c>
      <c r="E443" s="1807"/>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3" t="s">
        <v>646</v>
      </c>
      <c r="E445" s="1794"/>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804" t="s">
        <v>1616</v>
      </c>
      <c r="E447" s="1786"/>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801" t="s">
        <v>1628</v>
      </c>
      <c r="C449" s="1785"/>
      <c r="D449" s="1785"/>
      <c r="E449" s="1785"/>
      <c r="F449" s="1785"/>
      <c r="G449" s="1785"/>
      <c r="H449" s="1785"/>
      <c r="I449" s="1785"/>
      <c r="J449" s="1785"/>
      <c r="K449" s="1785"/>
      <c r="L449" s="1785"/>
      <c r="M449" s="1785"/>
      <c r="N449" s="1785"/>
      <c r="O449" s="1785"/>
      <c r="P449" s="1785"/>
      <c r="Q449" s="1785"/>
      <c r="R449" s="1785"/>
      <c r="S449" s="1785"/>
      <c r="T449" s="1785"/>
      <c r="U449" s="1786"/>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802" t="s">
        <v>1627</v>
      </c>
      <c r="E451" s="1803"/>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804">
        <v>5602</v>
      </c>
      <c r="E453" s="1805"/>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6" t="str">
        <f>AA34</f>
        <v/>
      </c>
      <c r="E455" s="1807"/>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6" t="str">
        <f>AB34</f>
        <v/>
      </c>
      <c r="E457" s="1807"/>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3" t="s">
        <v>646</v>
      </c>
      <c r="E459" s="1794"/>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804" t="s">
        <v>1616</v>
      </c>
      <c r="E461" s="1786"/>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801" t="s">
        <v>1629</v>
      </c>
      <c r="C463" s="1785"/>
      <c r="D463" s="1785"/>
      <c r="E463" s="1785"/>
      <c r="F463" s="1785"/>
      <c r="G463" s="1785"/>
      <c r="H463" s="1785"/>
      <c r="I463" s="1785"/>
      <c r="J463" s="1785"/>
      <c r="K463" s="1785"/>
      <c r="L463" s="1785"/>
      <c r="M463" s="1785"/>
      <c r="N463" s="1785"/>
      <c r="O463" s="1785"/>
      <c r="P463" s="1785"/>
      <c r="Q463" s="1785"/>
      <c r="R463" s="1785"/>
      <c r="S463" s="1785"/>
      <c r="T463" s="1785"/>
      <c r="U463" s="1786"/>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802" t="s">
        <v>1630</v>
      </c>
      <c r="E465" s="1803"/>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804">
        <v>601</v>
      </c>
      <c r="E467" s="1805"/>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798" t="s">
        <v>1631</v>
      </c>
      <c r="O468" s="1798"/>
      <c r="P468" s="1798"/>
      <c r="Q468" s="976"/>
      <c r="R468" s="972" t="s">
        <v>1613</v>
      </c>
      <c r="S468" s="976"/>
      <c r="T468" s="972" t="s">
        <v>1614</v>
      </c>
      <c r="U468" s="976"/>
    </row>
    <row r="469" spans="1:21" ht="30.75" customHeight="1" thickBot="1" x14ac:dyDescent="0.3">
      <c r="A469" s="1011"/>
      <c r="B469" s="976"/>
      <c r="C469" s="969" t="s">
        <v>1393</v>
      </c>
      <c r="D469" s="1806" t="str">
        <f>AA35</f>
        <v/>
      </c>
      <c r="E469" s="1807"/>
      <c r="F469" s="976"/>
      <c r="G469" s="976"/>
      <c r="H469" s="937"/>
      <c r="I469" s="976"/>
      <c r="J469" s="938">
        <v>1</v>
      </c>
      <c r="K469" s="976"/>
      <c r="L469" s="937"/>
      <c r="M469" s="976"/>
      <c r="N469" s="1799" t="s">
        <v>1632</v>
      </c>
      <c r="O469" s="1799"/>
      <c r="P469" s="1799"/>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00" t="s">
        <v>1633</v>
      </c>
      <c r="O470" s="1800"/>
      <c r="P470" s="1800"/>
      <c r="Q470" s="976"/>
      <c r="R470" s="976"/>
      <c r="S470" s="976"/>
      <c r="T470" s="976"/>
      <c r="U470" s="976"/>
    </row>
    <row r="471" spans="1:21" ht="30.75" thickBot="1" x14ac:dyDescent="0.3">
      <c r="A471" s="1011"/>
      <c r="B471" s="976"/>
      <c r="C471" s="969" t="s">
        <v>1394</v>
      </c>
      <c r="D471" s="1806" t="str">
        <f>AB35</f>
        <v/>
      </c>
      <c r="E471" s="1807"/>
      <c r="F471" s="976"/>
      <c r="G471" s="976"/>
      <c r="H471" s="971" t="s">
        <v>1502</v>
      </c>
      <c r="I471" s="976"/>
      <c r="J471" s="938">
        <v>3</v>
      </c>
      <c r="K471" s="976"/>
      <c r="L471" s="963"/>
      <c r="M471" s="976"/>
      <c r="N471" s="1800" t="s">
        <v>1634</v>
      </c>
      <c r="O471" s="1800"/>
      <c r="P471" s="1800"/>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99" t="s">
        <v>1635</v>
      </c>
      <c r="O472" s="1799"/>
      <c r="P472" s="1799"/>
      <c r="Q472" s="976"/>
      <c r="R472" s="976"/>
      <c r="S472" s="976"/>
      <c r="T472" s="1000" t="s">
        <v>648</v>
      </c>
      <c r="U472" s="976"/>
    </row>
    <row r="473" spans="1:21" ht="30.75" thickBot="1" x14ac:dyDescent="0.3">
      <c r="A473" s="1011"/>
      <c r="B473" s="976"/>
      <c r="C473" s="970" t="s">
        <v>1505</v>
      </c>
      <c r="D473" s="1793" t="s">
        <v>646</v>
      </c>
      <c r="E473" s="1794"/>
      <c r="F473" s="976"/>
      <c r="G473" s="976"/>
      <c r="H473" s="976"/>
      <c r="I473" s="976"/>
      <c r="J473" s="938">
        <v>5</v>
      </c>
      <c r="K473" s="976"/>
      <c r="L473" s="963"/>
      <c r="M473" s="976"/>
      <c r="N473" s="1799" t="s">
        <v>1636</v>
      </c>
      <c r="O473" s="1799"/>
      <c r="P473" s="179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804" t="s">
        <v>1616</v>
      </c>
      <c r="E475" s="1786"/>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801" t="s">
        <v>1637</v>
      </c>
      <c r="C477" s="1785"/>
      <c r="D477" s="1785"/>
      <c r="E477" s="1785"/>
      <c r="F477" s="1785"/>
      <c r="G477" s="1785"/>
      <c r="H477" s="1785"/>
      <c r="I477" s="1785"/>
      <c r="J477" s="1785"/>
      <c r="K477" s="1785"/>
      <c r="L477" s="1785"/>
      <c r="M477" s="1785"/>
      <c r="N477" s="1785"/>
      <c r="O477" s="1785"/>
      <c r="P477" s="1785"/>
      <c r="Q477" s="1785"/>
      <c r="R477" s="1785"/>
      <c r="S477" s="1785"/>
      <c r="T477" s="1785"/>
      <c r="U477" s="1786"/>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802" t="s">
        <v>1630</v>
      </c>
      <c r="E479" s="1803"/>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804">
        <v>602</v>
      </c>
      <c r="E481" s="1805"/>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798" t="s">
        <v>1631</v>
      </c>
      <c r="O482" s="1798"/>
      <c r="P482" s="1798"/>
      <c r="Q482" s="976"/>
      <c r="R482" s="972" t="s">
        <v>1613</v>
      </c>
      <c r="S482" s="976"/>
      <c r="T482" s="972" t="s">
        <v>1614</v>
      </c>
      <c r="U482" s="976"/>
    </row>
    <row r="483" spans="1:21" ht="30.75" customHeight="1" thickBot="1" x14ac:dyDescent="0.3">
      <c r="A483" s="1011"/>
      <c r="B483" s="976"/>
      <c r="C483" s="969" t="s">
        <v>1393</v>
      </c>
      <c r="D483" s="1806" t="str">
        <f>AA36</f>
        <v/>
      </c>
      <c r="E483" s="1807"/>
      <c r="F483" s="976"/>
      <c r="G483" s="976"/>
      <c r="H483" s="999"/>
      <c r="I483" s="976"/>
      <c r="J483" s="938">
        <v>1</v>
      </c>
      <c r="K483" s="976"/>
      <c r="L483" s="963"/>
      <c r="M483" s="976"/>
      <c r="N483" s="1799" t="s">
        <v>1632</v>
      </c>
      <c r="O483" s="1799"/>
      <c r="P483" s="1799"/>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99" t="s">
        <v>1633</v>
      </c>
      <c r="O484" s="1799"/>
      <c r="P484" s="1799"/>
      <c r="Q484" s="976"/>
      <c r="R484" s="976"/>
      <c r="S484" s="976"/>
      <c r="T484" s="976"/>
      <c r="U484" s="976"/>
    </row>
    <row r="485" spans="1:21" ht="30.75" thickBot="1" x14ac:dyDescent="0.3">
      <c r="A485" s="1011"/>
      <c r="B485" s="976"/>
      <c r="C485" s="969" t="s">
        <v>1394</v>
      </c>
      <c r="D485" s="1806" t="str">
        <f>AB36</f>
        <v/>
      </c>
      <c r="E485" s="1807"/>
      <c r="F485" s="976"/>
      <c r="G485" s="976"/>
      <c r="H485" s="971" t="s">
        <v>1502</v>
      </c>
      <c r="I485" s="976"/>
      <c r="J485" s="938">
        <v>3</v>
      </c>
      <c r="K485" s="976"/>
      <c r="L485" s="963"/>
      <c r="M485" s="976"/>
      <c r="N485" s="1799" t="s">
        <v>1634</v>
      </c>
      <c r="O485" s="1799"/>
      <c r="P485" s="1799"/>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99" t="s">
        <v>1635</v>
      </c>
      <c r="O486" s="1799"/>
      <c r="P486" s="1799"/>
      <c r="Q486" s="976"/>
      <c r="R486" s="976"/>
      <c r="S486" s="976"/>
      <c r="T486" s="1000" t="s">
        <v>648</v>
      </c>
      <c r="U486" s="976"/>
    </row>
    <row r="487" spans="1:21" ht="30.75" thickBot="1" x14ac:dyDescent="0.3">
      <c r="A487" s="1011"/>
      <c r="B487" s="976"/>
      <c r="C487" s="970" t="s">
        <v>1505</v>
      </c>
      <c r="D487" s="1793" t="s">
        <v>646</v>
      </c>
      <c r="E487" s="1794"/>
      <c r="F487" s="976"/>
      <c r="G487" s="976"/>
      <c r="H487" s="976"/>
      <c r="I487" s="976"/>
      <c r="J487" s="938">
        <v>5</v>
      </c>
      <c r="K487" s="976"/>
      <c r="L487" s="963"/>
      <c r="M487" s="976"/>
      <c r="N487" s="1799" t="s">
        <v>1636</v>
      </c>
      <c r="O487" s="1799"/>
      <c r="P487" s="179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804" t="s">
        <v>1616</v>
      </c>
      <c r="E489" s="1786"/>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801" t="s">
        <v>1638</v>
      </c>
      <c r="C491" s="1785"/>
      <c r="D491" s="1785"/>
      <c r="E491" s="1785"/>
      <c r="F491" s="1785"/>
      <c r="G491" s="1785"/>
      <c r="H491" s="1785"/>
      <c r="I491" s="1785"/>
      <c r="J491" s="1785"/>
      <c r="K491" s="1785"/>
      <c r="L491" s="1785"/>
      <c r="M491" s="1785"/>
      <c r="N491" s="1785"/>
      <c r="O491" s="1785"/>
      <c r="P491" s="1785"/>
      <c r="Q491" s="1785"/>
      <c r="R491" s="1785"/>
      <c r="S491" s="1785"/>
      <c r="T491" s="1785"/>
      <c r="U491" s="1786"/>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802" t="s">
        <v>1639</v>
      </c>
      <c r="E493" s="1803"/>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804">
        <v>1001</v>
      </c>
      <c r="E495" s="1805"/>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6" t="str">
        <f>AA37</f>
        <v/>
      </c>
      <c r="E497" s="1807"/>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6" t="str">
        <f>AB37</f>
        <v/>
      </c>
      <c r="E499" s="1807"/>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3" t="s">
        <v>646</v>
      </c>
      <c r="E501" s="1794"/>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801" t="s">
        <v>2064</v>
      </c>
      <c r="C503" s="1785"/>
      <c r="D503" s="1785"/>
      <c r="E503" s="1785"/>
      <c r="F503" s="1785"/>
      <c r="G503" s="1785"/>
      <c r="H503" s="1785"/>
      <c r="I503" s="1785"/>
      <c r="J503" s="1785"/>
      <c r="K503" s="1785"/>
      <c r="L503" s="1785"/>
      <c r="M503" s="1785"/>
      <c r="N503" s="1785"/>
      <c r="O503" s="1785"/>
      <c r="P503" s="1785"/>
      <c r="Q503" s="1785"/>
      <c r="R503" s="1785"/>
      <c r="S503" s="1785"/>
      <c r="T503" s="1785"/>
      <c r="U503" s="1786"/>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802" t="s">
        <v>1830</v>
      </c>
      <c r="E505" s="1803"/>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804">
        <v>5301</v>
      </c>
      <c r="E507" s="1805"/>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6" t="str">
        <f>IF(T515="Yes",Incentives!E229,"")</f>
        <v/>
      </c>
      <c r="E509" s="1807"/>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6" t="str">
        <f>IF(T515="Yes",Incentives!E230,"")</f>
        <v/>
      </c>
      <c r="E511" s="1807"/>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822" t="s">
        <v>648</v>
      </c>
      <c r="E513" s="1805"/>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804" t="s">
        <v>1616</v>
      </c>
      <c r="E515" s="1786"/>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801" t="s">
        <v>2065</v>
      </c>
      <c r="C517" s="1785"/>
      <c r="D517" s="1785"/>
      <c r="E517" s="1785"/>
      <c r="F517" s="1785"/>
      <c r="G517" s="1785"/>
      <c r="H517" s="1785"/>
      <c r="I517" s="1785"/>
      <c r="J517" s="1785"/>
      <c r="K517" s="1785"/>
      <c r="L517" s="1785"/>
      <c r="M517" s="1785"/>
      <c r="N517" s="1785"/>
      <c r="O517" s="1785"/>
      <c r="P517" s="1785"/>
      <c r="Q517" s="1785"/>
      <c r="R517" s="1785"/>
      <c r="S517" s="1785"/>
      <c r="T517" s="1785"/>
      <c r="U517" s="1786"/>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802" t="s">
        <v>1830</v>
      </c>
      <c r="E519" s="1803"/>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804">
        <v>5302</v>
      </c>
      <c r="E521" s="1805"/>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6" t="str">
        <f>IF(T529="Yes",Incentives!E240,"")</f>
        <v/>
      </c>
      <c r="E523" s="1807"/>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6" t="str">
        <f>IF(T529="Yes",Incentives!E241,"")</f>
        <v/>
      </c>
      <c r="E525" s="1807"/>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822" t="s">
        <v>648</v>
      </c>
      <c r="E527" s="1805"/>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804" t="s">
        <v>1616</v>
      </c>
      <c r="E529" s="1786"/>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801" t="s">
        <v>2066</v>
      </c>
      <c r="C531" s="1785"/>
      <c r="D531" s="1785"/>
      <c r="E531" s="1785"/>
      <c r="F531" s="1785"/>
      <c r="G531" s="1785"/>
      <c r="H531" s="1785"/>
      <c r="I531" s="1785"/>
      <c r="J531" s="1785"/>
      <c r="K531" s="1785"/>
      <c r="L531" s="1785"/>
      <c r="M531" s="1785"/>
      <c r="N531" s="1785"/>
      <c r="O531" s="1785"/>
      <c r="P531" s="1785"/>
      <c r="Q531" s="1785"/>
      <c r="R531" s="1785"/>
      <c r="S531" s="1785"/>
      <c r="T531" s="1785"/>
      <c r="U531" s="1786"/>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802" t="s">
        <v>1830</v>
      </c>
      <c r="E533" s="1803"/>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804">
        <v>5303</v>
      </c>
      <c r="E535" s="1805"/>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6" t="str">
        <f>IF(T543="Yes",Incentives!E251,"")</f>
        <v/>
      </c>
      <c r="E537" s="1807"/>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6" t="str">
        <f>IF(T543="Yes",Incentives!E252,"")</f>
        <v/>
      </c>
      <c r="E539" s="1807"/>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822" t="s">
        <v>648</v>
      </c>
      <c r="E541" s="1805"/>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804" t="s">
        <v>1616</v>
      </c>
      <c r="E543" s="1786"/>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801" t="s">
        <v>2067</v>
      </c>
      <c r="C545" s="1785"/>
      <c r="D545" s="1785"/>
      <c r="E545" s="1785"/>
      <c r="F545" s="1785"/>
      <c r="G545" s="1785"/>
      <c r="H545" s="1785"/>
      <c r="I545" s="1785"/>
      <c r="J545" s="1785"/>
      <c r="K545" s="1785"/>
      <c r="L545" s="1785"/>
      <c r="M545" s="1785"/>
      <c r="N545" s="1785"/>
      <c r="O545" s="1785"/>
      <c r="P545" s="1785"/>
      <c r="Q545" s="1785"/>
      <c r="R545" s="1785"/>
      <c r="S545" s="1785"/>
      <c r="T545" s="1785"/>
      <c r="U545" s="1786"/>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802" t="s">
        <v>1830</v>
      </c>
      <c r="E547" s="1803"/>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804">
        <v>5304</v>
      </c>
      <c r="E549" s="1805"/>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6" t="str">
        <f>IF(T557="Yes",Incentives!E262,"")</f>
        <v/>
      </c>
      <c r="E551" s="1807"/>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6" t="str">
        <f>IF(T557="Yes",Incentives!E263,"")</f>
        <v/>
      </c>
      <c r="E553" s="1807"/>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822" t="s">
        <v>648</v>
      </c>
      <c r="E555" s="1805"/>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804" t="s">
        <v>1616</v>
      </c>
      <c r="E557" s="1786"/>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801" t="s">
        <v>2068</v>
      </c>
      <c r="C559" s="1785"/>
      <c r="D559" s="1785"/>
      <c r="E559" s="1785"/>
      <c r="F559" s="1785"/>
      <c r="G559" s="1785"/>
      <c r="H559" s="1785"/>
      <c r="I559" s="1785"/>
      <c r="J559" s="1785"/>
      <c r="K559" s="1785"/>
      <c r="L559" s="1785"/>
      <c r="M559" s="1785"/>
      <c r="N559" s="1785"/>
      <c r="O559" s="1785"/>
      <c r="P559" s="1785"/>
      <c r="Q559" s="1785"/>
      <c r="R559" s="1785"/>
      <c r="S559" s="1785"/>
      <c r="T559" s="1785"/>
      <c r="U559" s="1786"/>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802" t="s">
        <v>1830</v>
      </c>
      <c r="E561" s="1803"/>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804">
        <v>5305</v>
      </c>
      <c r="E563" s="1805"/>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6" t="str">
        <f>IF(T571="Yes",Incentives!E273,"")</f>
        <v/>
      </c>
      <c r="E565" s="1807"/>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6" t="str">
        <f>IF(T571="Yes",Incentives!E274,"")</f>
        <v/>
      </c>
      <c r="E567" s="1807"/>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822" t="s">
        <v>648</v>
      </c>
      <c r="E569" s="1805"/>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804" t="s">
        <v>1616</v>
      </c>
      <c r="E571" s="1786"/>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801" t="s">
        <v>2069</v>
      </c>
      <c r="C573" s="1785"/>
      <c r="D573" s="1785"/>
      <c r="E573" s="1785"/>
      <c r="F573" s="1785"/>
      <c r="G573" s="1785"/>
      <c r="H573" s="1785"/>
      <c r="I573" s="1785"/>
      <c r="J573" s="1785"/>
      <c r="K573" s="1785"/>
      <c r="L573" s="1785"/>
      <c r="M573" s="1785"/>
      <c r="N573" s="1785"/>
      <c r="O573" s="1785"/>
      <c r="P573" s="1785"/>
      <c r="Q573" s="1785"/>
      <c r="R573" s="1785"/>
      <c r="S573" s="1785"/>
      <c r="T573" s="1785"/>
      <c r="U573" s="1786"/>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802" t="s">
        <v>1830</v>
      </c>
      <c r="E575" s="1803"/>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804">
        <v>5306</v>
      </c>
      <c r="E577" s="1805"/>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6" t="str">
        <f>IF(T585="Yes",Incentives!E284,"")</f>
        <v/>
      </c>
      <c r="E579" s="1807"/>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6" t="str">
        <f>IF(T585="Yes",Incentives!E285,"")</f>
        <v/>
      </c>
      <c r="E581" s="1807"/>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822" t="s">
        <v>648</v>
      </c>
      <c r="E583" s="1805"/>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804" t="s">
        <v>1616</v>
      </c>
      <c r="E585" s="1786"/>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801" t="s">
        <v>2070</v>
      </c>
      <c r="C587" s="1785"/>
      <c r="D587" s="1785"/>
      <c r="E587" s="1785"/>
      <c r="F587" s="1785"/>
      <c r="G587" s="1785"/>
      <c r="H587" s="1785"/>
      <c r="I587" s="1785"/>
      <c r="J587" s="1785"/>
      <c r="K587" s="1785"/>
      <c r="L587" s="1785"/>
      <c r="M587" s="1785"/>
      <c r="N587" s="1785"/>
      <c r="O587" s="1785"/>
      <c r="P587" s="1785"/>
      <c r="Q587" s="1785"/>
      <c r="R587" s="1785"/>
      <c r="S587" s="1785"/>
      <c r="T587" s="1785"/>
      <c r="U587" s="1786"/>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802" t="s">
        <v>1830</v>
      </c>
      <c r="E589" s="1803"/>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804">
        <v>5307</v>
      </c>
      <c r="E591" s="1805"/>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6" t="str">
        <f>IF(T599="Yes",Incentives!E295,"")</f>
        <v/>
      </c>
      <c r="E593" s="1807"/>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6" t="str">
        <f>IF(T599="Yes",Incentives!E296,"")</f>
        <v/>
      </c>
      <c r="E595" s="1807"/>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822" t="s">
        <v>648</v>
      </c>
      <c r="E597" s="1805"/>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804" t="s">
        <v>1616</v>
      </c>
      <c r="E599" s="1786"/>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801" t="s">
        <v>2071</v>
      </c>
      <c r="C601" s="1785"/>
      <c r="D601" s="1785"/>
      <c r="E601" s="1785"/>
      <c r="F601" s="1785"/>
      <c r="G601" s="1785"/>
      <c r="H601" s="1785"/>
      <c r="I601" s="1785"/>
      <c r="J601" s="1785"/>
      <c r="K601" s="1785"/>
      <c r="L601" s="1785"/>
      <c r="M601" s="1785"/>
      <c r="N601" s="1785"/>
      <c r="O601" s="1785"/>
      <c r="P601" s="1785"/>
      <c r="Q601" s="1785"/>
      <c r="R601" s="1785"/>
      <c r="S601" s="1785"/>
      <c r="T601" s="1785"/>
      <c r="U601" s="1786"/>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802" t="s">
        <v>1830</v>
      </c>
      <c r="E603" s="1803"/>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804">
        <v>5308</v>
      </c>
      <c r="E605" s="1805"/>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6" t="str">
        <f>IF(T613="Yes",Incentives!E306,"")</f>
        <v/>
      </c>
      <c r="E607" s="1807"/>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6" t="str">
        <f>IF(T613="Yes",Incentives!E307,"")</f>
        <v/>
      </c>
      <c r="E609" s="1807"/>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822" t="s">
        <v>648</v>
      </c>
      <c r="E611" s="1805"/>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804" t="s">
        <v>1616</v>
      </c>
      <c r="E613" s="1786"/>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801" t="s">
        <v>2072</v>
      </c>
      <c r="C615" s="1785"/>
      <c r="D615" s="1785"/>
      <c r="E615" s="1785"/>
      <c r="F615" s="1785"/>
      <c r="G615" s="1785"/>
      <c r="H615" s="1785"/>
      <c r="I615" s="1785"/>
      <c r="J615" s="1785"/>
      <c r="K615" s="1785"/>
      <c r="L615" s="1785"/>
      <c r="M615" s="1785"/>
      <c r="N615" s="1785"/>
      <c r="O615" s="1785"/>
      <c r="P615" s="1785"/>
      <c r="Q615" s="1785"/>
      <c r="R615" s="1785"/>
      <c r="S615" s="1785"/>
      <c r="T615" s="1785"/>
      <c r="U615" s="1786"/>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802" t="s">
        <v>1830</v>
      </c>
      <c r="E617" s="1803"/>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804">
        <v>5309</v>
      </c>
      <c r="E619" s="1805"/>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6" t="str">
        <f>IF(T627="Yes",Incentives!E317,"")</f>
        <v/>
      </c>
      <c r="E621" s="1807"/>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6" t="str">
        <f>IF(T627="Yes",Incentives!E318,"")</f>
        <v/>
      </c>
      <c r="E623" s="1807"/>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822" t="s">
        <v>648</v>
      </c>
      <c r="E625" s="1805"/>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804" t="s">
        <v>1616</v>
      </c>
      <c r="E627" s="1786"/>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801"/>
      <c r="C629" s="1785"/>
      <c r="D629" s="1785"/>
      <c r="E629" s="1785"/>
      <c r="F629" s="1785"/>
      <c r="G629" s="1785"/>
      <c r="H629" s="1785"/>
      <c r="I629" s="1785"/>
      <c r="J629" s="1785"/>
      <c r="K629" s="1785"/>
      <c r="L629" s="1785"/>
      <c r="M629" s="1785"/>
      <c r="N629" s="1785"/>
      <c r="O629" s="1785"/>
      <c r="P629" s="1785"/>
      <c r="Q629" s="1785"/>
      <c r="R629" s="1785"/>
      <c r="S629" s="1785"/>
      <c r="T629" s="1785"/>
      <c r="U629" s="1786"/>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6"/>
      <c r="K2" s="1826"/>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48" t="e">
        <f>VLOOKUP($J$4,'Market Geography'!$D:$G,4,FALSE)</f>
        <v>#N/A</v>
      </c>
      <c r="K3" s="174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48">
        <f>Welcome!$D$4</f>
        <v>0</v>
      </c>
      <c r="K4" s="174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7" t="e">
        <f>VLOOKUP($J$4,'Market Geography'!$D:$F,3,FALSE)</f>
        <v>#N/A</v>
      </c>
      <c r="K5" s="1827"/>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48" t="s">
        <v>134</v>
      </c>
      <c r="K6" s="174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48" t="str">
        <f>IF(Welcome!$D$10="MDA","C","N")</f>
        <v>N</v>
      </c>
      <c r="K7" s="174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3" t="s">
        <v>930</v>
      </c>
      <c r="AI13" s="1824"/>
      <c r="AJ13" s="1825"/>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9" t="s">
        <v>975</v>
      </c>
      <c r="F1" s="1830"/>
      <c r="G1" s="1830"/>
      <c r="H1" s="1830"/>
      <c r="I1" s="1830"/>
      <c r="J1" s="1831"/>
      <c r="L1" s="1829" t="s">
        <v>974</v>
      </c>
      <c r="M1" s="1831"/>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29" t="s">
        <v>976</v>
      </c>
      <c r="F20" s="1830"/>
      <c r="G20" s="1831"/>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8" t="s">
        <v>113</v>
      </c>
      <c r="M22" s="1828"/>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29" t="s">
        <v>974</v>
      </c>
      <c r="M23" s="1831"/>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8" t="s">
        <v>977</v>
      </c>
      <c r="F28" s="1828"/>
      <c r="G28" s="1828"/>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2" t="s">
        <v>805</v>
      </c>
      <c r="Z1" s="1832"/>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2" t="s">
        <v>806</v>
      </c>
      <c r="Z5" s="1832"/>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2"/>
      <c r="Z6" s="1832"/>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3"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3"/>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3"/>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4" t="s">
        <v>915</v>
      </c>
      <c r="AX5" s="1835"/>
      <c r="AY5" s="425">
        <v>1757315</v>
      </c>
      <c r="AZ5" s="272" t="s">
        <v>214</v>
      </c>
      <c r="BA5" s="1" t="s">
        <v>214</v>
      </c>
      <c r="BB5" s="418">
        <v>3.2000000000000001E-2</v>
      </c>
      <c r="BC5" s="418">
        <v>6.9000000000000006E-2</v>
      </c>
      <c r="BD5" s="418">
        <v>8.2000000000000003E-2</v>
      </c>
      <c r="BE5" s="418">
        <v>9.6000000000000002E-2</v>
      </c>
      <c r="BF5" s="419">
        <v>0.13300000000000001</v>
      </c>
      <c r="BI5" s="1834" t="s">
        <v>916</v>
      </c>
      <c r="BJ5" s="1835"/>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7" t="s">
        <v>914</v>
      </c>
      <c r="AR10" s="1837"/>
      <c r="AW10" s="1836" t="s">
        <v>912</v>
      </c>
      <c r="AX10" s="1836"/>
      <c r="AY10" s="1836"/>
      <c r="AZ10" s="1836"/>
      <c r="BA10" s="1836"/>
      <c r="BD10" s="1836" t="s">
        <v>913</v>
      </c>
      <c r="BE10" s="1836"/>
      <c r="BF10" s="1836"/>
      <c r="BG10" s="1836"/>
      <c r="BH10" s="1836"/>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8" t="s">
        <v>1892</v>
      </c>
      <c r="C2" s="1849"/>
      <c r="D2" s="1849"/>
      <c r="E2" s="1849"/>
      <c r="F2" s="1849"/>
      <c r="G2" s="1849"/>
      <c r="H2" s="1849"/>
      <c r="I2" s="1849"/>
      <c r="J2" s="1850"/>
      <c r="K2" s="1177"/>
      <c r="L2" s="1171"/>
      <c r="M2" s="1854" t="s">
        <v>1952</v>
      </c>
      <c r="N2" s="1855"/>
      <c r="O2" s="1856"/>
      <c r="P2" s="1857"/>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51"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52"/>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8"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53"/>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8"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53"/>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46"/>
      <c r="P9" s="1847"/>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3" t="s">
        <v>1910</v>
      </c>
      <c r="C14" s="1164" t="s">
        <v>1911</v>
      </c>
      <c r="D14" s="1165" t="s">
        <v>1912</v>
      </c>
      <c r="E14" s="1200"/>
      <c r="F14" s="1200"/>
      <c r="G14" s="1200"/>
      <c r="H14" s="1200"/>
      <c r="I14" s="1200"/>
      <c r="J14" s="1200"/>
      <c r="K14" s="1200"/>
      <c r="L14" s="1200"/>
      <c r="M14" s="1200"/>
      <c r="N14" s="1200"/>
      <c r="O14" s="1200"/>
      <c r="P14" s="1201"/>
      <c r="Q14" s="1200"/>
      <c r="R14" s="1200"/>
      <c r="S14" s="1200"/>
      <c r="T14" s="1843"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4"/>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4"/>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45" t="s">
        <v>1914</v>
      </c>
      <c r="C16" s="1203" t="s">
        <v>1915</v>
      </c>
      <c r="D16" s="1204" t="s">
        <v>131</v>
      </c>
      <c r="E16" s="1204" t="s">
        <v>1916</v>
      </c>
      <c r="F16" s="1171"/>
      <c r="G16" s="1171"/>
      <c r="H16" s="1171"/>
      <c r="I16" s="1171"/>
      <c r="J16" s="1171"/>
      <c r="K16" s="1171"/>
      <c r="L16" s="1171"/>
      <c r="M16" s="1171"/>
      <c r="N16" s="1171"/>
      <c r="O16" s="1171"/>
      <c r="P16" s="1172"/>
      <c r="Q16" s="1171"/>
      <c r="R16" s="1171"/>
      <c r="S16" s="1171"/>
      <c r="T16" s="1845"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39"/>
      <c r="C17" s="1205" t="s">
        <v>1917</v>
      </c>
      <c r="D17" s="1205" t="s">
        <v>1918</v>
      </c>
      <c r="E17" s="1206"/>
      <c r="F17" s="1171"/>
      <c r="G17" s="1171"/>
      <c r="H17" s="1171"/>
      <c r="I17" s="1171"/>
      <c r="J17" s="1171"/>
      <c r="K17" s="1171"/>
      <c r="L17" s="1171"/>
      <c r="M17" s="1171"/>
      <c r="N17" s="1171"/>
      <c r="O17" s="1171"/>
      <c r="P17" s="1172"/>
      <c r="Q17" s="1171"/>
      <c r="R17" s="1171"/>
      <c r="S17" s="1171"/>
      <c r="T17" s="1839"/>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39"/>
      <c r="C18" s="1207" t="s">
        <v>1917</v>
      </c>
      <c r="D18" s="1207" t="s">
        <v>1919</v>
      </c>
      <c r="E18" s="1208" t="s">
        <v>1920</v>
      </c>
      <c r="F18" s="1171"/>
      <c r="G18" s="1171"/>
      <c r="H18" s="1171"/>
      <c r="I18" s="1171"/>
      <c r="J18" s="1171"/>
      <c r="K18" s="1171"/>
      <c r="L18" s="1171"/>
      <c r="M18" s="1171"/>
      <c r="N18" s="1171"/>
      <c r="O18" s="1171"/>
      <c r="P18" s="1172"/>
      <c r="Q18" s="1171"/>
      <c r="R18" s="1171"/>
      <c r="S18" s="1171"/>
      <c r="T18" s="1839"/>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39"/>
      <c r="C19" s="1207" t="s">
        <v>1917</v>
      </c>
      <c r="D19" s="1207" t="s">
        <v>1921</v>
      </c>
      <c r="E19" s="1208" t="s">
        <v>1709</v>
      </c>
      <c r="F19" s="1171"/>
      <c r="G19" s="1171"/>
      <c r="H19" s="1171"/>
      <c r="I19" s="1171"/>
      <c r="J19" s="1171"/>
      <c r="K19" s="1171"/>
      <c r="L19" s="1171"/>
      <c r="M19" s="1171"/>
      <c r="N19" s="1171"/>
      <c r="O19" s="1171"/>
      <c r="P19" s="1172"/>
      <c r="Q19" s="1171"/>
      <c r="R19" s="1171"/>
      <c r="S19" s="1171"/>
      <c r="T19" s="1839"/>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40"/>
      <c r="C20" s="1209" t="s">
        <v>1917</v>
      </c>
      <c r="D20" s="1209" t="s">
        <v>1922</v>
      </c>
      <c r="E20" s="1210" t="s">
        <v>1923</v>
      </c>
      <c r="F20" s="1171"/>
      <c r="G20" s="1171"/>
      <c r="H20" s="1171"/>
      <c r="I20" s="1171"/>
      <c r="J20" s="1171"/>
      <c r="K20" s="1171"/>
      <c r="L20" s="1171"/>
      <c r="M20" s="1171"/>
      <c r="N20" s="1171"/>
      <c r="O20" s="1171"/>
      <c r="P20" s="1172"/>
      <c r="Q20" s="1171"/>
      <c r="R20" s="1171"/>
      <c r="S20" s="1171"/>
      <c r="T20" s="1840"/>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8"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8"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39"/>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39"/>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39"/>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39"/>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39"/>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39"/>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39"/>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39"/>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39"/>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39"/>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39"/>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39"/>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39"/>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39"/>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39"/>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39"/>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39"/>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39"/>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40"/>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40"/>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8"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8"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1"/>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1"/>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39"/>
      <c r="C38" s="1234" t="s">
        <v>1940</v>
      </c>
      <c r="D38" s="1235" t="s">
        <v>126</v>
      </c>
      <c r="E38" s="1236" t="s">
        <v>128</v>
      </c>
      <c r="F38" s="1237" t="s">
        <v>1109</v>
      </c>
      <c r="G38" s="1200"/>
      <c r="H38" s="1200"/>
      <c r="I38" s="1200"/>
      <c r="J38" s="1200"/>
      <c r="K38" s="1200"/>
      <c r="L38" s="1200"/>
      <c r="M38" s="1200"/>
      <c r="N38" s="1200"/>
      <c r="O38" s="1200"/>
      <c r="P38" s="1200"/>
      <c r="Q38" s="1201"/>
      <c r="R38" s="1171"/>
      <c r="S38" s="1171"/>
      <c r="T38" s="1839"/>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39"/>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39"/>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40"/>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40"/>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8"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8"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1"/>
      <c r="C42" s="1205" t="s">
        <v>1917</v>
      </c>
      <c r="D42" s="1205" t="s">
        <v>1918</v>
      </c>
      <c r="E42" s="1206"/>
      <c r="F42" s="1171"/>
      <c r="G42" s="1171"/>
      <c r="H42" s="1171"/>
      <c r="I42" s="1171"/>
      <c r="J42" s="1171"/>
      <c r="K42" s="1171"/>
      <c r="L42" s="1171"/>
      <c r="M42" s="1171"/>
      <c r="N42" s="1171"/>
      <c r="O42" s="1171"/>
      <c r="P42" s="1171"/>
      <c r="Q42" s="1172"/>
      <c r="R42" s="1171"/>
      <c r="S42" s="1171"/>
      <c r="T42" s="1841"/>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1"/>
      <c r="C43" s="1207" t="s">
        <v>1917</v>
      </c>
      <c r="D43" s="1207" t="s">
        <v>1919</v>
      </c>
      <c r="E43" s="1208" t="s">
        <v>1920</v>
      </c>
      <c r="F43" s="1171"/>
      <c r="G43" s="1171"/>
      <c r="H43" s="1171"/>
      <c r="I43" s="1171"/>
      <c r="J43" s="1171"/>
      <c r="K43" s="1171"/>
      <c r="L43" s="1171"/>
      <c r="M43" s="1171"/>
      <c r="N43" s="1171"/>
      <c r="O43" s="1171"/>
      <c r="P43" s="1171"/>
      <c r="Q43" s="1172"/>
      <c r="R43" s="1171"/>
      <c r="S43" s="1171"/>
      <c r="T43" s="1841"/>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1"/>
      <c r="C44" s="1207" t="s">
        <v>1917</v>
      </c>
      <c r="D44" s="1207" t="s">
        <v>1921</v>
      </c>
      <c r="E44" s="1208" t="s">
        <v>1709</v>
      </c>
      <c r="F44" s="1171"/>
      <c r="G44" s="1171"/>
      <c r="H44" s="1171"/>
      <c r="I44" s="1171"/>
      <c r="J44" s="1171"/>
      <c r="K44" s="1171"/>
      <c r="L44" s="1171"/>
      <c r="M44" s="1171"/>
      <c r="N44" s="1171"/>
      <c r="O44" s="1171"/>
      <c r="P44" s="1171"/>
      <c r="Q44" s="1172"/>
      <c r="R44" s="1171"/>
      <c r="S44" s="1171"/>
      <c r="T44" s="1841"/>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42"/>
      <c r="C45" s="1209" t="s">
        <v>1917</v>
      </c>
      <c r="D45" s="1209" t="s">
        <v>1922</v>
      </c>
      <c r="E45" s="1210" t="s">
        <v>1923</v>
      </c>
      <c r="F45" s="1171"/>
      <c r="G45" s="1171"/>
      <c r="H45" s="1171"/>
      <c r="I45" s="1171"/>
      <c r="J45" s="1171"/>
      <c r="K45" s="1171"/>
      <c r="L45" s="1171"/>
      <c r="M45" s="1171"/>
      <c r="N45" s="1171"/>
      <c r="O45" s="1171"/>
      <c r="P45" s="1171"/>
      <c r="Q45" s="1172"/>
      <c r="R45" s="1171"/>
      <c r="S45" s="1171"/>
      <c r="T45" s="1842"/>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8"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8"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39"/>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39"/>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39"/>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39"/>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39"/>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39"/>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39"/>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39"/>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39"/>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39"/>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39"/>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39"/>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39"/>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39"/>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39"/>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39"/>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39"/>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39"/>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40"/>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40"/>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8"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8"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1"/>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1"/>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39"/>
      <c r="C63" s="1234" t="s">
        <v>1940</v>
      </c>
      <c r="D63" s="1235" t="s">
        <v>126</v>
      </c>
      <c r="E63" s="1236" t="s">
        <v>128</v>
      </c>
      <c r="F63" s="1237" t="s">
        <v>1109</v>
      </c>
      <c r="G63" s="1200"/>
      <c r="H63" s="1200"/>
      <c r="I63" s="1200"/>
      <c r="J63" s="1200"/>
      <c r="K63" s="1200"/>
      <c r="L63" s="1200"/>
      <c r="M63" s="1200"/>
      <c r="N63" s="1200"/>
      <c r="O63" s="1200"/>
      <c r="P63" s="1200"/>
      <c r="Q63" s="1201"/>
      <c r="R63" s="1171"/>
      <c r="S63" s="1171"/>
      <c r="T63" s="1841"/>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39"/>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39"/>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39"/>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39"/>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39"/>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39"/>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39"/>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39"/>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39"/>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39"/>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40"/>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40"/>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8"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8"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1"/>
      <c r="C71" s="1205" t="s">
        <v>1917</v>
      </c>
      <c r="D71" s="1205" t="s">
        <v>1918</v>
      </c>
      <c r="E71" s="1206"/>
      <c r="F71" s="1171"/>
      <c r="G71" s="1171"/>
      <c r="H71" s="1171"/>
      <c r="I71" s="1171"/>
      <c r="J71" s="1171"/>
      <c r="K71" s="1171"/>
      <c r="L71" s="1171"/>
      <c r="M71" s="1171"/>
      <c r="N71" s="1171"/>
      <c r="O71" s="1171"/>
      <c r="P71" s="1171"/>
      <c r="Q71" s="1172"/>
      <c r="R71" s="1171"/>
      <c r="S71" s="1171"/>
      <c r="T71" s="1841"/>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1"/>
      <c r="C72" s="1207" t="s">
        <v>1917</v>
      </c>
      <c r="D72" s="1207" t="s">
        <v>1919</v>
      </c>
      <c r="E72" s="1208" t="s">
        <v>1920</v>
      </c>
      <c r="F72" s="1171"/>
      <c r="G72" s="1171"/>
      <c r="H72" s="1171"/>
      <c r="I72" s="1171"/>
      <c r="J72" s="1171"/>
      <c r="K72" s="1171"/>
      <c r="L72" s="1171"/>
      <c r="M72" s="1171"/>
      <c r="N72" s="1171"/>
      <c r="O72" s="1171"/>
      <c r="P72" s="1171"/>
      <c r="Q72" s="1172"/>
      <c r="R72" s="1171"/>
      <c r="S72" s="1171"/>
      <c r="T72" s="1841"/>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1"/>
      <c r="C73" s="1207" t="s">
        <v>1917</v>
      </c>
      <c r="D73" s="1207" t="s">
        <v>1921</v>
      </c>
      <c r="E73" s="1208" t="s">
        <v>1709</v>
      </c>
      <c r="F73" s="1171"/>
      <c r="G73" s="1171"/>
      <c r="H73" s="1171"/>
      <c r="I73" s="1171"/>
      <c r="J73" s="1171"/>
      <c r="K73" s="1171"/>
      <c r="L73" s="1171"/>
      <c r="M73" s="1171"/>
      <c r="N73" s="1171"/>
      <c r="O73" s="1171"/>
      <c r="P73" s="1171"/>
      <c r="Q73" s="1172"/>
      <c r="R73" s="1171"/>
      <c r="S73" s="1171"/>
      <c r="T73" s="1841"/>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42"/>
      <c r="C74" s="1209" t="s">
        <v>1917</v>
      </c>
      <c r="D74" s="1209" t="s">
        <v>1922</v>
      </c>
      <c r="E74" s="1210" t="s">
        <v>1923</v>
      </c>
      <c r="F74" s="1171"/>
      <c r="G74" s="1171"/>
      <c r="H74" s="1171"/>
      <c r="I74" s="1171"/>
      <c r="J74" s="1171"/>
      <c r="K74" s="1171"/>
      <c r="L74" s="1171"/>
      <c r="M74" s="1171"/>
      <c r="N74" s="1171"/>
      <c r="O74" s="1171"/>
      <c r="P74" s="1171"/>
      <c r="Q74" s="1172"/>
      <c r="R74" s="1171"/>
      <c r="S74" s="1171"/>
      <c r="T74" s="1842"/>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8"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8"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39"/>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39"/>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39"/>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39"/>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39"/>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39"/>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39"/>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39"/>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39"/>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39"/>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39"/>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39"/>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39"/>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39"/>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39"/>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39"/>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39"/>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39"/>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40"/>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40"/>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8"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8"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1"/>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1"/>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39"/>
      <c r="C92" s="1234" t="s">
        <v>1940</v>
      </c>
      <c r="D92" s="1235" t="s">
        <v>126</v>
      </c>
      <c r="E92" s="1236" t="s">
        <v>128</v>
      </c>
      <c r="F92" s="1237" t="s">
        <v>1109</v>
      </c>
      <c r="G92" s="1200"/>
      <c r="H92" s="1200"/>
      <c r="I92" s="1200"/>
      <c r="J92" s="1200"/>
      <c r="K92" s="1200"/>
      <c r="L92" s="1200"/>
      <c r="M92" s="1200"/>
      <c r="N92" s="1200"/>
      <c r="O92" s="1200"/>
      <c r="P92" s="1200"/>
      <c r="Q92" s="1201"/>
      <c r="R92" s="1171"/>
      <c r="S92" s="1171"/>
      <c r="T92" s="1841"/>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39"/>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39"/>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39"/>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39"/>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8"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8"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1"/>
      <c r="C96" s="1205" t="s">
        <v>1917</v>
      </c>
      <c r="D96" s="1205" t="s">
        <v>1918</v>
      </c>
      <c r="E96" s="1206"/>
      <c r="F96" s="1171"/>
      <c r="G96" s="1171"/>
      <c r="H96" s="1171"/>
      <c r="I96" s="1171"/>
      <c r="J96" s="1171"/>
      <c r="K96" s="1171"/>
      <c r="L96" s="1171"/>
      <c r="M96" s="1171"/>
      <c r="N96" s="1171"/>
      <c r="O96" s="1171"/>
      <c r="P96" s="1171"/>
      <c r="Q96" s="1172"/>
      <c r="R96" s="1171"/>
      <c r="S96" s="1171"/>
      <c r="T96" s="1841"/>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1"/>
      <c r="C97" s="1207" t="s">
        <v>1917</v>
      </c>
      <c r="D97" s="1207" t="s">
        <v>1919</v>
      </c>
      <c r="E97" s="1208" t="s">
        <v>1920</v>
      </c>
      <c r="F97" s="1171"/>
      <c r="G97" s="1171"/>
      <c r="H97" s="1171"/>
      <c r="I97" s="1171"/>
      <c r="J97" s="1171"/>
      <c r="K97" s="1171"/>
      <c r="L97" s="1171"/>
      <c r="M97" s="1171"/>
      <c r="N97" s="1171"/>
      <c r="O97" s="1171"/>
      <c r="P97" s="1171"/>
      <c r="Q97" s="1172"/>
      <c r="R97" s="1171"/>
      <c r="S97" s="1171"/>
      <c r="T97" s="1841"/>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1"/>
      <c r="C98" s="1207" t="s">
        <v>1917</v>
      </c>
      <c r="D98" s="1207" t="s">
        <v>1921</v>
      </c>
      <c r="E98" s="1208" t="s">
        <v>1709</v>
      </c>
      <c r="F98" s="1171"/>
      <c r="G98" s="1171"/>
      <c r="H98" s="1171"/>
      <c r="I98" s="1171"/>
      <c r="J98" s="1171"/>
      <c r="K98" s="1171"/>
      <c r="L98" s="1171"/>
      <c r="M98" s="1171"/>
      <c r="N98" s="1171"/>
      <c r="O98" s="1171"/>
      <c r="P98" s="1171"/>
      <c r="Q98" s="1172"/>
      <c r="R98" s="1171"/>
      <c r="S98" s="1171"/>
      <c r="T98" s="1841"/>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42"/>
      <c r="C99" s="1209" t="s">
        <v>1917</v>
      </c>
      <c r="D99" s="1209" t="s">
        <v>1922</v>
      </c>
      <c r="E99" s="1210" t="s">
        <v>1923</v>
      </c>
      <c r="F99" s="1171"/>
      <c r="G99" s="1171"/>
      <c r="H99" s="1171"/>
      <c r="I99" s="1171"/>
      <c r="J99" s="1171"/>
      <c r="K99" s="1171"/>
      <c r="L99" s="1171"/>
      <c r="M99" s="1171"/>
      <c r="N99" s="1171"/>
      <c r="O99" s="1171"/>
      <c r="P99" s="1171"/>
      <c r="Q99" s="1172"/>
      <c r="R99" s="1171"/>
      <c r="S99" s="1171"/>
      <c r="T99" s="1842"/>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8"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8"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39"/>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39"/>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39"/>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39"/>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39"/>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39"/>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39"/>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39"/>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39"/>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39"/>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39"/>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39"/>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39"/>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39"/>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39"/>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39"/>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39"/>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39"/>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40"/>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40"/>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8"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8"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1"/>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1"/>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39"/>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1"/>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39"/>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39"/>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39"/>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39"/>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39"/>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39"/>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39"/>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39"/>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39"/>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39"/>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40"/>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40"/>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8"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8"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1"/>
      <c r="C125" s="1205" t="s">
        <v>1917</v>
      </c>
      <c r="D125" s="1205" t="s">
        <v>1918</v>
      </c>
      <c r="E125" s="1206"/>
      <c r="F125" s="1171"/>
      <c r="G125" s="1171"/>
      <c r="H125" s="1171"/>
      <c r="I125" s="1171"/>
      <c r="J125" s="1171"/>
      <c r="K125" s="1171"/>
      <c r="L125" s="1171"/>
      <c r="M125" s="1171"/>
      <c r="N125" s="1171"/>
      <c r="O125" s="1171"/>
      <c r="P125" s="1171"/>
      <c r="Q125" s="1172"/>
      <c r="R125" s="1171"/>
      <c r="S125" s="1171"/>
      <c r="T125" s="1841"/>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1"/>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1"/>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1"/>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1"/>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42"/>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42"/>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8"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8"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39"/>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39"/>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39"/>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39"/>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39"/>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39"/>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39"/>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39"/>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39"/>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39"/>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39"/>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39"/>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39"/>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39"/>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39"/>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39"/>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39"/>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39"/>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40"/>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40"/>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3"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3"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4"/>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4"/>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45"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45"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39"/>
      <c r="C147" s="1205" t="s">
        <v>1917</v>
      </c>
      <c r="D147" s="1205" t="s">
        <v>1918</v>
      </c>
      <c r="E147" s="1206"/>
      <c r="F147" s="1171"/>
      <c r="G147" s="1171"/>
      <c r="H147" s="1171"/>
      <c r="I147" s="1171"/>
      <c r="J147" s="1171"/>
      <c r="K147" s="1171"/>
      <c r="L147" s="1171"/>
      <c r="M147" s="1171"/>
      <c r="N147" s="1171"/>
      <c r="O147" s="1171"/>
      <c r="P147" s="1172"/>
      <c r="Q147" s="1171"/>
      <c r="R147" s="1171"/>
      <c r="S147" s="1171"/>
      <c r="T147" s="1839"/>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39"/>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39"/>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39"/>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39"/>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40"/>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40"/>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8"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8"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39"/>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39"/>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39"/>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39"/>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39"/>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39"/>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39"/>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39"/>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39"/>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39"/>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39"/>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39"/>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39"/>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39"/>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39"/>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39"/>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39"/>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39"/>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40"/>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40"/>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8"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8"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1"/>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1"/>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39"/>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1"/>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39"/>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1"/>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40"/>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42"/>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8"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8"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1"/>
      <c r="C172" s="1205" t="s">
        <v>1917</v>
      </c>
      <c r="D172" s="1205" t="s">
        <v>1918</v>
      </c>
      <c r="E172" s="1206"/>
      <c r="F172" s="1171"/>
      <c r="G172" s="1171"/>
      <c r="H172" s="1171"/>
      <c r="I172" s="1171"/>
      <c r="J172" s="1171"/>
      <c r="K172" s="1171"/>
      <c r="L172" s="1171"/>
      <c r="M172" s="1171"/>
      <c r="N172" s="1171"/>
      <c r="O172" s="1171"/>
      <c r="P172" s="1171"/>
      <c r="Q172" s="1172"/>
      <c r="R172" s="1171"/>
      <c r="S172" s="1171"/>
      <c r="T172" s="1841"/>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1"/>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1"/>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1"/>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1"/>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42"/>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42"/>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8"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8"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39"/>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39"/>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39"/>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39"/>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39"/>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39"/>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39"/>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39"/>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39"/>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39"/>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39"/>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39"/>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39"/>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39"/>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39"/>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39"/>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39"/>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39"/>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40"/>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40"/>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8"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8"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1"/>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1"/>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39"/>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1"/>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39"/>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39"/>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39"/>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39"/>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39"/>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39"/>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39"/>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39"/>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39"/>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39"/>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40"/>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40"/>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8"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8"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1"/>
      <c r="C201" s="1205" t="s">
        <v>1917</v>
      </c>
      <c r="D201" s="1205" t="s">
        <v>1918</v>
      </c>
      <c r="E201" s="1206"/>
      <c r="F201" s="1171"/>
      <c r="G201" s="1171"/>
      <c r="H201" s="1171"/>
      <c r="I201" s="1171"/>
      <c r="J201" s="1171"/>
      <c r="K201" s="1171"/>
      <c r="L201" s="1171"/>
      <c r="M201" s="1171"/>
      <c r="N201" s="1171"/>
      <c r="O201" s="1171"/>
      <c r="P201" s="1171"/>
      <c r="Q201" s="1172"/>
      <c r="R201" s="1171"/>
      <c r="S201" s="1171"/>
      <c r="T201" s="1841"/>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1"/>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1"/>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1"/>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1"/>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42"/>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42"/>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8"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8"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39"/>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39"/>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39"/>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39"/>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39"/>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39"/>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39"/>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39"/>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39"/>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39"/>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39"/>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39"/>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39"/>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39"/>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39"/>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39"/>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39"/>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39"/>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40"/>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40"/>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8"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8"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8"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8"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8"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1"/>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1"/>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1"/>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1"/>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1"/>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39"/>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1"/>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1"/>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1"/>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1"/>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39"/>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1"/>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1"/>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1"/>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1"/>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40"/>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42"/>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42"/>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42"/>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42"/>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8"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8"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8"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8"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8"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1"/>
      <c r="C226" s="1205" t="s">
        <v>1917</v>
      </c>
      <c r="D226" s="1205" t="s">
        <v>1918</v>
      </c>
      <c r="E226" s="1206"/>
      <c r="F226" s="1171"/>
      <c r="G226" s="1171"/>
      <c r="H226" s="1171"/>
      <c r="I226" s="1171"/>
      <c r="J226" s="1171"/>
      <c r="K226" s="1171"/>
      <c r="L226" s="1171"/>
      <c r="M226" s="1171"/>
      <c r="N226" s="1171"/>
      <c r="O226" s="1171"/>
      <c r="P226" s="1171"/>
      <c r="Q226" s="1172"/>
      <c r="R226" s="1171"/>
      <c r="S226" s="1171"/>
      <c r="T226" s="1841"/>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1"/>
      <c r="AM226" s="1205" t="s">
        <v>1917</v>
      </c>
      <c r="AN226" s="1205" t="s">
        <v>1918</v>
      </c>
      <c r="AO226" s="1206"/>
      <c r="AP226" s="1171"/>
      <c r="AQ226" s="1171"/>
      <c r="AR226" s="1171"/>
      <c r="AS226" s="1171"/>
      <c r="AT226" s="1171"/>
      <c r="AU226" s="1171"/>
      <c r="AV226" s="1171"/>
      <c r="AW226" s="1171"/>
      <c r="AX226" s="1171"/>
      <c r="AY226" s="1171"/>
      <c r="AZ226" s="1171"/>
      <c r="BA226" s="1172"/>
      <c r="BB226" s="1171"/>
      <c r="BC226" s="1841"/>
      <c r="BD226" s="1205" t="s">
        <v>1917</v>
      </c>
      <c r="BE226" s="1205" t="s">
        <v>1918</v>
      </c>
      <c r="BF226" s="1206"/>
      <c r="BG226" s="1171"/>
      <c r="BH226" s="1171"/>
      <c r="BI226" s="1171"/>
      <c r="BJ226" s="1171"/>
      <c r="BK226" s="1171"/>
      <c r="BL226" s="1171"/>
      <c r="BM226" s="1171"/>
      <c r="BN226" s="1171"/>
      <c r="BO226" s="1171"/>
      <c r="BP226" s="1171"/>
      <c r="BQ226" s="1171"/>
      <c r="BR226" s="1172"/>
      <c r="BS226" s="1171"/>
      <c r="BT226" s="1841"/>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1"/>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1"/>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1"/>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1"/>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1"/>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1"/>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1"/>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1"/>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1"/>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1"/>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42"/>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42"/>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42"/>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42"/>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42"/>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8"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8"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8"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8"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8"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39"/>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39"/>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39"/>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39"/>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39"/>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39"/>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39"/>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39"/>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39"/>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39"/>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39"/>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39"/>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39"/>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39"/>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39"/>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39"/>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39"/>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39"/>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39"/>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39"/>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39"/>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39"/>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39"/>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39"/>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39"/>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39"/>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39"/>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39"/>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39"/>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39"/>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39"/>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39"/>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39"/>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39"/>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39"/>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39"/>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39"/>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39"/>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39"/>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39"/>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39"/>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39"/>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39"/>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39"/>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39"/>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40"/>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40"/>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40"/>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40"/>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40"/>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8"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1"/>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39"/>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39"/>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40"/>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8"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1"/>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1"/>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1"/>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1"/>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1"/>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42"/>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8"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39"/>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39"/>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39"/>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39"/>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39"/>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39"/>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39"/>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39"/>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39"/>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40"/>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8"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8"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1"/>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1"/>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8"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8"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39"/>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39"/>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39"/>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39"/>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39"/>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39"/>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39"/>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39"/>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39"/>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39"/>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39"/>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39"/>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39"/>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39"/>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39"/>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39"/>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39"/>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39"/>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40"/>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40"/>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8"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1"/>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8"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39"/>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39"/>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39"/>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39"/>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39"/>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39"/>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39"/>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39"/>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39"/>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40"/>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3"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4"/>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8"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39"/>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39"/>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39"/>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39"/>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39"/>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39"/>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39"/>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39"/>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39"/>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40"/>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8"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42"/>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8"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39"/>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39"/>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39"/>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39"/>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39"/>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39"/>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39"/>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39"/>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39"/>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40"/>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8"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42"/>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8"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42"/>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8"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39"/>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39"/>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39"/>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39"/>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39"/>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39"/>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39"/>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39"/>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39"/>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40"/>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8"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42"/>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8"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8"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42"/>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42"/>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8"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8"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39"/>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39"/>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39"/>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39"/>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39"/>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39"/>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39"/>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39"/>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39"/>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39"/>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39"/>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39"/>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39"/>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39"/>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39"/>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39"/>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39"/>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39"/>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40"/>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40"/>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8"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8"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58"/>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58"/>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58"/>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58"/>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58"/>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58"/>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58"/>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58"/>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39"/>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39"/>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8"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8"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39"/>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39"/>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39"/>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39"/>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39"/>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39"/>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39"/>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39"/>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39"/>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39"/>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39"/>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39"/>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39"/>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39"/>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39"/>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39"/>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39"/>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39"/>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40"/>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40"/>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8"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8"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58"/>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58"/>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58"/>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58"/>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58"/>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58"/>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58"/>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58"/>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39"/>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39"/>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8"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8"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39"/>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39"/>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39"/>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39"/>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39"/>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39"/>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39"/>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39"/>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39"/>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39"/>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39"/>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39"/>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39"/>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39"/>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39"/>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39"/>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39"/>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39"/>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40"/>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40"/>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97" t="s">
        <v>715</v>
      </c>
      <c r="C2" s="1898"/>
      <c r="D2" s="1898"/>
      <c r="E2" s="1898"/>
      <c r="F2" s="1898"/>
      <c r="G2" s="1898"/>
      <c r="H2" s="1898"/>
      <c r="I2" s="1898"/>
      <c r="J2" s="1898"/>
      <c r="K2" s="1898"/>
      <c r="L2" s="1898"/>
      <c r="M2" s="1898"/>
      <c r="N2" s="1898"/>
      <c r="O2" s="1898"/>
      <c r="P2" s="1898"/>
      <c r="Q2" s="1898"/>
      <c r="R2" s="1898"/>
      <c r="S2" s="1898"/>
      <c r="T2" s="1898"/>
      <c r="U2" s="1898"/>
      <c r="V2" s="1898"/>
      <c r="W2" s="1898"/>
      <c r="X2" s="1898"/>
      <c r="Y2" s="1898"/>
      <c r="Z2" s="1898"/>
      <c r="AA2" s="1898"/>
      <c r="AB2" s="1898"/>
      <c r="AC2" s="1898"/>
      <c r="AD2" s="1898"/>
      <c r="AE2" s="1898"/>
      <c r="AF2" s="1898"/>
      <c r="AG2" s="1898"/>
      <c r="AH2" s="1898"/>
      <c r="AI2" s="1898"/>
      <c r="AJ2" s="1898"/>
      <c r="AK2" s="1898"/>
      <c r="AL2" s="1898"/>
      <c r="AM2" s="1898"/>
      <c r="AN2" s="1898"/>
      <c r="AO2" s="1898"/>
      <c r="AP2" s="1898"/>
      <c r="AQ2" s="1898"/>
      <c r="AR2" s="1898"/>
      <c r="AS2" s="1898"/>
      <c r="AT2" s="1898"/>
      <c r="AU2" s="1898"/>
      <c r="AV2" s="1898"/>
      <c r="AW2" s="1898"/>
      <c r="AX2" s="1898"/>
      <c r="AY2" s="1898"/>
      <c r="AZ2" s="1898"/>
      <c r="BA2" s="1898"/>
      <c r="BB2" s="1898"/>
      <c r="BC2" s="1898"/>
      <c r="BD2" s="1898"/>
      <c r="BE2" s="1898"/>
      <c r="BF2" s="1899"/>
    </row>
    <row r="3" spans="2:68" x14ac:dyDescent="0.25">
      <c r="B3" s="1900"/>
      <c r="C3" s="1901"/>
      <c r="D3" s="1901"/>
      <c r="E3" s="1901"/>
      <c r="F3" s="1901"/>
      <c r="G3" s="1901"/>
      <c r="H3" s="1901"/>
      <c r="I3" s="1901"/>
      <c r="J3" s="1901"/>
      <c r="K3" s="1901"/>
      <c r="L3" s="1901"/>
      <c r="M3" s="1901"/>
      <c r="N3" s="1901"/>
      <c r="O3" s="1901"/>
      <c r="P3" s="1901"/>
      <c r="Q3" s="1901"/>
      <c r="R3" s="1901"/>
      <c r="S3" s="1901"/>
      <c r="T3" s="1901"/>
      <c r="U3" s="1901"/>
      <c r="V3" s="1901"/>
      <c r="W3" s="1901"/>
      <c r="X3" s="1901"/>
      <c r="Y3" s="1901"/>
      <c r="Z3" s="1901"/>
      <c r="AA3" s="1901"/>
      <c r="AB3" s="1901"/>
      <c r="AC3" s="1901"/>
      <c r="AD3" s="1901"/>
      <c r="AE3" s="1901"/>
      <c r="AF3" s="1901"/>
      <c r="AG3" s="1901"/>
      <c r="AH3" s="1901"/>
      <c r="AI3" s="1901"/>
      <c r="AJ3" s="1901"/>
      <c r="AK3" s="1901"/>
      <c r="AL3" s="1901"/>
      <c r="AM3" s="1901"/>
      <c r="AN3" s="1901"/>
      <c r="AO3" s="1901"/>
      <c r="AP3" s="1901"/>
      <c r="AQ3" s="1901"/>
      <c r="AR3" s="1901"/>
      <c r="AS3" s="1901"/>
      <c r="AT3" s="1901"/>
      <c r="AU3" s="1901"/>
      <c r="AV3" s="1901"/>
      <c r="AW3" s="1901"/>
      <c r="AX3" s="1901"/>
      <c r="AY3" s="1901"/>
      <c r="AZ3" s="1901"/>
      <c r="BA3" s="1901"/>
      <c r="BB3" s="1901"/>
      <c r="BC3" s="1901"/>
      <c r="BD3" s="1901"/>
      <c r="BE3" s="1901"/>
      <c r="BF3" s="190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644</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32"/>
      <c r="D10" s="1832"/>
      <c r="E10" s="1832"/>
      <c r="F10" s="1832"/>
      <c r="G10" s="1832"/>
      <c r="H10" s="1832"/>
      <c r="I10" s="1832"/>
      <c r="J10" s="1832"/>
      <c r="K10" s="1907">
        <f>'Tracking &amp; Profitability'!$H$5</f>
        <v>0</v>
      </c>
      <c r="L10" s="1907"/>
      <c r="M10" s="1907"/>
      <c r="N10" s="1907"/>
      <c r="O10" s="1907"/>
      <c r="P10" s="1907"/>
      <c r="Q10" s="1907"/>
      <c r="R10" s="1907"/>
      <c r="S10" s="1907"/>
      <c r="T10" s="1907"/>
      <c r="U10" s="1907"/>
      <c r="V10" s="1907"/>
      <c r="W10" s="1907"/>
      <c r="X10" s="1907"/>
      <c r="Y10" s="1907"/>
      <c r="Z10" s="1907"/>
      <c r="AA10" s="1907"/>
      <c r="AB10" s="1907"/>
      <c r="AC10" s="1907"/>
      <c r="AD10" s="1907"/>
      <c r="AE10" s="1907"/>
      <c r="AI10" s="1832" t="s">
        <v>714</v>
      </c>
      <c r="AJ10" s="1832"/>
      <c r="AK10" s="1832"/>
      <c r="AL10" s="1832"/>
      <c r="AM10" s="1832"/>
      <c r="AN10" s="1832"/>
      <c r="AO10" s="1832"/>
      <c r="AP10" s="1832"/>
      <c r="AQ10" s="1832"/>
      <c r="AR10" s="1832"/>
      <c r="AT10" s="1915"/>
      <c r="AU10" s="1915"/>
      <c r="AV10" s="1915"/>
      <c r="AW10" s="1915"/>
      <c r="AX10" s="1915"/>
      <c r="AY10" s="1915"/>
      <c r="AZ10" s="1915"/>
      <c r="BA10" s="1915"/>
      <c r="BB10" s="1915"/>
      <c r="BC10" s="1915"/>
      <c r="BD10" s="1915"/>
      <c r="BF10" s="138"/>
    </row>
    <row r="11" spans="2:68" x14ac:dyDescent="0.25">
      <c r="B11" s="137"/>
      <c r="AL11" s="2"/>
      <c r="AM11" s="2"/>
      <c r="AN11" s="2"/>
      <c r="AO11" s="2"/>
      <c r="AP11" s="2"/>
      <c r="AQ11" s="2"/>
      <c r="AR11" s="2"/>
      <c r="AS11" s="2"/>
      <c r="AT11" s="2"/>
      <c r="AU11" s="2"/>
      <c r="AV11" s="2"/>
      <c r="BF11" s="138"/>
    </row>
    <row r="12" spans="2:68" x14ac:dyDescent="0.25">
      <c r="B12" s="1909" t="s">
        <v>844</v>
      </c>
      <c r="C12" s="1906"/>
      <c r="D12" s="1906"/>
      <c r="E12" s="1906"/>
      <c r="F12" s="1906"/>
      <c r="G12" s="1906"/>
      <c r="H12" s="1906"/>
      <c r="I12" s="1906"/>
      <c r="J12" s="1906"/>
      <c r="K12" s="1918">
        <f>'Required Info to Submit'!$F$4</f>
        <v>0</v>
      </c>
      <c r="L12" s="1918"/>
      <c r="M12" s="1918"/>
      <c r="N12" s="1918"/>
      <c r="O12" s="1918"/>
      <c r="P12" s="1918"/>
      <c r="Q12" s="1918"/>
      <c r="R12" s="1918"/>
      <c r="S12" s="1918"/>
      <c r="T12" s="1918"/>
      <c r="U12" s="1918"/>
      <c r="V12" s="1918"/>
      <c r="W12" s="1918"/>
      <c r="X12" s="1918"/>
      <c r="Y12" s="1918"/>
      <c r="Z12" s="1918"/>
      <c r="AA12" s="1918"/>
      <c r="AB12" s="1918"/>
      <c r="AC12" s="1918"/>
      <c r="AD12" s="1918"/>
      <c r="AE12" s="191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9" t="s">
        <v>855</v>
      </c>
      <c r="C14" s="1906"/>
      <c r="D14" s="1906"/>
      <c r="E14" s="1906"/>
      <c r="F14" s="1906"/>
      <c r="G14" s="1906"/>
      <c r="H14" s="1906"/>
      <c r="I14" s="1906"/>
      <c r="J14" s="1906"/>
      <c r="K14" s="1906"/>
      <c r="L14" s="1906"/>
      <c r="M14" s="1906"/>
      <c r="N14" s="1906"/>
      <c r="O14" s="1906"/>
      <c r="P14" s="1906"/>
      <c r="Q14" s="1906"/>
      <c r="R14" s="1908">
        <f>'Required Info to Submit'!$F$6</f>
        <v>0</v>
      </c>
      <c r="S14" s="1908"/>
      <c r="T14" s="1908"/>
      <c r="U14" s="1908"/>
      <c r="V14" s="1908"/>
      <c r="W14" s="1908"/>
      <c r="X14" s="1908"/>
      <c r="Y14" s="1908"/>
      <c r="Z14" s="1908"/>
      <c r="AA14" s="1908"/>
      <c r="AB14" s="1908"/>
      <c r="AC14" s="1908"/>
      <c r="AD14" s="1908"/>
      <c r="AE14" s="1908"/>
      <c r="AF14" s="1908"/>
      <c r="AG14" s="1908"/>
      <c r="AH14" s="1908"/>
      <c r="AI14" s="1908"/>
      <c r="AJ14" s="1908"/>
      <c r="AK14" s="1908"/>
      <c r="AL14" s="1908"/>
      <c r="AM14" s="1908"/>
      <c r="AN14" s="1908"/>
      <c r="AO14" s="1908"/>
      <c r="AP14" s="1908"/>
      <c r="AQ14" s="1908"/>
      <c r="AR14" s="1908"/>
      <c r="AS14" s="1908"/>
      <c r="AT14" s="1908"/>
      <c r="AU14" s="1908"/>
      <c r="AV14" s="1908"/>
      <c r="AW14" s="1908"/>
      <c r="AX14" s="1908"/>
      <c r="AY14" s="1908"/>
      <c r="AZ14" s="1908"/>
      <c r="BA14" s="1908"/>
      <c r="BB14" s="1908"/>
      <c r="BC14" s="1908"/>
      <c r="BD14" s="1908"/>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9" t="s">
        <v>713</v>
      </c>
      <c r="C16" s="1906"/>
      <c r="D16" s="1906"/>
      <c r="E16" s="1906"/>
      <c r="F16" s="1906"/>
      <c r="G16" s="1906"/>
      <c r="H16" s="1906"/>
      <c r="I16" s="1906"/>
      <c r="J16" s="1906"/>
      <c r="K16" s="1906"/>
      <c r="L16" s="1906"/>
      <c r="M16" s="1906"/>
      <c r="N16" s="1906"/>
      <c r="O16" s="1906"/>
      <c r="P16" s="1906"/>
      <c r="Q16" s="1906"/>
      <c r="R16" s="1918" t="s">
        <v>239</v>
      </c>
      <c r="S16" s="1918"/>
      <c r="T16" s="1901" t="s">
        <v>645</v>
      </c>
      <c r="U16" s="1901"/>
      <c r="V16" s="1901"/>
      <c r="W16" s="1901"/>
      <c r="X16" s="1901"/>
      <c r="Y16" s="1901"/>
      <c r="Z16" s="1901"/>
      <c r="AA16" s="1901"/>
      <c r="AB16" s="1901"/>
      <c r="AC16" s="1901"/>
      <c r="AD16" s="1901"/>
      <c r="AE16" s="1901"/>
      <c r="AF16" s="1901"/>
      <c r="AG16" s="1901"/>
      <c r="AH16" s="1901"/>
      <c r="AI16" s="1901"/>
      <c r="AJ16" s="1901"/>
      <c r="AK16" s="1901"/>
      <c r="AL16" s="1901"/>
      <c r="AO16" s="1901"/>
      <c r="AP16" s="190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0" t="s">
        <v>837</v>
      </c>
      <c r="C18" s="1911"/>
      <c r="D18" s="1911"/>
      <c r="E18" s="1911"/>
      <c r="F18" s="1911"/>
      <c r="G18" s="1911"/>
      <c r="H18" s="1911"/>
      <c r="I18" s="1911"/>
      <c r="J18" s="1911"/>
      <c r="K18" s="1911"/>
      <c r="L18" s="1911"/>
      <c r="M18" s="1911"/>
      <c r="N18" s="1911"/>
      <c r="O18" s="1911"/>
      <c r="P18" s="1911"/>
      <c r="Q18" s="1911"/>
      <c r="R18" s="1907">
        <f>'Required Info to Submit'!$F$8</f>
        <v>0</v>
      </c>
      <c r="S18" s="1907"/>
      <c r="T18" s="1907"/>
      <c r="U18" s="1907"/>
      <c r="V18" s="1907"/>
      <c r="W18" s="1907"/>
      <c r="X18" s="1907"/>
      <c r="Y18" s="1907"/>
      <c r="Z18" s="1907"/>
      <c r="AA18" s="1907"/>
      <c r="AB18" s="1907"/>
      <c r="AC18" s="1907"/>
      <c r="AD18" s="1907"/>
      <c r="AE18" s="1907"/>
      <c r="AF18" s="1907"/>
      <c r="AG18" s="1907"/>
      <c r="AH18" s="1907"/>
      <c r="AI18" s="1907"/>
      <c r="AJ18" s="1907"/>
      <c r="AK18" s="1907"/>
      <c r="AL18" s="1907"/>
      <c r="AN18" s="1906" t="s">
        <v>839</v>
      </c>
      <c r="AO18" s="1906"/>
      <c r="AP18" s="1906"/>
      <c r="AQ18" s="1906"/>
      <c r="AR18" s="1906"/>
      <c r="AS18" s="1906"/>
      <c r="AT18" s="1906"/>
      <c r="AU18" s="1906"/>
      <c r="AV18" s="1907">
        <f>'Required Info to Submit'!F10</f>
        <v>0</v>
      </c>
      <c r="AW18" s="1907"/>
      <c r="AX18" s="1907"/>
      <c r="AY18" s="1907"/>
      <c r="AZ18" s="1907"/>
      <c r="BA18" s="1907"/>
      <c r="BB18" s="1907"/>
      <c r="BC18" s="1907"/>
      <c r="BD18" s="190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9" t="s">
        <v>838</v>
      </c>
      <c r="C20" s="1906"/>
      <c r="D20" s="1906"/>
      <c r="E20" s="1906"/>
      <c r="F20" s="1906"/>
      <c r="G20" s="1906"/>
      <c r="H20" s="1906"/>
      <c r="I20" s="1906"/>
      <c r="J20" s="1906"/>
      <c r="K20" s="1906"/>
      <c r="L20" s="1906"/>
      <c r="M20" s="1906"/>
      <c r="N20" s="1906"/>
      <c r="O20" s="1906"/>
      <c r="P20" s="1906"/>
      <c r="Q20" s="1906"/>
      <c r="R20" s="1907">
        <f>'Required Info to Submit'!F9</f>
        <v>0</v>
      </c>
      <c r="S20" s="1907"/>
      <c r="T20" s="1907"/>
      <c r="U20" s="1907"/>
      <c r="V20" s="1907"/>
      <c r="W20" s="1907"/>
      <c r="X20" s="1907"/>
      <c r="Y20" s="1907"/>
      <c r="Z20" s="1907"/>
      <c r="AA20" s="1907"/>
      <c r="AB20" s="1907"/>
      <c r="AC20" s="1907"/>
      <c r="AD20" s="1907"/>
      <c r="AE20" s="1907"/>
      <c r="AF20" s="1907"/>
      <c r="AG20" s="1907"/>
      <c r="AH20" s="1907"/>
      <c r="AI20" s="1907"/>
      <c r="AJ20" s="1907"/>
      <c r="AK20" s="1907"/>
      <c r="AL20" s="1907"/>
      <c r="AN20" s="1906" t="s">
        <v>798</v>
      </c>
      <c r="AO20" s="1906"/>
      <c r="AP20" s="1906"/>
      <c r="AQ20" s="1906"/>
      <c r="AR20" s="1906"/>
      <c r="AS20" s="1906"/>
      <c r="AT20" s="1906"/>
      <c r="AU20" s="1906"/>
      <c r="AV20" s="1907">
        <f>'Required Info to Submit'!F11</f>
        <v>0</v>
      </c>
      <c r="AW20" s="1907"/>
      <c r="AX20" s="1907"/>
      <c r="AY20" s="1907"/>
      <c r="AZ20" s="1907"/>
      <c r="BA20" s="1907"/>
      <c r="BB20" s="1907"/>
      <c r="BC20" s="1907"/>
      <c r="BD20" s="190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9" t="s">
        <v>840</v>
      </c>
      <c r="C22" s="1906"/>
      <c r="D22" s="1906"/>
      <c r="E22" s="1906"/>
      <c r="F22" s="1906"/>
      <c r="G22" s="1906"/>
      <c r="H22" s="1906"/>
      <c r="I22" s="1906"/>
      <c r="J22" s="1906"/>
      <c r="K22" s="1906"/>
      <c r="L22" s="1906"/>
      <c r="M22" s="1906"/>
      <c r="N22" s="1906"/>
      <c r="O22" s="1906"/>
      <c r="P22" s="1906"/>
      <c r="Q22" s="1906"/>
      <c r="R22" s="1907">
        <f>'Required Info to Submit'!F12</f>
        <v>0</v>
      </c>
      <c r="S22" s="1907"/>
      <c r="T22" s="1907"/>
      <c r="U22" s="1907"/>
      <c r="V22" s="1907"/>
      <c r="W22" s="1907"/>
      <c r="X22" s="1907"/>
      <c r="Y22" s="1907"/>
      <c r="Z22" s="1907"/>
      <c r="AA22" s="1907"/>
      <c r="AB22" s="1907"/>
      <c r="AC22" s="1907"/>
      <c r="AD22" s="1907"/>
      <c r="AE22" s="1907"/>
      <c r="AF22" s="1907"/>
      <c r="AG22" s="1907"/>
      <c r="AH22" s="1907"/>
      <c r="AI22" s="1907"/>
      <c r="AJ22" s="1907"/>
      <c r="AK22" s="1907"/>
      <c r="AL22" s="1907"/>
      <c r="AN22" s="1906"/>
      <c r="AO22" s="1906"/>
      <c r="AP22" s="1906"/>
      <c r="AQ22" s="1906"/>
      <c r="AR22" s="1906"/>
      <c r="AS22" s="1906"/>
      <c r="AT22" s="1906"/>
      <c r="AU22" s="1906"/>
      <c r="AV22" s="1913"/>
      <c r="AW22" s="1913"/>
      <c r="AX22" s="1913"/>
      <c r="AY22" s="1913"/>
      <c r="AZ22" s="1913"/>
      <c r="BA22" s="1913"/>
      <c r="BB22" s="1913"/>
      <c r="BC22" s="1913"/>
      <c r="BD22" s="191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9" t="s">
        <v>841</v>
      </c>
      <c r="C24" s="1906"/>
      <c r="D24" s="1906"/>
      <c r="E24" s="1906"/>
      <c r="F24" s="1906"/>
      <c r="G24" s="1906"/>
      <c r="H24" s="1906"/>
      <c r="I24" s="1906"/>
      <c r="J24" s="1906"/>
      <c r="K24" s="1906"/>
      <c r="L24" s="1906"/>
      <c r="M24" s="1906"/>
      <c r="N24" s="1906"/>
      <c r="O24" s="1906"/>
      <c r="P24" s="1906"/>
      <c r="Q24" s="1906"/>
      <c r="R24" s="1919">
        <f>'Required Info to Submit'!$F$14</f>
        <v>0</v>
      </c>
      <c r="S24" s="1919"/>
      <c r="T24" s="1919"/>
      <c r="U24" s="1919"/>
      <c r="V24" s="1919"/>
      <c r="W24" s="1919"/>
      <c r="X24" s="1919"/>
      <c r="Y24" s="1919"/>
      <c r="Z24" s="1919"/>
      <c r="AA24" s="1919"/>
      <c r="AB24" s="1919"/>
      <c r="AC24" s="1919"/>
      <c r="AN24" s="1832" t="s">
        <v>845</v>
      </c>
      <c r="AO24" s="1832"/>
      <c r="AP24" s="1832"/>
      <c r="AQ24" s="1832"/>
      <c r="AR24" s="1832"/>
      <c r="AS24" s="1832"/>
      <c r="AT24" s="1832"/>
      <c r="AU24" s="1832"/>
      <c r="AV24" s="1914" t="str">
        <f>IF('Required Info to Submit'!$F$17&lt;&gt;"",'Required Info to Submit'!$F$17,"")</f>
        <v/>
      </c>
      <c r="AW24" s="1914"/>
      <c r="AX24" s="1914"/>
      <c r="AY24" s="1914"/>
      <c r="AZ24" s="1914"/>
      <c r="BA24" s="1914"/>
      <c r="BB24" s="1914"/>
      <c r="BC24" s="1914"/>
      <c r="BD24" s="1914"/>
      <c r="BF24" s="138"/>
    </row>
    <row r="25" spans="2:68" ht="17.25" x14ac:dyDescent="0.25">
      <c r="B25" s="137"/>
      <c r="C25" s="263"/>
      <c r="D25" s="263"/>
      <c r="E25" s="263"/>
      <c r="F25" s="263"/>
      <c r="G25" s="263"/>
      <c r="H25" s="1912" t="s">
        <v>712</v>
      </c>
      <c r="I25" s="1912"/>
      <c r="J25" s="1912"/>
      <c r="K25" s="1912"/>
      <c r="L25" s="1912"/>
      <c r="M25" s="1912"/>
      <c r="N25" s="1912"/>
      <c r="O25" s="1912"/>
      <c r="P25" s="1912"/>
      <c r="Q25" s="263"/>
      <c r="AN25" s="1912" t="s">
        <v>711</v>
      </c>
      <c r="AO25" s="1912"/>
      <c r="AP25" s="1912"/>
      <c r="AQ25" s="1912"/>
      <c r="AR25" s="1912"/>
      <c r="AS25" s="1912"/>
      <c r="AT25" s="1912"/>
      <c r="BF25" s="138"/>
    </row>
    <row r="26" spans="2:68" ht="18.75" x14ac:dyDescent="0.3">
      <c r="B26" s="1859" t="s">
        <v>649</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3" t="s">
        <v>650</v>
      </c>
      <c r="C28" s="1924"/>
      <c r="D28" s="1924"/>
      <c r="E28" s="1924"/>
      <c r="F28" s="1924"/>
      <c r="G28" s="1924"/>
      <c r="H28" s="1924"/>
      <c r="I28" s="1924"/>
      <c r="J28" s="1924"/>
      <c r="K28" s="1924"/>
      <c r="L28" s="1924"/>
      <c r="M28" s="1924"/>
      <c r="N28" s="1924"/>
      <c r="O28" s="1924"/>
      <c r="P28" s="1924"/>
      <c r="Q28" s="1924"/>
      <c r="T28" s="1920">
        <f>'Tracking &amp; Profitability'!$E$6</f>
        <v>0</v>
      </c>
      <c r="U28" s="1920"/>
      <c r="V28" s="1920"/>
      <c r="W28" s="1920"/>
      <c r="X28" s="1920"/>
      <c r="Y28" s="1920"/>
      <c r="Z28" s="1920"/>
      <c r="AA28" s="1920"/>
      <c r="AB28" s="1920"/>
      <c r="AF28" t="s">
        <v>710</v>
      </c>
      <c r="AO28" s="1918">
        <f>Welcome!$D$30</f>
        <v>0</v>
      </c>
      <c r="AP28" s="1918"/>
      <c r="AQ28" s="1918"/>
      <c r="AR28" s="1901" t="s">
        <v>651</v>
      </c>
      <c r="AS28" s="1901"/>
      <c r="AU28" s="1918">
        <f>Welcome!$E$30</f>
        <v>0</v>
      </c>
      <c r="AV28" s="1918"/>
      <c r="AW28" s="1918"/>
      <c r="AX28" s="1901" t="s">
        <v>709</v>
      </c>
      <c r="AY28" s="1901"/>
      <c r="BA28" s="1918">
        <f>Welcome!$F$30</f>
        <v>0</v>
      </c>
      <c r="BB28" s="1918"/>
      <c r="BC28" s="1918"/>
      <c r="BD28" s="1901" t="s">
        <v>652</v>
      </c>
      <c r="BE28" s="1901"/>
      <c r="BF28" s="138"/>
    </row>
    <row r="29" spans="2:68" ht="17.25" x14ac:dyDescent="0.25">
      <c r="B29" s="137"/>
      <c r="T29" s="134"/>
      <c r="U29" s="134"/>
      <c r="V29" s="134"/>
      <c r="W29" s="134"/>
      <c r="X29" s="134"/>
      <c r="Y29" s="134"/>
      <c r="Z29" s="134"/>
      <c r="AA29" s="134"/>
      <c r="AB29" s="134"/>
      <c r="AF29" s="1912" t="s">
        <v>708</v>
      </c>
      <c r="AG29" s="1912"/>
      <c r="AH29" s="1912"/>
      <c r="AI29" s="1912"/>
      <c r="AJ29" s="1912"/>
      <c r="AK29" s="1912"/>
      <c r="AL29" s="1912"/>
      <c r="AM29" s="1912"/>
      <c r="AN29" s="1912"/>
      <c r="AO29" s="1912"/>
      <c r="AP29" s="1912"/>
      <c r="AQ29" s="1912"/>
      <c r="AR29" s="1912"/>
      <c r="AS29" s="1912"/>
      <c r="AT29" s="1912"/>
      <c r="AU29" s="1912"/>
      <c r="AV29" s="1912"/>
      <c r="AW29" s="1912"/>
      <c r="AX29" s="1912"/>
      <c r="AY29" s="1912"/>
      <c r="AZ29" s="1912"/>
      <c r="BA29" s="1912"/>
      <c r="BB29" s="1912"/>
      <c r="BC29" s="1912"/>
      <c r="BD29" s="1912"/>
      <c r="BE29" s="1912"/>
      <c r="BF29" s="138"/>
    </row>
    <row r="30" spans="2:68" x14ac:dyDescent="0.25">
      <c r="B30" s="1916" t="s">
        <v>705</v>
      </c>
      <c r="C30" s="1832"/>
      <c r="D30" s="1832"/>
      <c r="E30" s="1832"/>
      <c r="F30" s="1832"/>
      <c r="G30" s="1832"/>
      <c r="H30" s="1832"/>
      <c r="I30" s="1832"/>
      <c r="J30" s="1832"/>
      <c r="K30" s="1832"/>
      <c r="L30" s="1832"/>
      <c r="M30" s="1832"/>
      <c r="N30" s="1832"/>
      <c r="O30" s="1832"/>
      <c r="P30" s="1832"/>
      <c r="Q30" s="1832"/>
      <c r="T30" s="1927">
        <v>1</v>
      </c>
      <c r="U30" s="1927"/>
      <c r="V30" s="1927"/>
      <c r="W30" s="1927"/>
      <c r="AF30" s="1917" t="s">
        <v>707</v>
      </c>
      <c r="AG30" s="1917"/>
      <c r="AH30" s="1917"/>
      <c r="AI30" s="1917"/>
      <c r="AJ30" s="1917"/>
      <c r="AK30" s="1917"/>
      <c r="AL30" s="1917"/>
      <c r="AM30" s="1917"/>
      <c r="AN30" s="1917"/>
      <c r="AO30" s="1917"/>
      <c r="AP30" s="1918">
        <f>Welcome!$D$24</f>
        <v>0</v>
      </c>
      <c r="AQ30" s="1918"/>
      <c r="AR30" s="1918"/>
      <c r="AT30" s="1917" t="s">
        <v>706</v>
      </c>
      <c r="AU30" s="1917"/>
      <c r="AV30" s="1917"/>
      <c r="AW30" s="1917"/>
      <c r="AX30" s="1917"/>
      <c r="AY30" s="1917"/>
      <c r="AZ30" s="1917"/>
      <c r="BA30" s="1917"/>
      <c r="BB30" s="1917"/>
      <c r="BC30" s="1917"/>
      <c r="BF30" s="138"/>
    </row>
    <row r="31" spans="2:68" x14ac:dyDescent="0.25">
      <c r="B31" s="137"/>
      <c r="BF31" s="138"/>
      <c r="BP31" s="262"/>
    </row>
    <row r="32" spans="2:68" x14ac:dyDescent="0.25">
      <c r="B32" s="1916" t="s">
        <v>702</v>
      </c>
      <c r="C32" s="1832"/>
      <c r="D32" s="1832"/>
      <c r="E32" s="1832"/>
      <c r="F32" s="1832"/>
      <c r="G32" s="1832"/>
      <c r="H32" s="1832"/>
      <c r="I32" s="1832"/>
      <c r="J32" s="1832"/>
      <c r="K32" s="1832"/>
      <c r="L32" s="1832"/>
      <c r="M32" s="1832"/>
      <c r="N32" s="1832"/>
      <c r="O32" s="1832"/>
      <c r="P32" s="1832"/>
      <c r="Q32" s="1832"/>
      <c r="T32" s="1921" t="s">
        <v>973</v>
      </c>
      <c r="U32" s="1921"/>
      <c r="V32" s="1921"/>
      <c r="W32" s="1921"/>
      <c r="X32" s="1921"/>
      <c r="Y32" s="1921"/>
      <c r="Z32" s="1921"/>
      <c r="AA32" s="1921"/>
      <c r="AB32" s="1921"/>
      <c r="AC32" s="1921"/>
      <c r="AD32" s="1921"/>
      <c r="AE32" s="1921"/>
      <c r="AF32" s="1921"/>
      <c r="AG32" s="1921"/>
      <c r="AH32" s="1921"/>
      <c r="AI32" s="1921"/>
      <c r="AJ32" s="1921"/>
      <c r="AK32" s="1921"/>
      <c r="AL32" s="1921"/>
      <c r="AM32" s="1921"/>
      <c r="AN32" s="1921"/>
      <c r="AO32" s="1921"/>
      <c r="BF32" s="138"/>
    </row>
    <row r="33" spans="2:92" x14ac:dyDescent="0.25">
      <c r="B33" s="137"/>
      <c r="BF33" s="138"/>
    </row>
    <row r="34" spans="2:92" x14ac:dyDescent="0.25">
      <c r="B34" s="137"/>
      <c r="C34" s="82"/>
      <c r="D34" s="82"/>
      <c r="E34" s="82"/>
      <c r="F34" s="82"/>
      <c r="G34" s="82"/>
      <c r="H34" s="82"/>
      <c r="I34" s="1918"/>
      <c r="J34" s="1918"/>
      <c r="K34" s="1901" t="s">
        <v>482</v>
      </c>
      <c r="L34" s="1901"/>
      <c r="M34" s="1901"/>
      <c r="N34" s="1901"/>
      <c r="O34" s="1901"/>
      <c r="P34" s="1901"/>
      <c r="Q34" s="1901"/>
      <c r="R34" s="1918" t="s">
        <v>239</v>
      </c>
      <c r="S34" s="1918"/>
      <c r="T34" s="1901" t="s">
        <v>481</v>
      </c>
      <c r="U34" s="1901"/>
      <c r="V34" s="1901"/>
      <c r="W34" s="1901"/>
      <c r="X34" s="1918"/>
      <c r="Y34" s="1918"/>
      <c r="Z34" s="1901" t="s">
        <v>480</v>
      </c>
      <c r="AA34" s="1901"/>
      <c r="AB34" s="1901"/>
      <c r="AF34" t="s">
        <v>704</v>
      </c>
      <c r="AL34" s="1918">
        <f>Welcome!$H$30</f>
        <v>5</v>
      </c>
      <c r="AM34" s="1918"/>
      <c r="AN34" s="1918"/>
      <c r="AO34" t="s">
        <v>703</v>
      </c>
      <c r="BF34" s="138"/>
    </row>
    <row r="35" spans="2:92" x14ac:dyDescent="0.25">
      <c r="B35" s="137"/>
      <c r="BF35" s="138"/>
      <c r="BP35" s="264"/>
      <c r="CN35" s="262"/>
    </row>
    <row r="36" spans="2:92" x14ac:dyDescent="0.25">
      <c r="B36" s="1923" t="s">
        <v>701</v>
      </c>
      <c r="C36" s="1924"/>
      <c r="D36" s="1924"/>
      <c r="E36" s="1924"/>
      <c r="F36" s="1924"/>
      <c r="G36" s="1924"/>
      <c r="H36" s="1924"/>
      <c r="I36" s="1924"/>
      <c r="J36" s="1924"/>
      <c r="K36" s="1924"/>
      <c r="L36" s="1924"/>
      <c r="M36" s="1924"/>
      <c r="N36" s="1924"/>
      <c r="O36" s="1924"/>
      <c r="P36" s="1924"/>
      <c r="Q36" s="1924"/>
      <c r="R36" s="1924"/>
      <c r="T36" s="1934" t="str">
        <f>IFERROR($T$28/('Tracking &amp; Profitability'!$E$7*52*Welcome!$D$18),"Error on A La Carte")</f>
        <v>Error on A La Carte</v>
      </c>
      <c r="U36" s="1934"/>
      <c r="V36" s="1934"/>
      <c r="W36" s="1934"/>
      <c r="X36" s="1934"/>
      <c r="Y36" s="1934"/>
      <c r="Z36" s="1934"/>
      <c r="AA36" s="1934"/>
      <c r="AB36" s="1934"/>
      <c r="AF36" s="1924" t="s">
        <v>477</v>
      </c>
      <c r="AG36" s="1924"/>
      <c r="AH36" s="1924"/>
      <c r="AI36" s="1924"/>
      <c r="AJ36" s="1924"/>
      <c r="AK36" s="1924"/>
      <c r="AL36" s="1924"/>
      <c r="AM36" s="1924"/>
      <c r="AN36" s="1924"/>
      <c r="AO36" s="1924"/>
      <c r="AP36" s="1924"/>
      <c r="AQ36" s="1924"/>
      <c r="AR36" s="1924"/>
      <c r="AS36" s="1924"/>
      <c r="AU36" s="1918" t="e">
        <f>ROUND(((1-(('PIM Model'!$G$15+'PIM Model'!$G$17+'PIM Model'!$G$18)/'PIM Model'!$G$31))*100),0)&amp;"%/"&amp;ROUND((('PIM Model'!$G$15+'PIM Model'!$G$17+'PIM Model'!$G$18)/'PIM Model'!$G$31*100),0)&amp;"%"</f>
        <v>#DIV/0!</v>
      </c>
      <c r="AV36" s="1918"/>
      <c r="AW36" s="1918"/>
      <c r="AX36" s="1918"/>
      <c r="AY36" s="1918"/>
      <c r="AZ36" s="191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3" t="s">
        <v>699</v>
      </c>
      <c r="C38" s="1924"/>
      <c r="D38" s="1924"/>
      <c r="E38" s="1924"/>
      <c r="F38" s="1924"/>
      <c r="G38" s="1924"/>
      <c r="H38" s="1924"/>
      <c r="I38" s="1924"/>
      <c r="J38" s="1924"/>
      <c r="K38" s="1924"/>
      <c r="L38" s="1924"/>
      <c r="M38" s="1924"/>
      <c r="N38" s="1924"/>
      <c r="O38" s="1924"/>
      <c r="P38" s="1924"/>
      <c r="Q38" s="1924"/>
      <c r="R38" s="1924"/>
      <c r="T38" s="1935" t="str">
        <f>IFERROR('PIM Model'!$H$31/('PIM Model'!$E$6*52*Welcome!$D$18),"Error on A La Carte")</f>
        <v>Error on A La Carte</v>
      </c>
      <c r="U38" s="1935"/>
      <c r="V38" s="1935"/>
      <c r="W38" s="1935"/>
      <c r="X38" s="1935"/>
      <c r="Y38" s="1935"/>
      <c r="Z38" s="1935"/>
      <c r="AA38" s="1935"/>
      <c r="AB38" s="1935"/>
      <c r="AC38" s="265"/>
      <c r="AD38" s="265"/>
      <c r="AF38" s="1832" t="s">
        <v>653</v>
      </c>
      <c r="AG38" s="1832"/>
      <c r="AH38" s="1832"/>
      <c r="AI38" s="1832"/>
      <c r="AJ38" s="1832"/>
      <c r="AK38" s="1832"/>
      <c r="AL38" s="1832"/>
      <c r="AM38" s="1832"/>
      <c r="AN38" s="1832"/>
      <c r="AO38" s="1832"/>
      <c r="AP38" s="1832"/>
      <c r="AQ38" s="1832"/>
      <c r="AR38" s="1832"/>
      <c r="AS38" s="1832"/>
      <c r="AU38" s="1918">
        <f>COUNTIF('PIM Model'!$E$10:$E$30,"Include")</f>
        <v>21</v>
      </c>
      <c r="AV38" s="1918"/>
      <c r="AW38" s="1918"/>
      <c r="AX38" s="1918"/>
      <c r="AY38" s="1918"/>
      <c r="AZ38" s="1918"/>
      <c r="BF38" s="138"/>
    </row>
    <row r="39" spans="2:92" x14ac:dyDescent="0.25">
      <c r="B39" s="137"/>
      <c r="BF39" s="138"/>
    </row>
    <row r="40" spans="2:92" x14ac:dyDescent="0.25">
      <c r="B40" s="1923" t="s">
        <v>697</v>
      </c>
      <c r="C40" s="1924"/>
      <c r="D40" s="1924"/>
      <c r="E40" s="1924"/>
      <c r="F40" s="1924"/>
      <c r="G40" s="1924"/>
      <c r="H40" s="1924"/>
      <c r="I40" s="1924"/>
      <c r="J40" s="1924"/>
      <c r="K40" s="1924"/>
      <c r="L40" s="1924"/>
      <c r="M40" s="1924"/>
      <c r="N40" s="1924"/>
      <c r="O40" s="1924"/>
      <c r="P40" s="1924"/>
      <c r="Q40" s="1924"/>
      <c r="R40" s="1924"/>
      <c r="T40" s="1920">
        <f>IFERROR('PIM Model'!$G$31/'PIM Model'!$H$31,0)</f>
        <v>0</v>
      </c>
      <c r="U40" s="1920"/>
      <c r="V40" s="1920"/>
      <c r="W40" s="1920"/>
      <c r="X40" s="1920"/>
      <c r="Y40" s="1920"/>
      <c r="Z40" s="1920"/>
      <c r="AA40" s="1920"/>
      <c r="AB40" s="1920"/>
      <c r="AF40" s="1832" t="s">
        <v>700</v>
      </c>
      <c r="AG40" s="1832"/>
      <c r="AH40" s="1832"/>
      <c r="AI40" s="1832"/>
      <c r="AJ40" s="1832"/>
      <c r="AK40" s="1832"/>
      <c r="AL40" s="1832"/>
      <c r="AM40" s="1832"/>
      <c r="AN40" s="1832"/>
      <c r="AO40" s="1832"/>
      <c r="AP40" s="1832"/>
      <c r="AQ40" s="1832"/>
      <c r="AR40" s="1832"/>
      <c r="AS40" s="1832"/>
      <c r="AU40" s="1918">
        <f>Welcome!$G$30</f>
        <v>0</v>
      </c>
      <c r="AV40" s="1918"/>
      <c r="AW40" s="1918"/>
      <c r="BC40" s="1901"/>
      <c r="BD40" s="1901"/>
      <c r="BE40" s="1901"/>
      <c r="BF40" s="138"/>
    </row>
    <row r="41" spans="2:92" x14ac:dyDescent="0.25">
      <c r="B41" s="137"/>
      <c r="BF41" s="138"/>
      <c r="BP41" s="262"/>
      <c r="CN41" s="264"/>
    </row>
    <row r="42" spans="2:92" x14ac:dyDescent="0.25">
      <c r="B42" s="1916" t="s">
        <v>695</v>
      </c>
      <c r="C42" s="1832"/>
      <c r="D42" s="1832"/>
      <c r="E42" s="1832"/>
      <c r="F42" s="1832"/>
      <c r="G42" s="1832"/>
      <c r="H42" s="1832"/>
      <c r="I42" s="1832"/>
      <c r="J42" s="1832"/>
      <c r="K42" s="1832"/>
      <c r="L42" s="1832"/>
      <c r="M42" s="1832"/>
      <c r="N42" s="1832"/>
      <c r="O42" s="1832"/>
      <c r="P42" s="1832"/>
      <c r="Q42" s="1832"/>
      <c r="R42" s="1832"/>
      <c r="T42" s="1920" t="s">
        <v>730</v>
      </c>
      <c r="U42" s="1920"/>
      <c r="V42" s="1920"/>
      <c r="W42" s="1920"/>
      <c r="X42" s="1920"/>
      <c r="Y42" s="1920"/>
      <c r="Z42" s="1920"/>
      <c r="AA42" s="1920"/>
      <c r="AB42" s="1920"/>
      <c r="AF42" s="1832" t="s">
        <v>698</v>
      </c>
      <c r="AG42" s="1832"/>
      <c r="AH42" s="1832"/>
      <c r="AI42" s="1832"/>
      <c r="AJ42" s="1832"/>
      <c r="AK42" s="1832"/>
      <c r="AL42" s="1832"/>
      <c r="AM42" s="1832"/>
      <c r="AN42" s="1832"/>
      <c r="AO42" s="1832"/>
      <c r="AP42" s="1832"/>
      <c r="AQ42" s="1832"/>
      <c r="AR42" s="1832"/>
      <c r="AS42" s="1832"/>
      <c r="AU42" s="1918" t="s">
        <v>646</v>
      </c>
      <c r="AV42" s="1918"/>
      <c r="AW42" s="1918"/>
      <c r="BC42" s="1901"/>
      <c r="BD42" s="1901"/>
      <c r="BE42" s="1901"/>
      <c r="BF42" s="138"/>
    </row>
    <row r="43" spans="2:92" x14ac:dyDescent="0.25">
      <c r="B43" s="137"/>
      <c r="BF43" s="138"/>
      <c r="BP43" s="262"/>
      <c r="CN43" s="264"/>
    </row>
    <row r="44" spans="2:92" x14ac:dyDescent="0.25">
      <c r="B44" s="1923" t="s">
        <v>693</v>
      </c>
      <c r="C44" s="1924"/>
      <c r="D44" s="1924"/>
      <c r="E44" s="1924"/>
      <c r="F44" s="1924"/>
      <c r="G44" s="1924"/>
      <c r="H44" s="1924"/>
      <c r="I44" s="1924"/>
      <c r="J44" s="1924"/>
      <c r="K44" s="1924"/>
      <c r="L44" s="1924"/>
      <c r="M44" s="1924"/>
      <c r="N44" s="1924"/>
      <c r="O44" s="1924"/>
      <c r="P44" s="1924"/>
      <c r="Q44" s="1924"/>
      <c r="R44" s="1924"/>
      <c r="T44" s="1926">
        <f>'Tracking &amp; Profitability'!$E$7</f>
        <v>0</v>
      </c>
      <c r="U44" s="1926"/>
      <c r="V44" s="1926"/>
      <c r="W44" s="1926"/>
      <c r="X44" s="1926"/>
      <c r="Y44" s="1926"/>
      <c r="Z44" s="1926"/>
      <c r="AA44" s="1926"/>
      <c r="AB44" s="1926"/>
      <c r="AF44" s="1832" t="s">
        <v>696</v>
      </c>
      <c r="AG44" s="1832"/>
      <c r="AH44" s="1832"/>
      <c r="AI44" s="1832"/>
      <c r="AJ44" s="1832"/>
      <c r="AK44" s="1832"/>
      <c r="AL44" s="1832"/>
      <c r="AM44" s="1832"/>
      <c r="AN44" s="1832"/>
      <c r="AO44" s="1832"/>
      <c r="AP44" s="1832"/>
      <c r="AQ44" s="1832"/>
      <c r="AR44" s="1832"/>
      <c r="AS44" s="1832"/>
      <c r="AU44" s="1918" t="s">
        <v>646</v>
      </c>
      <c r="AV44" s="1918"/>
      <c r="AW44" s="1918"/>
      <c r="BC44" s="1901"/>
      <c r="BD44" s="1901"/>
      <c r="BE44" s="1901"/>
      <c r="BF44" s="138"/>
    </row>
    <row r="45" spans="2:92" x14ac:dyDescent="0.25">
      <c r="B45" s="137"/>
      <c r="BF45" s="138"/>
      <c r="CN45" s="264"/>
    </row>
    <row r="46" spans="2:92" x14ac:dyDescent="0.25">
      <c r="B46" s="1928" t="s">
        <v>654</v>
      </c>
      <c r="C46" s="1929"/>
      <c r="D46" s="1929"/>
      <c r="E46" s="1929"/>
      <c r="F46" s="1929"/>
      <c r="G46" s="1929"/>
      <c r="H46" s="1929"/>
      <c r="I46" s="1929"/>
      <c r="J46" s="1929"/>
      <c r="K46" s="1929"/>
      <c r="L46" s="1929"/>
      <c r="M46" s="1929"/>
      <c r="N46" s="1929"/>
      <c r="O46" s="1929"/>
      <c r="P46" s="1929"/>
      <c r="Q46" s="1929"/>
      <c r="R46" s="1929"/>
      <c r="T46" s="1931">
        <f>'Agreement Worksheet'!$C$10</f>
        <v>500</v>
      </c>
      <c r="U46" s="1907"/>
      <c r="V46" s="1907"/>
      <c r="W46" s="1907"/>
      <c r="X46" s="1907"/>
      <c r="Y46" s="1907"/>
      <c r="Z46" s="1907"/>
      <c r="AA46" s="1907"/>
      <c r="AB46" s="1907"/>
      <c r="AF46" s="1922" t="s">
        <v>694</v>
      </c>
      <c r="AG46" s="1922"/>
      <c r="AH46" s="1922"/>
      <c r="AI46" s="1922"/>
      <c r="AJ46" s="1922"/>
      <c r="AK46" s="1922"/>
      <c r="AL46" s="1922"/>
      <c r="AM46" s="1922"/>
      <c r="AN46" s="1922"/>
      <c r="AO46" s="1922"/>
      <c r="AP46" s="1922"/>
      <c r="AQ46" s="1922"/>
      <c r="AR46" s="1922"/>
      <c r="AS46" s="1922"/>
      <c r="AU46" s="1939">
        <f>'Agreement Worksheet'!$C$13/100</f>
        <v>0.3</v>
      </c>
      <c r="AV46" s="1939"/>
      <c r="AW46" s="1939"/>
      <c r="AX46" s="1939"/>
      <c r="AY46" s="1939"/>
      <c r="AZ46" s="1939"/>
      <c r="BF46" s="138"/>
    </row>
    <row r="47" spans="2:92" x14ac:dyDescent="0.25">
      <c r="B47" s="137"/>
      <c r="BF47" s="138"/>
      <c r="CN47" s="264"/>
    </row>
    <row r="48" spans="2:92" x14ac:dyDescent="0.25">
      <c r="B48" s="1923" t="s">
        <v>478</v>
      </c>
      <c r="C48" s="1924"/>
      <c r="D48" s="1924"/>
      <c r="E48" s="1924"/>
      <c r="F48" s="1924"/>
      <c r="G48" s="1924"/>
      <c r="H48" s="1924"/>
      <c r="I48" s="1924"/>
      <c r="J48" s="1924"/>
      <c r="K48" s="1924"/>
      <c r="L48" s="1924"/>
      <c r="M48" s="1924"/>
      <c r="N48" s="1924"/>
      <c r="O48" s="1924"/>
      <c r="P48" s="1924"/>
      <c r="Q48" s="1924"/>
      <c r="R48" s="1924"/>
      <c r="T48" s="1907">
        <f>$K$10</f>
        <v>0</v>
      </c>
      <c r="U48" s="1907"/>
      <c r="V48" s="1907"/>
      <c r="W48" s="1907"/>
      <c r="X48" s="1907"/>
      <c r="Y48" s="1907"/>
      <c r="Z48" s="1907"/>
      <c r="AA48" s="1907"/>
      <c r="AB48" s="1907"/>
      <c r="AF48" s="1922" t="s">
        <v>692</v>
      </c>
      <c r="AG48" s="1922"/>
      <c r="AH48" s="1922"/>
      <c r="AI48" s="1922"/>
      <c r="AJ48" s="1922"/>
      <c r="AK48" s="1922"/>
      <c r="AL48" s="1922"/>
      <c r="AM48" s="1922"/>
      <c r="AN48" s="1922"/>
      <c r="AO48" s="1922"/>
      <c r="AP48" s="1922"/>
      <c r="AQ48" s="1922"/>
      <c r="AR48" s="1922"/>
      <c r="AS48" s="1922"/>
      <c r="AU48" s="1943">
        <f>'Agreement Worksheet'!$F$13</f>
        <v>2.25</v>
      </c>
      <c r="AV48" s="1944"/>
      <c r="AW48" s="1944"/>
      <c r="AX48" s="1944"/>
      <c r="AY48" s="1944"/>
      <c r="AZ48" s="1944"/>
      <c r="BF48" s="138"/>
    </row>
    <row r="49" spans="2:92" x14ac:dyDescent="0.25">
      <c r="B49" s="137"/>
      <c r="BF49" s="138"/>
      <c r="CN49" s="264"/>
    </row>
    <row r="50" spans="2:92" x14ac:dyDescent="0.25">
      <c r="B50" s="1933" t="s">
        <v>691</v>
      </c>
      <c r="C50" s="1922"/>
      <c r="D50" s="1922"/>
      <c r="E50" s="1922"/>
      <c r="F50" s="1922"/>
      <c r="G50" s="1922"/>
      <c r="H50" s="1922"/>
      <c r="I50" s="1922"/>
      <c r="J50" s="1922"/>
      <c r="K50" s="1922"/>
      <c r="L50" s="1922"/>
      <c r="M50" s="1922"/>
      <c r="N50" s="1922"/>
      <c r="O50" s="1922"/>
      <c r="P50" s="1922"/>
      <c r="Q50" s="1922"/>
      <c r="R50" s="1922"/>
      <c r="T50" s="1930">
        <f>'Agreement Worksheet'!$E$10</f>
        <v>500</v>
      </c>
      <c r="U50" s="1930"/>
      <c r="V50" s="1930"/>
      <c r="W50" s="1930"/>
      <c r="X50" s="1930"/>
      <c r="Y50" s="1930"/>
      <c r="Z50" s="1832" t="s">
        <v>690</v>
      </c>
      <c r="AA50" s="1832"/>
      <c r="AB50" s="1832"/>
      <c r="AC50" s="1930">
        <f>'Agreement Worksheet'!$F$10</f>
        <v>35</v>
      </c>
      <c r="AD50" s="1930"/>
      <c r="AE50" s="1930"/>
      <c r="AF50" s="1930"/>
      <c r="AG50" s="193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6" t="s">
        <v>674</v>
      </c>
      <c r="C53" s="1937"/>
      <c r="D53" s="1937"/>
      <c r="E53" s="1937"/>
      <c r="F53" s="1937"/>
      <c r="G53" s="1937"/>
      <c r="H53" s="1937"/>
      <c r="I53" s="1937"/>
      <c r="J53" s="1937"/>
      <c r="K53" s="1937"/>
      <c r="L53" s="1937"/>
      <c r="M53" s="1937"/>
      <c r="N53" s="1937"/>
      <c r="O53" s="1937"/>
      <c r="P53" s="1937"/>
      <c r="Q53" s="1937"/>
      <c r="R53" s="1937"/>
      <c r="S53" s="1937"/>
      <c r="T53" s="1937"/>
      <c r="U53" s="1937"/>
      <c r="V53" s="1937"/>
      <c r="W53" s="1937"/>
      <c r="X53" s="1937"/>
      <c r="Y53" s="1937"/>
      <c r="Z53" s="1937"/>
      <c r="AA53" s="1937"/>
      <c r="AB53" s="1937"/>
      <c r="AC53" s="1937"/>
      <c r="AD53" s="1937"/>
      <c r="AE53" s="1937"/>
      <c r="AF53" s="1937"/>
      <c r="AG53" s="1937"/>
      <c r="AH53" s="1937"/>
      <c r="AI53" s="1937"/>
      <c r="AJ53" s="1937"/>
      <c r="AK53" s="1937"/>
      <c r="AL53" s="1937"/>
      <c r="AM53" s="1937"/>
      <c r="AN53" s="1937"/>
      <c r="AO53" s="1937"/>
      <c r="AP53" s="1937"/>
      <c r="AQ53" s="1937"/>
      <c r="AR53" s="1937"/>
      <c r="AS53" s="1937"/>
      <c r="AT53" s="1937"/>
      <c r="AU53" s="1937"/>
      <c r="AV53" s="1937"/>
      <c r="AW53" s="1937"/>
      <c r="AX53" s="1937"/>
      <c r="AY53" s="1937"/>
      <c r="AZ53" s="1937"/>
      <c r="BA53" s="1937"/>
      <c r="BB53" s="1937"/>
      <c r="BC53" s="1937"/>
      <c r="BD53" s="1937"/>
      <c r="BE53" s="1937"/>
      <c r="BF53" s="1938"/>
    </row>
    <row r="54" spans="2:92" x14ac:dyDescent="0.25">
      <c r="B54" s="1940" t="s">
        <v>689</v>
      </c>
      <c r="C54" s="1941"/>
      <c r="D54" s="1941"/>
      <c r="E54" s="1941"/>
      <c r="F54" s="1941"/>
      <c r="G54" s="1941"/>
      <c r="H54" s="1941"/>
      <c r="I54" s="1941"/>
      <c r="J54" s="1941"/>
      <c r="K54" s="1941"/>
      <c r="L54" s="1941"/>
      <c r="M54" s="1941"/>
      <c r="N54" s="1941"/>
      <c r="O54" s="1941"/>
      <c r="P54" s="1941"/>
      <c r="Q54" s="1941"/>
      <c r="R54" s="1941"/>
      <c r="S54" s="1941"/>
      <c r="T54" s="1941"/>
      <c r="U54" s="1941"/>
      <c r="V54" s="1941"/>
      <c r="W54" s="1941"/>
      <c r="X54" s="1941"/>
      <c r="Y54" s="1941"/>
      <c r="Z54" s="1941"/>
      <c r="AA54" s="1941"/>
      <c r="AB54" s="1941"/>
      <c r="AC54" s="1941"/>
      <c r="AD54" s="1941"/>
      <c r="AE54" s="1941"/>
      <c r="AF54" s="1941"/>
      <c r="AG54" s="1941"/>
      <c r="AH54" s="1941"/>
      <c r="AI54" s="1941"/>
      <c r="AJ54" s="1941"/>
      <c r="AK54" s="1941"/>
      <c r="AL54" s="1941"/>
      <c r="AM54" s="1941"/>
      <c r="AN54" s="1941"/>
      <c r="AO54" s="1941"/>
      <c r="AP54" s="1941"/>
      <c r="AQ54" s="1941"/>
      <c r="AR54" s="1941"/>
      <c r="AS54" s="1941"/>
      <c r="AT54" s="1941"/>
      <c r="AU54" s="1941"/>
      <c r="AV54" s="1941"/>
      <c r="AW54" s="1941"/>
      <c r="AX54" s="1941"/>
      <c r="AY54" s="1941"/>
      <c r="AZ54" s="1941"/>
      <c r="BA54" s="1941"/>
      <c r="BB54" s="1941"/>
      <c r="BC54" s="1941"/>
      <c r="BD54" s="1941"/>
      <c r="BE54" s="1941"/>
      <c r="BF54" s="1942"/>
      <c r="BP54" s="262"/>
    </row>
    <row r="55" spans="2:92" x14ac:dyDescent="0.25">
      <c r="B55" s="137"/>
      <c r="AC55" s="267"/>
      <c r="AD55" s="267"/>
      <c r="AE55" s="267"/>
      <c r="AF55" s="267"/>
      <c r="AG55" s="267"/>
      <c r="AH55" s="267"/>
      <c r="AK55" s="1906"/>
      <c r="AL55" s="1906"/>
      <c r="AM55" s="1906"/>
      <c r="AN55" s="1906"/>
      <c r="AO55" s="1781"/>
      <c r="AP55" s="1781"/>
      <c r="AQ55" s="1781"/>
      <c r="AR55" s="134"/>
      <c r="AS55" s="134"/>
      <c r="AT55" s="1781"/>
      <c r="AU55" s="1781"/>
      <c r="AV55" s="1781"/>
      <c r="AW55" s="134"/>
      <c r="AX55" s="134"/>
      <c r="AY55" s="1781"/>
      <c r="AZ55" s="1781"/>
      <c r="BA55" s="1781"/>
      <c r="BB55" s="134"/>
      <c r="BC55" s="134"/>
      <c r="BD55" s="1781"/>
      <c r="BE55" s="1781"/>
      <c r="BF55" s="1925"/>
      <c r="BP55" s="268"/>
    </row>
    <row r="56" spans="2:92" x14ac:dyDescent="0.25">
      <c r="B56" s="137"/>
      <c r="C56" s="1917" t="s">
        <v>103</v>
      </c>
      <c r="D56" s="1917"/>
      <c r="E56" s="1917"/>
      <c r="F56" s="1917"/>
      <c r="G56" s="1917"/>
      <c r="H56" s="1917"/>
      <c r="I56" s="1917"/>
      <c r="J56" s="1917"/>
      <c r="K56" s="1917"/>
      <c r="L56" s="1917"/>
      <c r="M56" s="1917"/>
      <c r="N56" s="1917"/>
      <c r="O56" s="1917"/>
      <c r="P56" s="1917"/>
      <c r="Q56" s="1917"/>
      <c r="R56" s="1917"/>
      <c r="S56" s="1917"/>
      <c r="T56" s="1917"/>
      <c r="U56" s="1917"/>
      <c r="V56" s="1917"/>
      <c r="W56" s="1917"/>
      <c r="X56" s="1917"/>
      <c r="Y56" s="1917"/>
      <c r="Z56" s="1917"/>
      <c r="AC56" s="1918" t="str">
        <f>'PIM Model'!$AD$11</f>
        <v/>
      </c>
      <c r="AD56" s="1918"/>
      <c r="AE56" s="1918" t="str">
        <f>'PIM Model'!$D$11</f>
        <v>%</v>
      </c>
      <c r="AF56" s="1918"/>
      <c r="AG56" s="1918" t="str">
        <f>'PIM Model'!$D$11</f>
        <v>%</v>
      </c>
      <c r="AH56" s="1918"/>
      <c r="AI56" s="1901" t="str">
        <f>'PIM Model'!$D$11</f>
        <v>%</v>
      </c>
      <c r="AJ56" s="1901"/>
      <c r="AK56" s="134"/>
      <c r="AL56" s="134"/>
      <c r="AM56" s="134"/>
      <c r="AN56" s="134"/>
      <c r="AO56" s="1781"/>
      <c r="AP56" s="1781"/>
      <c r="AQ56" s="1781"/>
      <c r="AR56" s="134"/>
      <c r="AS56" s="134"/>
      <c r="AT56" s="1781"/>
      <c r="AU56" s="1781"/>
      <c r="AV56" s="1781"/>
      <c r="AW56" s="134"/>
      <c r="AX56" s="134"/>
      <c r="AY56" s="1781"/>
      <c r="AZ56" s="1781"/>
      <c r="BA56" s="1781"/>
      <c r="BB56" s="134"/>
      <c r="BC56" s="134"/>
      <c r="BD56" s="1781"/>
      <c r="BE56" s="1781"/>
      <c r="BF56" s="1925"/>
      <c r="BP56" s="262"/>
    </row>
    <row r="57" spans="2:92" x14ac:dyDescent="0.25">
      <c r="B57" s="137"/>
      <c r="C57" s="1917" t="s">
        <v>102</v>
      </c>
      <c r="D57" s="1917"/>
      <c r="E57" s="1917"/>
      <c r="F57" s="1917"/>
      <c r="G57" s="1917"/>
      <c r="H57" s="1917"/>
      <c r="I57" s="1917"/>
      <c r="J57" s="1917"/>
      <c r="K57" s="1917"/>
      <c r="L57" s="1917"/>
      <c r="M57" s="1917"/>
      <c r="N57" s="1917"/>
      <c r="O57" s="1917"/>
      <c r="P57" s="1917"/>
      <c r="Q57" s="1917"/>
      <c r="R57" s="1917"/>
      <c r="S57" s="1917"/>
      <c r="T57" s="1917"/>
      <c r="U57" s="1917"/>
      <c r="V57" s="1917"/>
      <c r="W57" s="1917"/>
      <c r="X57" s="1917"/>
      <c r="Y57" s="1917"/>
      <c r="Z57" s="1917"/>
      <c r="AC57" s="1904" t="str">
        <f>'PIM Model'!$AD$13</f>
        <v/>
      </c>
      <c r="AD57" s="1904"/>
      <c r="AE57" s="1904" t="str">
        <f>'PIM Model'!$D$13</f>
        <v>%</v>
      </c>
      <c r="AF57" s="1904"/>
      <c r="AG57" s="1904" t="str">
        <f>'PIM Model'!$D$13</f>
        <v>%</v>
      </c>
      <c r="AH57" s="1904"/>
      <c r="AI57" s="1901" t="str">
        <f>'PIM Model'!$D$13</f>
        <v>%</v>
      </c>
      <c r="AJ57" s="190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17" t="s">
        <v>101</v>
      </c>
      <c r="D58" s="1917"/>
      <c r="E58" s="1917"/>
      <c r="F58" s="1917"/>
      <c r="G58" s="1917"/>
      <c r="H58" s="1917"/>
      <c r="I58" s="1917"/>
      <c r="J58" s="1917"/>
      <c r="K58" s="1917"/>
      <c r="L58" s="1917"/>
      <c r="M58" s="1917"/>
      <c r="N58" s="1917"/>
      <c r="O58" s="1917"/>
      <c r="P58" s="1917"/>
      <c r="Q58" s="1917"/>
      <c r="R58" s="1917"/>
      <c r="S58" s="1917"/>
      <c r="T58" s="1917"/>
      <c r="U58" s="1917"/>
      <c r="V58" s="1917"/>
      <c r="W58" s="1917"/>
      <c r="X58" s="1917"/>
      <c r="Y58" s="1917"/>
      <c r="Z58" s="1917"/>
      <c r="AC58" s="1904" t="str">
        <f>'PIM Model'!$AD$19</f>
        <v/>
      </c>
      <c r="AD58" s="1904"/>
      <c r="AE58" s="1904" t="str">
        <f>'PIM Model'!$D$19</f>
        <v>%</v>
      </c>
      <c r="AF58" s="1904"/>
      <c r="AG58" s="1904" t="str">
        <f>'PIM Model'!$D$19</f>
        <v>%</v>
      </c>
      <c r="AH58" s="1904"/>
      <c r="AI58" s="1901" t="str">
        <f>'PIM Model'!$D$19</f>
        <v>%</v>
      </c>
      <c r="AJ58" s="190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17" t="s">
        <v>100</v>
      </c>
      <c r="D59" s="1917"/>
      <c r="E59" s="1917"/>
      <c r="F59" s="1917"/>
      <c r="G59" s="1917"/>
      <c r="H59" s="1917"/>
      <c r="I59" s="1917"/>
      <c r="J59" s="1917"/>
      <c r="K59" s="1917"/>
      <c r="L59" s="1917"/>
      <c r="M59" s="1917"/>
      <c r="N59" s="1917"/>
      <c r="O59" s="1917"/>
      <c r="P59" s="1917"/>
      <c r="Q59" s="1917"/>
      <c r="R59" s="1917"/>
      <c r="S59" s="1917"/>
      <c r="T59" s="1917"/>
      <c r="U59" s="1917"/>
      <c r="V59" s="1917"/>
      <c r="W59" s="1917"/>
      <c r="X59" s="1917"/>
      <c r="Y59" s="1917"/>
      <c r="Z59" s="1917"/>
      <c r="AC59" s="1904" t="str">
        <f>'PIM Model'!$AD$14</f>
        <v/>
      </c>
      <c r="AD59" s="1904"/>
      <c r="AE59" s="1904" t="str">
        <f>'PIM Model'!$D$14</f>
        <v>%</v>
      </c>
      <c r="AF59" s="1904"/>
      <c r="AG59" s="1904" t="str">
        <f>'PIM Model'!$D$14</f>
        <v>%</v>
      </c>
      <c r="AH59" s="1904"/>
      <c r="AI59" s="1901" t="str">
        <f>'PIM Model'!$D$14</f>
        <v>%</v>
      </c>
      <c r="AJ59" s="190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17" t="s">
        <v>104</v>
      </c>
      <c r="D60" s="1917"/>
      <c r="E60" s="1917"/>
      <c r="F60" s="1917"/>
      <c r="G60" s="1917"/>
      <c r="H60" s="1917"/>
      <c r="I60" s="1917"/>
      <c r="J60" s="1917"/>
      <c r="K60" s="1917"/>
      <c r="L60" s="1917"/>
      <c r="M60" s="1917"/>
      <c r="N60" s="1917"/>
      <c r="O60" s="1917"/>
      <c r="P60" s="1917"/>
      <c r="Q60" s="1917"/>
      <c r="R60" s="1917"/>
      <c r="S60" s="1917"/>
      <c r="T60" s="1917"/>
      <c r="U60" s="1917"/>
      <c r="V60" s="1917"/>
      <c r="W60" s="1917"/>
      <c r="X60" s="1917"/>
      <c r="Y60" s="1917"/>
      <c r="Z60" s="1917"/>
      <c r="AC60" s="1904" t="str">
        <f>'PIM Model'!$AD$15</f>
        <v/>
      </c>
      <c r="AD60" s="1904"/>
      <c r="AE60" s="1904" t="str">
        <f>'PIM Model'!$D$15</f>
        <v>%</v>
      </c>
      <c r="AF60" s="1904"/>
      <c r="AG60" s="1904" t="str">
        <f>'PIM Model'!$D$15</f>
        <v>%</v>
      </c>
      <c r="AH60" s="1904"/>
      <c r="AI60" s="1901" t="str">
        <f>'PIM Model'!$D$15</f>
        <v>%</v>
      </c>
      <c r="AJ60" s="190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17" t="s">
        <v>99</v>
      </c>
      <c r="D61" s="1917"/>
      <c r="E61" s="1917"/>
      <c r="F61" s="1917"/>
      <c r="G61" s="1917"/>
      <c r="H61" s="1917"/>
      <c r="I61" s="1917"/>
      <c r="J61" s="1917"/>
      <c r="K61" s="1917"/>
      <c r="L61" s="1917"/>
      <c r="M61" s="1917"/>
      <c r="N61" s="1917"/>
      <c r="O61" s="1917"/>
      <c r="P61" s="1917"/>
      <c r="Q61" s="1917"/>
      <c r="R61" s="1917"/>
      <c r="S61" s="1917"/>
      <c r="T61" s="1917"/>
      <c r="U61" s="1917"/>
      <c r="V61" s="1917"/>
      <c r="W61" s="1917"/>
      <c r="X61" s="1917"/>
      <c r="Y61" s="1917"/>
      <c r="Z61" s="1917"/>
      <c r="AC61" s="1904" t="str">
        <f>'PIM Model'!$AD$10</f>
        <v/>
      </c>
      <c r="AD61" s="1904"/>
      <c r="AE61" s="1904" t="str">
        <f>'PIM Model'!$D$10</f>
        <v>%</v>
      </c>
      <c r="AF61" s="1904"/>
      <c r="AG61" s="1904" t="str">
        <f>'PIM Model'!$D$10</f>
        <v>%</v>
      </c>
      <c r="AH61" s="1904"/>
      <c r="AI61" s="1901" t="str">
        <f>'PIM Model'!$D$10</f>
        <v>%</v>
      </c>
      <c r="AJ61" s="190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1" t="s">
        <v>98</v>
      </c>
      <c r="D62" s="1731"/>
      <c r="E62" s="1731"/>
      <c r="F62" s="1731"/>
      <c r="G62" s="1731"/>
      <c r="H62" s="1731"/>
      <c r="I62" s="1731"/>
      <c r="J62" s="1731"/>
      <c r="K62" s="1731"/>
      <c r="L62" s="1731"/>
      <c r="M62" s="1731"/>
      <c r="N62" s="1731"/>
      <c r="O62" s="1731"/>
      <c r="P62" s="1731"/>
      <c r="Q62" s="1731"/>
      <c r="R62" s="1731"/>
      <c r="S62" s="1731"/>
      <c r="T62" s="1731"/>
      <c r="U62" s="1731"/>
      <c r="V62" s="1731"/>
      <c r="W62" s="1731"/>
      <c r="X62" s="1731"/>
      <c r="Y62" s="1731"/>
      <c r="Z62" s="1731"/>
      <c r="AC62" s="1904" t="str">
        <f>'PIM Model'!$AD$16</f>
        <v/>
      </c>
      <c r="AD62" s="1904"/>
      <c r="AE62" s="1904" t="str">
        <f>'PIM Model'!$D$16</f>
        <v>%</v>
      </c>
      <c r="AF62" s="1904"/>
      <c r="AG62" s="1904" t="str">
        <f>'PIM Model'!$D$16</f>
        <v>%</v>
      </c>
      <c r="AH62" s="1904"/>
      <c r="AI62" s="1901" t="str">
        <f>'PIM Model'!$D$16</f>
        <v>%</v>
      </c>
      <c r="AJ62" s="190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1" t="s">
        <v>97</v>
      </c>
      <c r="D63" s="1731"/>
      <c r="E63" s="1731"/>
      <c r="F63" s="1731"/>
      <c r="G63" s="1731"/>
      <c r="H63" s="1731"/>
      <c r="I63" s="1731"/>
      <c r="J63" s="1731"/>
      <c r="K63" s="1731"/>
      <c r="L63" s="1731"/>
      <c r="M63" s="1731"/>
      <c r="N63" s="1731"/>
      <c r="O63" s="1731"/>
      <c r="P63" s="1731"/>
      <c r="Q63" s="1731"/>
      <c r="R63" s="1731"/>
      <c r="S63" s="1731"/>
      <c r="T63" s="1731"/>
      <c r="U63" s="1731"/>
      <c r="V63" s="1731"/>
      <c r="W63" s="1731"/>
      <c r="X63" s="1731"/>
      <c r="Y63" s="1731"/>
      <c r="Z63" s="1731"/>
      <c r="AC63" s="1904" t="str">
        <f>'PIM Model'!$AD$20</f>
        <v/>
      </c>
      <c r="AD63" s="1904"/>
      <c r="AE63" s="1904" t="str">
        <f>'PIM Model'!$D$20</f>
        <v>%</v>
      </c>
      <c r="AF63" s="1904"/>
      <c r="AG63" s="1904" t="str">
        <f>'PIM Model'!$D$20</f>
        <v>%</v>
      </c>
      <c r="AH63" s="1904"/>
      <c r="AI63" s="1901" t="str">
        <f>'PIM Model'!$D$20</f>
        <v>%</v>
      </c>
      <c r="AJ63" s="190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1" t="s">
        <v>96</v>
      </c>
      <c r="D64" s="1731"/>
      <c r="E64" s="1731"/>
      <c r="F64" s="1731"/>
      <c r="G64" s="1731"/>
      <c r="H64" s="1731"/>
      <c r="I64" s="1731"/>
      <c r="J64" s="1731"/>
      <c r="K64" s="1731"/>
      <c r="L64" s="1731"/>
      <c r="M64" s="1731"/>
      <c r="N64" s="1731"/>
      <c r="O64" s="1731"/>
      <c r="P64" s="1731"/>
      <c r="Q64" s="1731"/>
      <c r="R64" s="1731"/>
      <c r="S64" s="1731"/>
      <c r="T64" s="1731"/>
      <c r="U64" s="1731"/>
      <c r="V64" s="1731"/>
      <c r="W64" s="1731"/>
      <c r="X64" s="1731"/>
      <c r="Y64" s="1731"/>
      <c r="Z64" s="1731"/>
      <c r="AC64" s="1904" t="str">
        <f>'PIM Model'!$AD$18</f>
        <v/>
      </c>
      <c r="AD64" s="1904"/>
      <c r="AE64" s="1904" t="str">
        <f>'PIM Model'!$D$18</f>
        <v>%</v>
      </c>
      <c r="AF64" s="1904"/>
      <c r="AG64" s="1904" t="str">
        <f>'PIM Model'!$D$18</f>
        <v>%</v>
      </c>
      <c r="AH64" s="1904"/>
      <c r="AI64" s="1901" t="str">
        <f>'PIM Model'!$D$18</f>
        <v>%</v>
      </c>
      <c r="AJ64" s="190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1" t="s">
        <v>95</v>
      </c>
      <c r="D65" s="1731"/>
      <c r="E65" s="1731"/>
      <c r="F65" s="1731"/>
      <c r="G65" s="1731"/>
      <c r="H65" s="1731"/>
      <c r="I65" s="1731"/>
      <c r="J65" s="1731"/>
      <c r="K65" s="1731"/>
      <c r="L65" s="1731"/>
      <c r="M65" s="1731"/>
      <c r="N65" s="1731"/>
      <c r="O65" s="1731"/>
      <c r="P65" s="1731"/>
      <c r="Q65" s="1731"/>
      <c r="R65" s="1731"/>
      <c r="S65" s="1731"/>
      <c r="T65" s="1731"/>
      <c r="U65" s="1731"/>
      <c r="V65" s="1731"/>
      <c r="W65" s="1731"/>
      <c r="X65" s="1731"/>
      <c r="Y65" s="1731"/>
      <c r="Z65" s="1731"/>
      <c r="AC65" s="1904" t="str">
        <f>'PIM Model'!$AD$17</f>
        <v/>
      </c>
      <c r="AD65" s="1904"/>
      <c r="AE65" s="1904" t="str">
        <f>'PIM Model'!$D$17</f>
        <v>%</v>
      </c>
      <c r="AF65" s="1904"/>
      <c r="AG65" s="1904" t="str">
        <f>'PIM Model'!$D$17</f>
        <v>%</v>
      </c>
      <c r="AH65" s="1904"/>
      <c r="AI65" s="1901" t="str">
        <f>'PIM Model'!$D$17</f>
        <v>%</v>
      </c>
      <c r="AJ65" s="190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1" t="s">
        <v>94</v>
      </c>
      <c r="D66" s="1731"/>
      <c r="E66" s="1731"/>
      <c r="F66" s="1731"/>
      <c r="G66" s="1731"/>
      <c r="H66" s="1731"/>
      <c r="I66" s="1731"/>
      <c r="J66" s="1731"/>
      <c r="K66" s="1731"/>
      <c r="L66" s="1731"/>
      <c r="M66" s="1731"/>
      <c r="N66" s="1731"/>
      <c r="O66" s="1731"/>
      <c r="P66" s="1731"/>
      <c r="Q66" s="1731"/>
      <c r="R66" s="1731"/>
      <c r="S66" s="1731"/>
      <c r="T66" s="1731"/>
      <c r="U66" s="1731"/>
      <c r="V66" s="1731"/>
      <c r="W66" s="1731"/>
      <c r="X66" s="1731"/>
      <c r="Y66" s="1731"/>
      <c r="Z66" s="1731"/>
      <c r="AC66" s="1904" t="str">
        <f>'PIM Model'!$AD$27</f>
        <v/>
      </c>
      <c r="AD66" s="1904"/>
      <c r="AE66" s="1904" t="str">
        <f>'PIM Model'!$D$27</f>
        <v>%</v>
      </c>
      <c r="AF66" s="1904"/>
      <c r="AG66" s="1904" t="str">
        <f>'PIM Model'!$D$27</f>
        <v>%</v>
      </c>
      <c r="AH66" s="1904"/>
      <c r="AI66" s="1901" t="str">
        <f>'PIM Model'!$D$27</f>
        <v>%</v>
      </c>
      <c r="AJ66" s="190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1" t="s">
        <v>688</v>
      </c>
      <c r="F67" s="1901"/>
      <c r="G67" s="1901"/>
      <c r="H67" s="1901"/>
      <c r="I67" s="1901"/>
      <c r="J67" s="1901"/>
      <c r="K67" s="1901"/>
      <c r="M67" s="1905" t="str">
        <f>'Pricing Schedule'!$E$21</f>
        <v>T</v>
      </c>
      <c r="N67" s="1905"/>
      <c r="O67" s="1905"/>
      <c r="P67" t="s">
        <v>646</v>
      </c>
      <c r="S67" s="1903"/>
      <c r="T67" s="1903"/>
      <c r="U67" s="1903"/>
      <c r="V67" s="1901" t="s">
        <v>648</v>
      </c>
      <c r="W67" s="190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1" t="s">
        <v>93</v>
      </c>
      <c r="D68" s="1731"/>
      <c r="E68" s="1731"/>
      <c r="F68" s="1731"/>
      <c r="G68" s="1731"/>
      <c r="H68" s="1731"/>
      <c r="I68" s="1731"/>
      <c r="J68" s="1731"/>
      <c r="K68" s="1731"/>
      <c r="L68" s="1731"/>
      <c r="M68" s="1731"/>
      <c r="N68" s="1731"/>
      <c r="O68" s="1731"/>
      <c r="P68" s="1731"/>
      <c r="Q68" s="1731"/>
      <c r="R68" s="1731"/>
      <c r="S68" s="1731"/>
      <c r="T68" s="1731"/>
      <c r="U68" s="1731"/>
      <c r="V68" s="1731"/>
      <c r="W68" s="1731"/>
      <c r="X68" s="1731"/>
      <c r="Y68" s="1731"/>
      <c r="Z68" s="1731"/>
      <c r="AC68" s="1904" t="str">
        <f>'PIM Model'!$AD$21</f>
        <v/>
      </c>
      <c r="AD68" s="1904"/>
      <c r="AE68" s="1904" t="str">
        <f>'PIM Model'!$D$21</f>
        <v>%</v>
      </c>
      <c r="AF68" s="1904"/>
      <c r="AG68" s="1904" t="str">
        <f>'PIM Model'!$D$21</f>
        <v>%</v>
      </c>
      <c r="AH68" s="1904"/>
      <c r="AI68" s="1901" t="str">
        <f>'PIM Model'!$D$21</f>
        <v>%</v>
      </c>
      <c r="AJ68" s="190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1" t="s">
        <v>92</v>
      </c>
      <c r="D69" s="1731"/>
      <c r="E69" s="1731"/>
      <c r="F69" s="1731"/>
      <c r="G69" s="1731"/>
      <c r="H69" s="1731"/>
      <c r="I69" s="1731"/>
      <c r="J69" s="1731"/>
      <c r="K69" s="1731"/>
      <c r="L69" s="1731"/>
      <c r="M69" s="1731"/>
      <c r="N69" s="1731"/>
      <c r="O69" s="1731"/>
      <c r="P69" s="1731"/>
      <c r="Q69" s="1731"/>
      <c r="R69" s="1731"/>
      <c r="S69" s="1731"/>
      <c r="T69" s="1731"/>
      <c r="U69" s="1731"/>
      <c r="V69" s="1731"/>
      <c r="W69" s="1731"/>
      <c r="X69" s="1731"/>
      <c r="Y69" s="1731"/>
      <c r="Z69" s="1731"/>
      <c r="AC69" s="1904" t="str">
        <f>'PIM Model'!$AD$23</f>
        <v/>
      </c>
      <c r="AD69" s="1904"/>
      <c r="AE69" s="1904" t="str">
        <f>'PIM Model'!$D$23</f>
        <v>%</v>
      </c>
      <c r="AF69" s="1904"/>
      <c r="AG69" s="1904" t="str">
        <f>'PIM Model'!$D$23</f>
        <v>%</v>
      </c>
      <c r="AH69" s="1904"/>
      <c r="AI69" s="1901" t="str">
        <f>'PIM Model'!$D$23</f>
        <v>%</v>
      </c>
      <c r="AJ69" s="190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1" t="s">
        <v>91</v>
      </c>
      <c r="D70" s="1731"/>
      <c r="E70" s="1731"/>
      <c r="F70" s="1731"/>
      <c r="G70" s="1731"/>
      <c r="H70" s="1731"/>
      <c r="I70" s="1731"/>
      <c r="J70" s="1731"/>
      <c r="K70" s="1731"/>
      <c r="L70" s="1731"/>
      <c r="M70" s="1731"/>
      <c r="N70" s="1731"/>
      <c r="O70" s="1731"/>
      <c r="P70" s="1731"/>
      <c r="Q70" s="1731"/>
      <c r="R70" s="1731"/>
      <c r="S70" s="1731"/>
      <c r="T70" s="1731"/>
      <c r="U70" s="1731"/>
      <c r="V70" s="1731"/>
      <c r="W70" s="1731"/>
      <c r="X70" s="1731"/>
      <c r="Y70" s="1731"/>
      <c r="Z70" s="1731"/>
      <c r="AC70" s="1904" t="str">
        <f>'PIM Model'!$AD$24</f>
        <v/>
      </c>
      <c r="AD70" s="1904"/>
      <c r="AE70" s="1904" t="str">
        <f>'PIM Model'!$D$24</f>
        <v>%</v>
      </c>
      <c r="AF70" s="1904"/>
      <c r="AG70" s="1904" t="str">
        <f>'PIM Model'!$D$24</f>
        <v>%</v>
      </c>
      <c r="AH70" s="1904"/>
      <c r="AI70" s="1901" t="str">
        <f>'PIM Model'!$D$24</f>
        <v>%</v>
      </c>
      <c r="AJ70" s="1901"/>
      <c r="AK70" s="134"/>
      <c r="AL70" s="134"/>
      <c r="AM70" s="134"/>
      <c r="AN70" s="134"/>
      <c r="AO70" s="1781"/>
      <c r="AP70" s="1781"/>
      <c r="AQ70" s="1781"/>
      <c r="AR70" s="134"/>
      <c r="AS70" s="134"/>
      <c r="AT70" s="1781"/>
      <c r="AU70" s="1781"/>
      <c r="AV70" s="1781"/>
      <c r="AW70" s="134"/>
      <c r="AX70" s="134"/>
      <c r="AY70" s="1781"/>
      <c r="AZ70" s="1781"/>
      <c r="BA70" s="1781"/>
      <c r="BB70" s="134"/>
      <c r="BC70" s="134"/>
      <c r="BD70" s="1781"/>
      <c r="BE70" s="1781"/>
      <c r="BF70" s="1925"/>
    </row>
    <row r="71" spans="2:70" x14ac:dyDescent="0.25">
      <c r="B71" s="137"/>
      <c r="C71" s="1731" t="s">
        <v>90</v>
      </c>
      <c r="D71" s="1731"/>
      <c r="E71" s="1731"/>
      <c r="F71" s="1731"/>
      <c r="G71" s="1731"/>
      <c r="H71" s="1731"/>
      <c r="I71" s="1731"/>
      <c r="J71" s="1731"/>
      <c r="K71" s="1731"/>
      <c r="L71" s="1731"/>
      <c r="M71" s="1731"/>
      <c r="N71" s="1731"/>
      <c r="O71" s="1731"/>
      <c r="P71" s="1731"/>
      <c r="Q71" s="1731"/>
      <c r="R71" s="1731"/>
      <c r="S71" s="1731"/>
      <c r="T71" s="1731"/>
      <c r="U71" s="1731"/>
      <c r="V71" s="1731"/>
      <c r="W71" s="1731"/>
      <c r="X71" s="1731"/>
      <c r="Y71" s="1731"/>
      <c r="Z71" s="1731"/>
      <c r="AC71" s="1904" t="str">
        <f>'PIM Model'!$AD$25</f>
        <v/>
      </c>
      <c r="AD71" s="1904"/>
      <c r="AE71" s="1904" t="str">
        <f>'PIM Model'!$D$25</f>
        <v>%</v>
      </c>
      <c r="AF71" s="1904"/>
      <c r="AG71" s="1904" t="str">
        <f>'PIM Model'!$D$25</f>
        <v>%</v>
      </c>
      <c r="AH71" s="1904"/>
      <c r="AI71" s="1901" t="str">
        <f>'PIM Model'!$D$25</f>
        <v>%</v>
      </c>
      <c r="AJ71" s="1901"/>
      <c r="AK71" s="134"/>
      <c r="AL71" s="134"/>
      <c r="AM71" s="134"/>
      <c r="AN71" s="134"/>
      <c r="AO71" s="1781"/>
      <c r="AP71" s="1781"/>
      <c r="AQ71" s="1781"/>
      <c r="AR71" s="134"/>
      <c r="AS71" s="134"/>
      <c r="AT71" s="1781"/>
      <c r="AU71" s="1781"/>
      <c r="AV71" s="1781"/>
      <c r="AW71" s="134"/>
      <c r="AX71" s="134"/>
      <c r="AY71" s="1781"/>
      <c r="AZ71" s="1781"/>
      <c r="BA71" s="1781"/>
      <c r="BB71" s="134"/>
      <c r="BC71" s="134"/>
      <c r="BD71" s="1781"/>
      <c r="BE71" s="1781"/>
      <c r="BF71" s="1925"/>
    </row>
    <row r="72" spans="2:70" x14ac:dyDescent="0.25">
      <c r="B72" s="137"/>
      <c r="C72" s="1731" t="s">
        <v>89</v>
      </c>
      <c r="D72" s="1731"/>
      <c r="E72" s="1731"/>
      <c r="F72" s="1731"/>
      <c r="G72" s="1731"/>
      <c r="H72" s="1731"/>
      <c r="I72" s="1731"/>
      <c r="J72" s="1731"/>
      <c r="K72" s="1731"/>
      <c r="L72" s="1731"/>
      <c r="M72" s="1731"/>
      <c r="N72" s="1731"/>
      <c r="O72" s="1731"/>
      <c r="P72" s="1731"/>
      <c r="Q72" s="1731"/>
      <c r="R72" s="1731"/>
      <c r="S72" s="1731"/>
      <c r="T72" s="1731"/>
      <c r="U72" s="1731"/>
      <c r="V72" s="1731"/>
      <c r="W72" s="1731"/>
      <c r="X72" s="1731"/>
      <c r="Y72" s="1731"/>
      <c r="Z72" s="1731"/>
      <c r="AC72" s="1904" t="str">
        <f>'PIM Model'!$AD$26</f>
        <v/>
      </c>
      <c r="AD72" s="1904"/>
      <c r="AE72" s="1904" t="str">
        <f>'PIM Model'!$D$26</f>
        <v>%</v>
      </c>
      <c r="AF72" s="1904"/>
      <c r="AG72" s="1904" t="str">
        <f>'PIM Model'!$D$26</f>
        <v>%</v>
      </c>
      <c r="AH72" s="1904"/>
      <c r="AI72" s="1901" t="str">
        <f>'PIM Model'!$D$26</f>
        <v>%</v>
      </c>
      <c r="AJ72" s="1901"/>
      <c r="AK72" s="134"/>
      <c r="AL72" s="134"/>
      <c r="AM72" s="134"/>
      <c r="AN72" s="134"/>
      <c r="AO72" s="1781"/>
      <c r="AP72" s="1781"/>
      <c r="AQ72" s="1781"/>
      <c r="AR72" s="134"/>
      <c r="AS72" s="134"/>
      <c r="AT72" s="1781"/>
      <c r="AU72" s="1781"/>
      <c r="AV72" s="1781"/>
      <c r="AW72" s="134"/>
      <c r="AX72" s="134"/>
      <c r="AY72" s="1781"/>
      <c r="AZ72" s="1781"/>
      <c r="BA72" s="1781"/>
      <c r="BB72" s="134"/>
      <c r="BC72" s="134"/>
      <c r="BD72" s="1781"/>
      <c r="BE72" s="1781"/>
      <c r="BF72" s="1925"/>
    </row>
    <row r="73" spans="2:70" x14ac:dyDescent="0.25">
      <c r="B73" s="137"/>
      <c r="C73" s="1731" t="s">
        <v>88</v>
      </c>
      <c r="D73" s="1731"/>
      <c r="E73" s="1731"/>
      <c r="F73" s="1731"/>
      <c r="G73" s="1731"/>
      <c r="H73" s="1731"/>
      <c r="I73" s="1731"/>
      <c r="J73" s="1731"/>
      <c r="K73" s="1731"/>
      <c r="L73" s="1731"/>
      <c r="M73" s="1731"/>
      <c r="N73" s="1731"/>
      <c r="O73" s="1731"/>
      <c r="P73" s="1731"/>
      <c r="Q73" s="1731"/>
      <c r="R73" s="1731"/>
      <c r="S73" s="1731"/>
      <c r="T73" s="1731"/>
      <c r="U73" s="1731"/>
      <c r="V73" s="1731"/>
      <c r="W73" s="1731"/>
      <c r="X73" s="1731"/>
      <c r="Y73" s="1731"/>
      <c r="Z73" s="1731"/>
      <c r="AC73" s="1904" t="str">
        <f>'PIM Model'!$AD$29</f>
        <v/>
      </c>
      <c r="AD73" s="1904"/>
      <c r="AE73" s="1904" t="str">
        <f>'PIM Model'!$D$29</f>
        <v>%</v>
      </c>
      <c r="AF73" s="1904"/>
      <c r="AG73" s="1904" t="str">
        <f>'PIM Model'!$D$29</f>
        <v>%</v>
      </c>
      <c r="AH73" s="1904"/>
      <c r="AI73" s="1901" t="str">
        <f>'PIM Model'!$D$29</f>
        <v>%</v>
      </c>
      <c r="AJ73" s="1901"/>
      <c r="AK73" s="134"/>
      <c r="AL73" s="134"/>
      <c r="AM73" s="134"/>
      <c r="AN73" s="134"/>
      <c r="AO73" s="1781"/>
      <c r="AP73" s="1781"/>
      <c r="AQ73" s="1781"/>
      <c r="AR73" s="134"/>
      <c r="AS73" s="134"/>
      <c r="AT73" s="1781"/>
      <c r="AU73" s="1781"/>
      <c r="AV73" s="1781"/>
      <c r="AW73" s="134"/>
      <c r="AX73" s="134"/>
      <c r="AY73" s="1781"/>
      <c r="AZ73" s="1781"/>
      <c r="BA73" s="1781"/>
      <c r="BB73" s="134"/>
      <c r="BC73" s="134"/>
      <c r="BD73" s="1781"/>
      <c r="BE73" s="1781"/>
      <c r="BF73" s="1925"/>
    </row>
    <row r="74" spans="2:70" x14ac:dyDescent="0.25">
      <c r="B74" s="137"/>
      <c r="C74" s="1731" t="s">
        <v>87</v>
      </c>
      <c r="D74" s="1731"/>
      <c r="E74" s="1731"/>
      <c r="F74" s="1731"/>
      <c r="G74" s="1731"/>
      <c r="H74" s="1731"/>
      <c r="I74" s="1731"/>
      <c r="J74" s="1731"/>
      <c r="K74" s="1731"/>
      <c r="L74" s="1731"/>
      <c r="M74" s="1731"/>
      <c r="N74" s="1731"/>
      <c r="O74" s="1731"/>
      <c r="P74" s="1731"/>
      <c r="Q74" s="1731"/>
      <c r="R74" s="1731"/>
      <c r="S74" s="1731"/>
      <c r="T74" s="1731"/>
      <c r="U74" s="1731"/>
      <c r="V74" s="1731"/>
      <c r="W74" s="1731"/>
      <c r="X74" s="1731"/>
      <c r="Y74" s="1731"/>
      <c r="Z74" s="1731"/>
      <c r="AC74" s="1904" t="str">
        <f>'PIM Model'!$AD$30</f>
        <v/>
      </c>
      <c r="AD74" s="1904"/>
      <c r="AE74" s="1904" t="str">
        <f>'PIM Model'!$D$30</f>
        <v>%</v>
      </c>
      <c r="AF74" s="1904"/>
      <c r="AG74" s="1904" t="str">
        <f>'PIM Model'!$D$30</f>
        <v>%</v>
      </c>
      <c r="AH74" s="1904"/>
      <c r="AI74" s="1901" t="str">
        <f>'PIM Model'!$D$30</f>
        <v>%</v>
      </c>
      <c r="AJ74" s="1901"/>
      <c r="AK74" s="134"/>
      <c r="AL74" s="134"/>
      <c r="AM74" s="134"/>
      <c r="AN74" s="134"/>
      <c r="AO74" s="1781"/>
      <c r="AP74" s="1781"/>
      <c r="AQ74" s="1781"/>
      <c r="AR74" s="134"/>
      <c r="AS74" s="134"/>
      <c r="AT74" s="1781"/>
      <c r="AU74" s="1781"/>
      <c r="AV74" s="1781"/>
      <c r="AW74" s="134"/>
      <c r="AX74" s="134"/>
      <c r="AY74" s="1781"/>
      <c r="AZ74" s="1781"/>
      <c r="BA74" s="1781"/>
      <c r="BB74" s="134"/>
      <c r="BC74" s="134"/>
      <c r="BD74" s="1781"/>
      <c r="BE74" s="1781"/>
      <c r="BF74" s="1925"/>
    </row>
    <row r="75" spans="2:70" x14ac:dyDescent="0.25">
      <c r="B75" s="137"/>
      <c r="C75" s="1731" t="s">
        <v>86</v>
      </c>
      <c r="D75" s="1731"/>
      <c r="E75" s="1731"/>
      <c r="F75" s="1731"/>
      <c r="G75" s="1731"/>
      <c r="H75" s="1731"/>
      <c r="I75" s="1731"/>
      <c r="J75" s="1731"/>
      <c r="K75" s="1731"/>
      <c r="L75" s="1731"/>
      <c r="M75" s="1731"/>
      <c r="N75" s="1731"/>
      <c r="O75" s="1731"/>
      <c r="P75" s="1731"/>
      <c r="Q75" s="1731"/>
      <c r="R75" s="1731"/>
      <c r="S75" s="1731"/>
      <c r="T75" s="1731"/>
      <c r="U75" s="1731"/>
      <c r="V75" s="1731"/>
      <c r="W75" s="1731"/>
      <c r="X75" s="1731"/>
      <c r="Y75" s="1731"/>
      <c r="Z75" s="1731"/>
      <c r="AC75" s="1904" t="str">
        <f>'PIM Model'!$AD$28</f>
        <v/>
      </c>
      <c r="AD75" s="1904"/>
      <c r="AE75" s="1904" t="str">
        <f>'PIM Model'!$D$28</f>
        <v>%</v>
      </c>
      <c r="AF75" s="1904"/>
      <c r="AG75" s="1904" t="str">
        <f>'PIM Model'!$D$28</f>
        <v>%</v>
      </c>
      <c r="AH75" s="1904"/>
      <c r="AI75" s="1901" t="str">
        <f>'PIM Model'!$D$28</f>
        <v>%</v>
      </c>
      <c r="AJ75" s="1901"/>
      <c r="BF75" s="138"/>
    </row>
    <row r="76" spans="2:70" x14ac:dyDescent="0.25">
      <c r="B76" s="137"/>
      <c r="C76" s="1731" t="s">
        <v>105</v>
      </c>
      <c r="D76" s="1731"/>
      <c r="E76" s="1731"/>
      <c r="F76" s="1731"/>
      <c r="G76" s="1731"/>
      <c r="H76" s="1731"/>
      <c r="I76" s="1731"/>
      <c r="J76" s="1731"/>
      <c r="K76" s="1731"/>
      <c r="L76" s="1731"/>
      <c r="M76" s="1731"/>
      <c r="N76" s="1731"/>
      <c r="O76" s="1731"/>
      <c r="P76" s="1731"/>
      <c r="Q76" s="1731"/>
      <c r="R76" s="1731"/>
      <c r="S76" s="1731"/>
      <c r="T76" s="1731"/>
      <c r="U76" s="1731"/>
      <c r="V76" s="1731"/>
      <c r="W76" s="1731"/>
      <c r="X76" s="1731"/>
      <c r="Y76" s="1731"/>
      <c r="Z76" s="1731"/>
      <c r="AC76" s="1904" t="str">
        <f>'PIM Model'!$AD$22</f>
        <v/>
      </c>
      <c r="AD76" s="1904"/>
      <c r="AE76" s="1904" t="str">
        <f>'PIM Model'!$D$22</f>
        <v>%</v>
      </c>
      <c r="AF76" s="1904"/>
      <c r="AG76" s="1904" t="str">
        <f>'PIM Model'!$D$22</f>
        <v>%</v>
      </c>
      <c r="AH76" s="1904"/>
      <c r="AI76" s="1901" t="str">
        <f>'PIM Model'!$D$22</f>
        <v>%</v>
      </c>
      <c r="AJ76" s="1901"/>
      <c r="BF76" s="138"/>
    </row>
    <row r="77" spans="2:70" x14ac:dyDescent="0.25">
      <c r="B77" s="590"/>
      <c r="C77" s="1932" t="s">
        <v>719</v>
      </c>
      <c r="D77" s="1932"/>
      <c r="E77" s="1932"/>
      <c r="F77" s="1932"/>
      <c r="G77" s="1932"/>
      <c r="H77" s="1932"/>
      <c r="I77" s="1932"/>
      <c r="J77" s="1932"/>
      <c r="K77" s="1932"/>
      <c r="L77" s="1932"/>
      <c r="M77" s="1932"/>
      <c r="N77" s="1932"/>
      <c r="O77" s="1932"/>
      <c r="P77" s="1932"/>
      <c r="Q77" s="1932"/>
      <c r="R77" s="1932"/>
      <c r="S77" s="1932"/>
      <c r="T77" s="1932"/>
      <c r="U77" s="1932"/>
      <c r="V77" s="1932"/>
      <c r="W77" s="1932"/>
      <c r="X77" s="1932"/>
      <c r="Y77" s="1932"/>
      <c r="Z77" s="1932"/>
      <c r="AC77" s="1904" t="str">
        <f>'PIM Model'!$AD$12</f>
        <v/>
      </c>
      <c r="AD77" s="1904"/>
      <c r="AE77" s="1904" t="str">
        <f>'PIM Model'!$D$12</f>
        <v>%</v>
      </c>
      <c r="AF77" s="1904"/>
      <c r="AG77" s="1904" t="str">
        <f>'PIM Model'!$D$12</f>
        <v>%</v>
      </c>
      <c r="AH77" s="1904"/>
      <c r="AI77" s="1901" t="str">
        <f>'PIM Model'!$D$12</f>
        <v>%</v>
      </c>
      <c r="AJ77" s="1901"/>
      <c r="BF77" s="138"/>
    </row>
    <row r="78" spans="2:70" x14ac:dyDescent="0.25">
      <c r="B78" s="137"/>
      <c r="C78" s="1932" t="s">
        <v>720</v>
      </c>
      <c r="D78" s="1932"/>
      <c r="E78" s="1932"/>
      <c r="F78" s="1932"/>
      <c r="G78" s="1932"/>
      <c r="H78" s="1932"/>
      <c r="I78" s="1932"/>
      <c r="J78" s="1932"/>
      <c r="K78" s="1932"/>
      <c r="L78" s="1932"/>
      <c r="M78" s="1932"/>
      <c r="N78" s="1932"/>
      <c r="O78" s="1932"/>
      <c r="P78" s="1932"/>
      <c r="Q78" s="1932"/>
      <c r="R78" s="1932"/>
      <c r="S78" s="1932"/>
      <c r="T78" s="1932"/>
      <c r="U78" s="1932"/>
      <c r="V78" s="1932"/>
      <c r="W78" s="1932"/>
      <c r="X78" s="1932"/>
      <c r="Y78" s="1932"/>
      <c r="Z78" s="1932"/>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1" t="s">
        <v>687</v>
      </c>
      <c r="E81" s="1901"/>
      <c r="F81" s="1901"/>
      <c r="G81" s="1901"/>
      <c r="H81" s="1901"/>
      <c r="I81" s="1901"/>
      <c r="J81" s="1901"/>
      <c r="K81" s="1901"/>
      <c r="L81" s="1901"/>
      <c r="M81" s="1901"/>
      <c r="N81" s="1901"/>
      <c r="O81" s="1901"/>
      <c r="P81" s="1901"/>
      <c r="Q81" s="1901"/>
      <c r="R81" s="1901"/>
      <c r="S81" s="1901"/>
      <c r="T81" s="1901"/>
      <c r="U81" s="1901"/>
      <c r="V81" s="1901"/>
      <c r="W81" s="1901"/>
      <c r="X81" s="1901"/>
      <c r="Y81" s="1901"/>
      <c r="Z81" s="1901"/>
      <c r="AA81" s="1901"/>
      <c r="AB81" s="1901"/>
      <c r="AC81" s="1901"/>
      <c r="AD81" s="1901"/>
      <c r="AE81" s="1901"/>
      <c r="AF81" s="1901"/>
      <c r="AG81" s="1901"/>
      <c r="AH81" s="1901"/>
      <c r="AI81" s="1901"/>
      <c r="AJ81" s="1901"/>
      <c r="AK81" s="1901"/>
      <c r="AL81" s="1901"/>
      <c r="AM81" s="1901"/>
      <c r="AN81" s="1901"/>
      <c r="AO81" s="1901"/>
      <c r="AP81" s="1901"/>
      <c r="AQ81" s="1901"/>
      <c r="AR81" s="1901"/>
      <c r="AS81" s="1901"/>
      <c r="AT81" s="1901"/>
      <c r="AU81" s="1901"/>
      <c r="AV81" s="1901"/>
      <c r="AW81" s="1901"/>
      <c r="AX81" s="1901"/>
      <c r="AY81" s="1901"/>
      <c r="AZ81" s="1901"/>
      <c r="BA81" s="1901"/>
      <c r="BB81" s="1901"/>
      <c r="BC81" s="1901"/>
      <c r="BD81" s="1901"/>
      <c r="BF81" s="138"/>
    </row>
    <row r="82" spans="1:70" x14ac:dyDescent="0.25">
      <c r="B82" s="137"/>
      <c r="D82" s="1905" t="s">
        <v>239</v>
      </c>
      <c r="E82" s="1905"/>
      <c r="F82" s="1901" t="s">
        <v>686</v>
      </c>
      <c r="G82" s="1901"/>
      <c r="H82" s="1901"/>
      <c r="I82" s="1901"/>
      <c r="J82" s="1901"/>
      <c r="K82" s="1901"/>
      <c r="L82" s="1901"/>
      <c r="M82" s="1901"/>
      <c r="N82" s="1901"/>
      <c r="O82" s="1901"/>
      <c r="P82" s="1901"/>
      <c r="Q82" s="1901"/>
      <c r="R82" s="1901"/>
      <c r="S82" s="1901"/>
      <c r="T82" s="1901"/>
      <c r="U82" s="1901"/>
      <c r="V82" s="1901"/>
      <c r="W82" s="1901"/>
      <c r="X82" s="1901"/>
      <c r="Y82" s="1901"/>
      <c r="Z82" s="1901"/>
      <c r="AA82" s="1901"/>
      <c r="AB82" s="1901"/>
      <c r="AC82" s="1901"/>
      <c r="AD82" s="1901"/>
      <c r="AE82" s="1901"/>
      <c r="AF82" s="1901"/>
      <c r="AG82" s="1901"/>
      <c r="AH82" s="1901"/>
      <c r="AI82" s="1901"/>
      <c r="AJ82" s="1901"/>
      <c r="AK82" s="1901"/>
      <c r="AL82" s="1901"/>
      <c r="AM82" s="1901"/>
      <c r="AN82" s="1901"/>
      <c r="AO82" s="1901"/>
      <c r="AP82" s="1901"/>
      <c r="AQ82" s="1901"/>
      <c r="AR82" s="1901"/>
      <c r="AS82" s="1901"/>
      <c r="AT82" s="1901"/>
      <c r="AU82" s="1901"/>
      <c r="AV82" s="1901"/>
      <c r="AW82" s="1901"/>
      <c r="AX82" s="1901"/>
      <c r="AY82" s="1901"/>
      <c r="AZ82" s="1901"/>
      <c r="BA82" s="1901"/>
      <c r="BB82" s="1901"/>
      <c r="BC82" s="1901"/>
      <c r="BD82" s="1901"/>
      <c r="BF82" s="138"/>
    </row>
    <row r="83" spans="1:70" x14ac:dyDescent="0.25">
      <c r="B83" s="137"/>
      <c r="D83" s="1903"/>
      <c r="E83" s="1903"/>
      <c r="F83" s="1901" t="s">
        <v>685</v>
      </c>
      <c r="G83" s="1901"/>
      <c r="H83" s="1901"/>
      <c r="I83" s="1901"/>
      <c r="J83" s="1901"/>
      <c r="K83" s="1901"/>
      <c r="L83" s="1901"/>
      <c r="M83" s="1901"/>
      <c r="N83" s="1901"/>
      <c r="O83" s="1901"/>
      <c r="P83" s="1901"/>
      <c r="Q83" s="1901"/>
      <c r="R83" s="1901"/>
      <c r="S83" s="1901"/>
      <c r="T83" s="1901"/>
      <c r="U83" s="1901"/>
      <c r="V83" s="1901"/>
      <c r="W83" s="1901"/>
      <c r="X83" s="1901"/>
      <c r="Y83" s="1901"/>
      <c r="Z83" s="1901"/>
      <c r="AA83" s="1901"/>
      <c r="AB83" s="1901"/>
      <c r="AC83" s="1901"/>
      <c r="AD83" s="1901"/>
      <c r="AE83" s="1901"/>
      <c r="AF83" s="1901"/>
      <c r="AG83" s="1901"/>
      <c r="AH83" s="1901"/>
      <c r="AI83" s="1901"/>
      <c r="AJ83" s="1901"/>
      <c r="AK83" s="1901"/>
      <c r="AL83" s="1901"/>
      <c r="AM83" s="1901"/>
      <c r="AN83" s="1901"/>
      <c r="AO83" s="1901"/>
      <c r="AP83" s="1901"/>
      <c r="AQ83" s="1901"/>
      <c r="AR83" s="1901"/>
      <c r="AS83" s="1901"/>
      <c r="AT83" s="1901"/>
      <c r="AU83" s="1901"/>
      <c r="AV83" s="1901"/>
      <c r="AW83" s="1901"/>
      <c r="AX83" s="1901"/>
      <c r="AY83" s="1901"/>
      <c r="AZ83" s="1901"/>
      <c r="BA83" s="1901"/>
      <c r="BB83" s="1901"/>
      <c r="BC83" s="1901"/>
      <c r="BD83" s="1901"/>
      <c r="BF83" s="138"/>
    </row>
    <row r="84" spans="1:70" x14ac:dyDescent="0.25">
      <c r="A84" s="269"/>
      <c r="B84" s="137"/>
      <c r="D84" s="1903"/>
      <c r="E84" s="1903"/>
      <c r="F84" s="1901" t="s">
        <v>684</v>
      </c>
      <c r="G84" s="1901"/>
      <c r="H84" s="1901"/>
      <c r="I84" s="1901"/>
      <c r="J84" s="1901"/>
      <c r="K84" s="1901"/>
      <c r="L84" s="1901"/>
      <c r="M84" s="1901"/>
      <c r="N84" s="1901"/>
      <c r="O84" s="1901"/>
      <c r="P84" s="1901"/>
      <c r="Q84" s="1901"/>
      <c r="R84" s="1901"/>
      <c r="S84" s="1901"/>
      <c r="T84" s="1901"/>
      <c r="U84" s="1901"/>
      <c r="V84" s="1901"/>
      <c r="W84" s="1901"/>
      <c r="X84" s="1901"/>
      <c r="Y84" s="1901"/>
      <c r="Z84" s="1901"/>
      <c r="AA84" s="1901"/>
      <c r="AB84" s="1901"/>
      <c r="AC84" s="1901"/>
      <c r="AD84" s="1901"/>
      <c r="AE84" s="1901"/>
      <c r="AF84" s="1901"/>
      <c r="AG84" s="1901"/>
      <c r="AH84" s="1901"/>
      <c r="AI84" s="1901"/>
      <c r="AJ84" s="1901"/>
      <c r="AK84" s="1901"/>
      <c r="AL84" s="1901"/>
      <c r="AM84" s="1901"/>
      <c r="AN84" s="1901"/>
      <c r="AO84" s="1901"/>
      <c r="AP84" s="1901"/>
      <c r="AQ84" s="1901"/>
      <c r="AR84" s="1901"/>
      <c r="AS84" s="1901"/>
      <c r="AT84" s="1901"/>
      <c r="AU84" s="1901"/>
      <c r="AV84" s="1901"/>
      <c r="AW84" s="1901"/>
      <c r="AX84" s="1901"/>
      <c r="AY84" s="1901"/>
      <c r="AZ84" s="1901"/>
      <c r="BA84" s="1901"/>
      <c r="BB84" s="1901"/>
      <c r="BC84" s="1901"/>
      <c r="BD84" s="1901"/>
      <c r="BF84" s="138"/>
    </row>
    <row r="85" spans="1:70" x14ac:dyDescent="0.25">
      <c r="B85" s="137"/>
      <c r="BF85" s="138"/>
    </row>
    <row r="86" spans="1:70" x14ac:dyDescent="0.25">
      <c r="B86" s="137"/>
      <c r="D86" s="1901" t="s">
        <v>683</v>
      </c>
      <c r="E86" s="1901"/>
      <c r="F86" s="1901"/>
      <c r="G86" s="1901"/>
      <c r="H86" s="1901"/>
      <c r="I86" s="1901"/>
      <c r="J86" s="1901"/>
      <c r="K86" s="1901"/>
      <c r="L86" s="1901"/>
      <c r="M86" s="1901"/>
      <c r="N86" s="1901"/>
      <c r="O86" s="1901"/>
      <c r="P86" s="1901"/>
      <c r="Q86" s="1901"/>
      <c r="R86" s="1901"/>
      <c r="S86" s="1901"/>
      <c r="T86" s="1901"/>
      <c r="U86" s="1901"/>
      <c r="V86" s="1901"/>
      <c r="W86" s="1901"/>
      <c r="X86" s="1901"/>
      <c r="Y86" s="1901"/>
      <c r="Z86" s="1901"/>
      <c r="AA86" s="1901"/>
      <c r="AB86" s="1901"/>
      <c r="AC86" s="1901"/>
      <c r="AD86" s="1901"/>
      <c r="AE86" s="1901"/>
      <c r="AF86" s="1901"/>
      <c r="AG86" s="1901"/>
      <c r="AH86" s="1901"/>
      <c r="AI86" s="1901"/>
      <c r="AJ86" s="1901"/>
      <c r="AK86" s="1901"/>
      <c r="AL86" s="1901"/>
      <c r="AM86" s="1901"/>
      <c r="AN86" s="1901"/>
      <c r="AO86" s="1901"/>
      <c r="AP86" s="1901"/>
      <c r="AQ86" s="1901"/>
      <c r="AR86" s="1901"/>
      <c r="AS86" s="1901"/>
      <c r="AT86" s="1901"/>
      <c r="AU86" s="1901"/>
      <c r="AV86" s="1901"/>
      <c r="AW86" s="1901"/>
      <c r="AX86" s="1901"/>
      <c r="AY86" s="1901"/>
      <c r="AZ86" s="1901"/>
      <c r="BA86" s="1901"/>
      <c r="BB86" s="1901"/>
      <c r="BC86" s="1901"/>
      <c r="BD86" s="1901"/>
      <c r="BF86" s="138"/>
    </row>
    <row r="87" spans="1:70" x14ac:dyDescent="0.25">
      <c r="B87" s="137"/>
      <c r="D87" s="1905" t="s">
        <v>239</v>
      </c>
      <c r="E87" s="1905"/>
      <c r="F87" s="1901" t="s">
        <v>682</v>
      </c>
      <c r="G87" s="1901"/>
      <c r="H87" s="1901"/>
      <c r="I87" s="1901"/>
      <c r="J87" s="1901"/>
      <c r="K87" s="1901"/>
      <c r="L87" s="1901"/>
      <c r="M87" s="1901"/>
      <c r="N87" s="1901"/>
      <c r="O87" s="1901"/>
      <c r="P87" s="1901"/>
      <c r="Q87" s="1901"/>
      <c r="R87" s="1901"/>
      <c r="S87" s="1901"/>
      <c r="T87" s="1901"/>
      <c r="U87" s="1901"/>
      <c r="V87" s="1901"/>
      <c r="W87" s="1901"/>
      <c r="X87" s="1901"/>
      <c r="Y87" s="1901"/>
      <c r="Z87" s="1901"/>
      <c r="AA87" s="1901"/>
      <c r="AB87" s="1901"/>
      <c r="AC87" s="1901"/>
      <c r="AD87" s="1901"/>
      <c r="AE87" s="1901"/>
      <c r="AF87" s="1901"/>
      <c r="AG87" s="1901"/>
      <c r="AH87" s="1901"/>
      <c r="AI87" s="1901"/>
      <c r="AJ87" s="1901"/>
      <c r="AK87" s="1901"/>
      <c r="AL87" s="1901"/>
      <c r="AM87" s="1901"/>
      <c r="AN87" s="1901"/>
      <c r="AO87" s="1901"/>
      <c r="AP87" s="1901"/>
      <c r="AQ87" s="1901"/>
      <c r="AR87" s="1901"/>
      <c r="AS87" s="1901"/>
      <c r="AT87" s="1901"/>
      <c r="AU87" s="1901"/>
      <c r="AV87" s="1901"/>
      <c r="AW87" s="1901"/>
      <c r="AX87" s="1901"/>
      <c r="AY87" s="1901"/>
      <c r="AZ87" s="1901"/>
      <c r="BA87" s="1901"/>
      <c r="BB87" s="1901"/>
      <c r="BC87" s="1901"/>
      <c r="BD87" s="1901"/>
      <c r="BF87" s="138"/>
    </row>
    <row r="88" spans="1:70" x14ac:dyDescent="0.25">
      <c r="B88" s="137"/>
      <c r="D88" s="1903"/>
      <c r="E88" s="1903"/>
      <c r="F88" s="1901" t="s">
        <v>681</v>
      </c>
      <c r="G88" s="1901"/>
      <c r="H88" s="1901"/>
      <c r="I88" s="1901"/>
      <c r="J88" s="1901"/>
      <c r="K88" s="1901"/>
      <c r="L88" s="1901"/>
      <c r="M88" s="1901"/>
      <c r="N88" s="1901"/>
      <c r="O88" s="1901"/>
      <c r="P88" s="1901"/>
      <c r="Q88" s="1901"/>
      <c r="R88" s="1901"/>
      <c r="S88" s="1901"/>
      <c r="T88" s="1901"/>
      <c r="U88" s="1901"/>
      <c r="V88" s="1901"/>
      <c r="W88" s="1901"/>
      <c r="X88" s="1901"/>
      <c r="Y88" s="1901"/>
      <c r="Z88" s="1901"/>
      <c r="AA88" s="1901"/>
      <c r="AB88" s="1901"/>
      <c r="AC88" s="1901"/>
      <c r="AD88" s="1901"/>
      <c r="AE88" s="1901"/>
      <c r="AF88" s="1901"/>
      <c r="AG88" s="1901"/>
      <c r="AH88" s="1901"/>
      <c r="AI88" s="1901"/>
      <c r="AJ88" s="1901"/>
      <c r="AK88" s="1901"/>
      <c r="AL88" s="1901"/>
      <c r="AM88" s="1901"/>
      <c r="AN88" s="1901"/>
      <c r="AO88" s="1901"/>
      <c r="AP88" s="1901"/>
      <c r="AQ88" s="1901"/>
      <c r="AR88" s="1901"/>
      <c r="AS88" s="1901"/>
      <c r="AT88" s="1901"/>
      <c r="AU88" s="1901"/>
      <c r="AV88" s="1901"/>
      <c r="AW88" s="1901"/>
      <c r="AX88" s="1901"/>
      <c r="AY88" s="1901"/>
      <c r="AZ88" s="1901"/>
      <c r="BA88" s="1901"/>
      <c r="BB88" s="1901"/>
      <c r="BC88" s="1901"/>
      <c r="BD88" s="190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59" t="s">
        <v>962</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96" t="s">
        <v>723</v>
      </c>
      <c r="E94" s="1866"/>
      <c r="F94" s="1866"/>
      <c r="G94" s="1866"/>
      <c r="H94" s="1866"/>
      <c r="I94" s="1866"/>
      <c r="J94" s="1866"/>
      <c r="K94" s="1865" t="s">
        <v>724</v>
      </c>
      <c r="L94" s="1866"/>
      <c r="M94" s="1866"/>
      <c r="N94" s="1866"/>
      <c r="O94" s="1866"/>
      <c r="P94" s="1866"/>
      <c r="Q94" s="1866"/>
      <c r="R94" s="1866"/>
      <c r="S94" s="1866"/>
      <c r="T94" s="1866"/>
      <c r="U94" s="1865" t="s">
        <v>767</v>
      </c>
      <c r="V94" s="1866"/>
      <c r="W94" s="1866"/>
      <c r="X94" s="1866"/>
      <c r="Y94" s="1866"/>
      <c r="Z94" s="1866"/>
      <c r="AA94" s="1866"/>
      <c r="AB94" s="1866"/>
      <c r="AC94" s="1866"/>
      <c r="AD94" s="1866"/>
      <c r="AE94" s="1866"/>
      <c r="AF94" s="1866"/>
      <c r="AG94" s="1866"/>
      <c r="AH94" s="1866"/>
      <c r="AI94" s="1866"/>
      <c r="AJ94" s="1865" t="s">
        <v>768</v>
      </c>
      <c r="AK94" s="1866"/>
      <c r="AL94" s="1866"/>
      <c r="AM94" s="1866"/>
      <c r="AN94" s="1866"/>
      <c r="AO94" s="1866"/>
      <c r="AP94" s="1866"/>
      <c r="AQ94" s="1866"/>
      <c r="AR94" s="1866"/>
      <c r="AS94" s="1866"/>
      <c r="AT94" s="1867"/>
      <c r="AU94" s="1865" t="s">
        <v>769</v>
      </c>
      <c r="AV94" s="1866"/>
      <c r="AW94" s="1866"/>
      <c r="AX94" s="1867"/>
      <c r="AY94" s="1865" t="s">
        <v>813</v>
      </c>
      <c r="AZ94" s="1866"/>
      <c r="BA94" s="1866"/>
      <c r="BB94" s="1866"/>
      <c r="BC94" s="1877"/>
      <c r="BF94" s="138"/>
    </row>
    <row r="95" spans="1:70" x14ac:dyDescent="0.25">
      <c r="B95" s="137"/>
      <c r="C95" s="549">
        <v>1</v>
      </c>
      <c r="D95" s="1895">
        <f>'Customer Inputs'!$B$6</f>
        <v>0</v>
      </c>
      <c r="E95" s="1895"/>
      <c r="F95" s="1895"/>
      <c r="G95" s="1895"/>
      <c r="H95" s="1895"/>
      <c r="I95" s="1895"/>
      <c r="J95" s="1895"/>
      <c r="K95" s="1882" t="str">
        <f>IFERROR(IFERROR('Multi-Customer'!$BG$39,VLOOKUP($D95,'Required Info to Submit'!$E$23:$J$32,2,FALSE)),"")</f>
        <v/>
      </c>
      <c r="L95" s="1882"/>
      <c r="M95" s="1882"/>
      <c r="N95" s="1882"/>
      <c r="O95" s="1882"/>
      <c r="P95" s="1882"/>
      <c r="Q95" s="1882"/>
      <c r="R95" s="1882"/>
      <c r="S95" s="1882"/>
      <c r="T95" s="1882"/>
      <c r="U95" s="1882" t="str">
        <f>IFERROR(IFERROR('Multi-Customer'!$BG$41&amp;" "&amp;'Multi-Customer'!$BG$42,VLOOKUP($D95,'Required Info to Submit'!$E$23:$J$32,3,FALSE)),"")</f>
        <v/>
      </c>
      <c r="V95" s="1882"/>
      <c r="W95" s="1882"/>
      <c r="X95" s="1882"/>
      <c r="Y95" s="1882"/>
      <c r="Z95" s="1882"/>
      <c r="AA95" s="1882"/>
      <c r="AB95" s="1882"/>
      <c r="AC95" s="1882"/>
      <c r="AD95" s="1882"/>
      <c r="AE95" s="1882"/>
      <c r="AF95" s="1882"/>
      <c r="AG95" s="1882"/>
      <c r="AH95" s="1882"/>
      <c r="AI95" s="1882"/>
      <c r="AJ95" s="1889" t="str">
        <f>IFERROR(IFERROR('Multi-Customer'!$BG$43,VLOOKUP($D95,'Required Info to Submit'!$E$23:$J$32,4,FALSE)),"")</f>
        <v/>
      </c>
      <c r="AK95" s="1890"/>
      <c r="AL95" s="1890"/>
      <c r="AM95" s="1890"/>
      <c r="AN95" s="1890"/>
      <c r="AO95" s="1890"/>
      <c r="AP95" s="1890"/>
      <c r="AQ95" s="1890"/>
      <c r="AR95" s="1890"/>
      <c r="AS95" s="1890"/>
      <c r="AT95" s="1891"/>
      <c r="AU95" s="1862" t="str">
        <f>IFERROR(IFERROR('Multi-Customer'!$BG$44,VLOOKUP($D95,'Required Info to Submit'!$E$23:$J$32,5,FALSE)),"")</f>
        <v/>
      </c>
      <c r="AV95" s="1863"/>
      <c r="AW95" s="1863"/>
      <c r="AX95" s="1864"/>
      <c r="AY95" s="1874" t="str">
        <f>IFERROR(IFERROR('Multi-Customer'!$BG$45,VLOOKUP($D95,'Required Info to Submit'!$E$23:$J$32,6,FALSE)),"")</f>
        <v/>
      </c>
      <c r="AZ95" s="1875"/>
      <c r="BA95" s="1875"/>
      <c r="BB95" s="1875"/>
      <c r="BC95" s="1876"/>
      <c r="BF95" s="138"/>
    </row>
    <row r="96" spans="1:70" x14ac:dyDescent="0.25">
      <c r="B96" s="137"/>
      <c r="C96" s="550">
        <v>2</v>
      </c>
      <c r="D96" s="1894">
        <f>'Customer Inputs'!$B$7</f>
        <v>0</v>
      </c>
      <c r="E96" s="1894"/>
      <c r="F96" s="1894"/>
      <c r="G96" s="1894"/>
      <c r="H96" s="1894"/>
      <c r="I96" s="1894"/>
      <c r="J96" s="1894"/>
      <c r="K96" s="1881" t="str">
        <f>IFERROR(IFERROR('Multi-Customer'!$CD$39,VLOOKUP($D96,'Required Info to Submit'!$E$23:$J$32,2,FALSE)),"")</f>
        <v/>
      </c>
      <c r="L96" s="1881"/>
      <c r="M96" s="1881"/>
      <c r="N96" s="1881"/>
      <c r="O96" s="1881"/>
      <c r="P96" s="1881"/>
      <c r="Q96" s="1881"/>
      <c r="R96" s="1881"/>
      <c r="S96" s="1881"/>
      <c r="T96" s="1881"/>
      <c r="U96" s="1881" t="str">
        <f>IFERROR(IFERROR('Multi-Customer'!$CD$41&amp;" "&amp;'Multi-Customer'!$CD$42,VLOOKUP($D96,'Required Info to Submit'!$E$23:$J$32,3,FALSE)),"")</f>
        <v/>
      </c>
      <c r="V96" s="1881"/>
      <c r="W96" s="1881"/>
      <c r="X96" s="1881"/>
      <c r="Y96" s="1881"/>
      <c r="Z96" s="1881"/>
      <c r="AA96" s="1881"/>
      <c r="AB96" s="1881"/>
      <c r="AC96" s="1881"/>
      <c r="AD96" s="1881"/>
      <c r="AE96" s="1881"/>
      <c r="AF96" s="1881"/>
      <c r="AG96" s="1881"/>
      <c r="AH96" s="1881"/>
      <c r="AI96" s="1881"/>
      <c r="AJ96" s="1886" t="str">
        <f>IFERROR(IFERROR('Multi-Customer'!$CD$43,VLOOKUP($D96,'Required Info to Submit'!$E$23:$J$32,4,FALSE)),"")</f>
        <v/>
      </c>
      <c r="AK96" s="1887"/>
      <c r="AL96" s="1887"/>
      <c r="AM96" s="1887"/>
      <c r="AN96" s="1887"/>
      <c r="AO96" s="1887"/>
      <c r="AP96" s="1887"/>
      <c r="AQ96" s="1887"/>
      <c r="AR96" s="1887"/>
      <c r="AS96" s="1887"/>
      <c r="AT96" s="1888"/>
      <c r="AU96" s="1829" t="str">
        <f>IFERROR(IFERROR('Multi-Customer'!$CD$44,VLOOKUP($D96,'Required Info to Submit'!$E$23:$J$32,5,FALSE)),"")</f>
        <v/>
      </c>
      <c r="AV96" s="1830"/>
      <c r="AW96" s="1830"/>
      <c r="AX96" s="1831"/>
      <c r="AY96" s="1871" t="str">
        <f>IFERROR(IFERROR('Multi-Customer'!$CD$45,VLOOKUP($D96,'Required Info to Submit'!$E$23:$J$32,6,FALSE)),"")</f>
        <v/>
      </c>
      <c r="AZ96" s="1872"/>
      <c r="BA96" s="1872"/>
      <c r="BB96" s="1872"/>
      <c r="BC96" s="1873"/>
      <c r="BF96" s="138"/>
    </row>
    <row r="97" spans="2:58" x14ac:dyDescent="0.25">
      <c r="B97" s="137"/>
      <c r="C97" s="550">
        <v>3</v>
      </c>
      <c r="D97" s="1894">
        <f>'Customer Inputs'!$B$8</f>
        <v>0</v>
      </c>
      <c r="E97" s="1894"/>
      <c r="F97" s="1894"/>
      <c r="G97" s="1894"/>
      <c r="H97" s="1894"/>
      <c r="I97" s="1894"/>
      <c r="J97" s="1894"/>
      <c r="K97" s="1881" t="str">
        <f>IFERROR(IFERROR('Multi-Customer'!$DA$39,VLOOKUP($D97,'Required Info to Submit'!$E$23:$J$32,2,FALSE)),"")</f>
        <v/>
      </c>
      <c r="L97" s="1881"/>
      <c r="M97" s="1881"/>
      <c r="N97" s="1881"/>
      <c r="O97" s="1881"/>
      <c r="P97" s="1881"/>
      <c r="Q97" s="1881"/>
      <c r="R97" s="1881"/>
      <c r="S97" s="1881"/>
      <c r="T97" s="1881"/>
      <c r="U97" s="1881" t="str">
        <f>IFERROR(IFERROR('Multi-Customer'!$DA$41&amp;" "&amp;'Multi-Customer'!$DA$42,VLOOKUP($D97,'Required Info to Submit'!$E$23:$J$32,3,FALSE)),"")</f>
        <v/>
      </c>
      <c r="V97" s="1881"/>
      <c r="W97" s="1881"/>
      <c r="X97" s="1881"/>
      <c r="Y97" s="1881"/>
      <c r="Z97" s="1881"/>
      <c r="AA97" s="1881"/>
      <c r="AB97" s="1881"/>
      <c r="AC97" s="1881"/>
      <c r="AD97" s="1881"/>
      <c r="AE97" s="1881"/>
      <c r="AF97" s="1881"/>
      <c r="AG97" s="1881"/>
      <c r="AH97" s="1881"/>
      <c r="AI97" s="1881"/>
      <c r="AJ97" s="1886" t="str">
        <f>IFERROR(IFERROR('Multi-Customer'!$DA$43,VLOOKUP($D97,'Required Info to Submit'!$E$23:$J$32,4,FALSE)),"")</f>
        <v/>
      </c>
      <c r="AK97" s="1887"/>
      <c r="AL97" s="1887"/>
      <c r="AM97" s="1887"/>
      <c r="AN97" s="1887"/>
      <c r="AO97" s="1887"/>
      <c r="AP97" s="1887"/>
      <c r="AQ97" s="1887"/>
      <c r="AR97" s="1887"/>
      <c r="AS97" s="1887"/>
      <c r="AT97" s="1888"/>
      <c r="AU97" s="1829" t="str">
        <f>IFERROR(IFERROR('Multi-Customer'!$DA$44,VLOOKUP($D97,'Required Info to Submit'!$E$23:$J$32,5,FALSE)),"")</f>
        <v/>
      </c>
      <c r="AV97" s="1830"/>
      <c r="AW97" s="1830"/>
      <c r="AX97" s="1831"/>
      <c r="AY97" s="1871" t="str">
        <f>IFERROR(IFERROR('Multi-Customer'!$DA$45,VLOOKUP($D97,'Required Info to Submit'!$E$23:$J$32,6,FALSE)),"")</f>
        <v/>
      </c>
      <c r="AZ97" s="1872"/>
      <c r="BA97" s="1872"/>
      <c r="BB97" s="1872"/>
      <c r="BC97" s="1873"/>
      <c r="BF97" s="138"/>
    </row>
    <row r="98" spans="2:58" x14ac:dyDescent="0.25">
      <c r="B98" s="137"/>
      <c r="C98" s="550">
        <v>4</v>
      </c>
      <c r="D98" s="1894">
        <f>'Customer Inputs'!$B$9</f>
        <v>0</v>
      </c>
      <c r="E98" s="1894"/>
      <c r="F98" s="1894"/>
      <c r="G98" s="1894"/>
      <c r="H98" s="1894"/>
      <c r="I98" s="1894"/>
      <c r="J98" s="1894"/>
      <c r="K98" s="1881" t="str">
        <f>IFERROR(IFERROR('Multi-Customer'!$DX$39,VLOOKUP($D98,'Required Info to Submit'!$E$23:$J$32,2,FALSE)),"")</f>
        <v/>
      </c>
      <c r="L98" s="1881"/>
      <c r="M98" s="1881"/>
      <c r="N98" s="1881"/>
      <c r="O98" s="1881"/>
      <c r="P98" s="1881"/>
      <c r="Q98" s="1881"/>
      <c r="R98" s="1881"/>
      <c r="S98" s="1881"/>
      <c r="T98" s="1881"/>
      <c r="U98" s="1881" t="str">
        <f>IFERROR(IFERROR('Multi-Customer'!$DX$41&amp;" "&amp;'Multi-Customer'!$DX$42,VLOOKUP($D98,'Required Info to Submit'!$E$23:$J$32,3,FALSE)),"")</f>
        <v/>
      </c>
      <c r="V98" s="1881"/>
      <c r="W98" s="1881"/>
      <c r="X98" s="1881"/>
      <c r="Y98" s="1881"/>
      <c r="Z98" s="1881"/>
      <c r="AA98" s="1881"/>
      <c r="AB98" s="1881"/>
      <c r="AC98" s="1881"/>
      <c r="AD98" s="1881"/>
      <c r="AE98" s="1881"/>
      <c r="AF98" s="1881"/>
      <c r="AG98" s="1881"/>
      <c r="AH98" s="1881"/>
      <c r="AI98" s="1881"/>
      <c r="AJ98" s="1886" t="str">
        <f>IFERROR(IFERROR('Multi-Customer'!$DX$43,VLOOKUP($D98,'Required Info to Submit'!$E$23:$J$32,4,FALSE)),"")</f>
        <v/>
      </c>
      <c r="AK98" s="1887"/>
      <c r="AL98" s="1887"/>
      <c r="AM98" s="1887"/>
      <c r="AN98" s="1887"/>
      <c r="AO98" s="1887"/>
      <c r="AP98" s="1887"/>
      <c r="AQ98" s="1887"/>
      <c r="AR98" s="1887"/>
      <c r="AS98" s="1887"/>
      <c r="AT98" s="1888"/>
      <c r="AU98" s="1829" t="str">
        <f>IFERROR(IFERROR('Multi-Customer'!$DX$44,VLOOKUP($D98,'Required Info to Submit'!$E$23:$J$32,5,FALSE)),"")</f>
        <v/>
      </c>
      <c r="AV98" s="1830"/>
      <c r="AW98" s="1830"/>
      <c r="AX98" s="1831"/>
      <c r="AY98" s="1871" t="str">
        <f>IFERROR(IFERROR('Multi-Customer'!$DX$45,VLOOKUP($D98,'Required Info to Submit'!$E$23:$J$32,6,FALSE)),"")</f>
        <v/>
      </c>
      <c r="AZ98" s="1872"/>
      <c r="BA98" s="1872"/>
      <c r="BB98" s="1872"/>
      <c r="BC98" s="1873"/>
      <c r="BF98" s="138"/>
    </row>
    <row r="99" spans="2:58" x14ac:dyDescent="0.25">
      <c r="B99" s="137"/>
      <c r="C99" s="550">
        <v>5</v>
      </c>
      <c r="D99" s="1894">
        <f>'Customer Inputs'!$B$10</f>
        <v>0</v>
      </c>
      <c r="E99" s="1894"/>
      <c r="F99" s="1894"/>
      <c r="G99" s="1894"/>
      <c r="H99" s="1894"/>
      <c r="I99" s="1894"/>
      <c r="J99" s="1894"/>
      <c r="K99" s="1881" t="str">
        <f>IFERROR(IFERROR('Multi-Customer'!$EU$39,VLOOKUP($D99,'Required Info to Submit'!$E$23:$J$32,2,FALSE)),"")</f>
        <v/>
      </c>
      <c r="L99" s="1881"/>
      <c r="M99" s="1881"/>
      <c r="N99" s="1881"/>
      <c r="O99" s="1881"/>
      <c r="P99" s="1881"/>
      <c r="Q99" s="1881"/>
      <c r="R99" s="1881"/>
      <c r="S99" s="1881"/>
      <c r="T99" s="1881"/>
      <c r="U99" s="1881" t="str">
        <f>IFERROR(IFERROR('Multi-Customer'!$EU$41&amp;" "&amp;'Multi-Customer'!$EU$42,VLOOKUP($D99,'Required Info to Submit'!$E$23:$J$32,3,FALSE)),"")</f>
        <v/>
      </c>
      <c r="V99" s="1881"/>
      <c r="W99" s="1881"/>
      <c r="X99" s="1881"/>
      <c r="Y99" s="1881"/>
      <c r="Z99" s="1881"/>
      <c r="AA99" s="1881"/>
      <c r="AB99" s="1881"/>
      <c r="AC99" s="1881"/>
      <c r="AD99" s="1881"/>
      <c r="AE99" s="1881"/>
      <c r="AF99" s="1881"/>
      <c r="AG99" s="1881"/>
      <c r="AH99" s="1881"/>
      <c r="AI99" s="1881"/>
      <c r="AJ99" s="1886" t="str">
        <f>IFERROR(IFERROR('Multi-Customer'!$EU$43,VLOOKUP($D99,'Required Info to Submit'!$E$23:$J$32,4,FALSE)),"")</f>
        <v/>
      </c>
      <c r="AK99" s="1887"/>
      <c r="AL99" s="1887"/>
      <c r="AM99" s="1887"/>
      <c r="AN99" s="1887"/>
      <c r="AO99" s="1887"/>
      <c r="AP99" s="1887"/>
      <c r="AQ99" s="1887"/>
      <c r="AR99" s="1887"/>
      <c r="AS99" s="1887"/>
      <c r="AT99" s="1888"/>
      <c r="AU99" s="1829" t="str">
        <f>IFERROR(IFERROR('Multi-Customer'!$EU$44,VLOOKUP($D99,'Required Info to Submit'!$E$23:$J$32,5,FALSE)),"")</f>
        <v/>
      </c>
      <c r="AV99" s="1830"/>
      <c r="AW99" s="1830"/>
      <c r="AX99" s="1831"/>
      <c r="AY99" s="1871" t="str">
        <f>IFERROR(IFERROR('Multi-Customer'!$EU$45,VLOOKUP($D99,'Required Info to Submit'!$E$23:$J$32,6,FALSE)),"")</f>
        <v/>
      </c>
      <c r="AZ99" s="1872"/>
      <c r="BA99" s="1872"/>
      <c r="BB99" s="1872"/>
      <c r="BC99" s="1873"/>
      <c r="BF99" s="138"/>
    </row>
    <row r="100" spans="2:58" x14ac:dyDescent="0.25">
      <c r="B100" s="137"/>
      <c r="C100" s="550">
        <v>6</v>
      </c>
      <c r="D100" s="1894">
        <f>'Customer Inputs'!$B$11</f>
        <v>0</v>
      </c>
      <c r="E100" s="1894"/>
      <c r="F100" s="1894"/>
      <c r="G100" s="1894"/>
      <c r="H100" s="1894"/>
      <c r="I100" s="1894"/>
      <c r="J100" s="1894"/>
      <c r="K100" s="1881" t="str">
        <f>IFERROR(IFERROR('Multi-Customer'!$FR$39,VLOOKUP($D100,'Required Info to Submit'!$E$23:$J$32,2,FALSE)),"")</f>
        <v/>
      </c>
      <c r="L100" s="1881"/>
      <c r="M100" s="1881"/>
      <c r="N100" s="1881"/>
      <c r="O100" s="1881"/>
      <c r="P100" s="1881"/>
      <c r="Q100" s="1881"/>
      <c r="R100" s="1881"/>
      <c r="S100" s="1881"/>
      <c r="T100" s="1881"/>
      <c r="U100" s="1881" t="str">
        <f>IFERROR(IFERROR('Multi-Customer'!$FR$41&amp;" "&amp;'Multi-Customer'!$FR$42,VLOOKUP($D100,'Required Info to Submit'!$E$23:$J$32,3,FALSE)),"")</f>
        <v/>
      </c>
      <c r="V100" s="1881"/>
      <c r="W100" s="1881"/>
      <c r="X100" s="1881"/>
      <c r="Y100" s="1881"/>
      <c r="Z100" s="1881"/>
      <c r="AA100" s="1881"/>
      <c r="AB100" s="1881"/>
      <c r="AC100" s="1881"/>
      <c r="AD100" s="1881"/>
      <c r="AE100" s="1881"/>
      <c r="AF100" s="1881"/>
      <c r="AG100" s="1881"/>
      <c r="AH100" s="1881"/>
      <c r="AI100" s="1881"/>
      <c r="AJ100" s="1886" t="str">
        <f>IFERROR(IFERROR('Multi-Customer'!$FR$43,VLOOKUP($D100,'Required Info to Submit'!$E$23:$J$32,4,FALSE)),"")</f>
        <v/>
      </c>
      <c r="AK100" s="1887"/>
      <c r="AL100" s="1887"/>
      <c r="AM100" s="1887"/>
      <c r="AN100" s="1887"/>
      <c r="AO100" s="1887"/>
      <c r="AP100" s="1887"/>
      <c r="AQ100" s="1887"/>
      <c r="AR100" s="1887"/>
      <c r="AS100" s="1887"/>
      <c r="AT100" s="1888"/>
      <c r="AU100" s="1829" t="str">
        <f>IFERROR(IFERROR('Multi-Customer'!$FR$44,VLOOKUP($D100,'Required Info to Submit'!$E$23:$J$32,5,FALSE)),"")</f>
        <v/>
      </c>
      <c r="AV100" s="1830"/>
      <c r="AW100" s="1830"/>
      <c r="AX100" s="1831"/>
      <c r="AY100" s="1871" t="str">
        <f>IFERROR(IFERROR('Multi-Customer'!$FR$45,VLOOKUP($D100,'Required Info to Submit'!$E$23:$J$32,6,FALSE)),"")</f>
        <v/>
      </c>
      <c r="AZ100" s="1872"/>
      <c r="BA100" s="1872"/>
      <c r="BB100" s="1872"/>
      <c r="BC100" s="1873"/>
      <c r="BF100" s="138"/>
    </row>
    <row r="101" spans="2:58" x14ac:dyDescent="0.25">
      <c r="B101" s="137"/>
      <c r="C101" s="550">
        <v>7</v>
      </c>
      <c r="D101" s="1894">
        <f>'Customer Inputs'!$B$12</f>
        <v>0</v>
      </c>
      <c r="E101" s="1894"/>
      <c r="F101" s="1894"/>
      <c r="G101" s="1894"/>
      <c r="H101" s="1894"/>
      <c r="I101" s="1894"/>
      <c r="J101" s="1894"/>
      <c r="K101" s="1881" t="str">
        <f>IFERROR(IFERROR('Multi-Customer'!$GO$39,VLOOKUP($D101,'Required Info to Submit'!$E$23:$J$32,2,FALSE)),"")</f>
        <v/>
      </c>
      <c r="L101" s="1881"/>
      <c r="M101" s="1881"/>
      <c r="N101" s="1881"/>
      <c r="O101" s="1881"/>
      <c r="P101" s="1881"/>
      <c r="Q101" s="1881"/>
      <c r="R101" s="1881"/>
      <c r="S101" s="1881"/>
      <c r="T101" s="1881"/>
      <c r="U101" s="1881" t="str">
        <f>IFERROR(IFERROR('Multi-Customer'!$GO$41&amp;" "&amp;'Multi-Customer'!$GO$42,VLOOKUP($D101,'Required Info to Submit'!$E$23:$J$32,3,FALSE)),"")</f>
        <v/>
      </c>
      <c r="V101" s="1881"/>
      <c r="W101" s="1881"/>
      <c r="X101" s="1881"/>
      <c r="Y101" s="1881"/>
      <c r="Z101" s="1881"/>
      <c r="AA101" s="1881"/>
      <c r="AB101" s="1881"/>
      <c r="AC101" s="1881"/>
      <c r="AD101" s="1881"/>
      <c r="AE101" s="1881"/>
      <c r="AF101" s="1881"/>
      <c r="AG101" s="1881"/>
      <c r="AH101" s="1881"/>
      <c r="AI101" s="1881"/>
      <c r="AJ101" s="1886" t="str">
        <f>IFERROR(IFERROR('Multi-Customer'!$GO$43,VLOOKUP($D101,'Required Info to Submit'!$E$23:$J$32,4,FALSE)),"")</f>
        <v/>
      </c>
      <c r="AK101" s="1887"/>
      <c r="AL101" s="1887"/>
      <c r="AM101" s="1887"/>
      <c r="AN101" s="1887"/>
      <c r="AO101" s="1887"/>
      <c r="AP101" s="1887"/>
      <c r="AQ101" s="1887"/>
      <c r="AR101" s="1887"/>
      <c r="AS101" s="1887"/>
      <c r="AT101" s="1888"/>
      <c r="AU101" s="1829" t="str">
        <f>IFERROR(IFERROR('Multi-Customer'!$GO$44,VLOOKUP($D101,'Required Info to Submit'!$E$23:$J$32,5,FALSE)),"")</f>
        <v/>
      </c>
      <c r="AV101" s="1830"/>
      <c r="AW101" s="1830"/>
      <c r="AX101" s="1831"/>
      <c r="AY101" s="1871" t="str">
        <f>IFERROR(IFERROR('Multi-Customer'!$GO$45,VLOOKUP($D101,'Required Info to Submit'!$E$23:$J$32,6,FALSE)),"")</f>
        <v/>
      </c>
      <c r="AZ101" s="1872"/>
      <c r="BA101" s="1872"/>
      <c r="BB101" s="1872"/>
      <c r="BC101" s="1873"/>
      <c r="BF101" s="138"/>
    </row>
    <row r="102" spans="2:58" x14ac:dyDescent="0.25">
      <c r="B102" s="137"/>
      <c r="C102" s="550">
        <v>8</v>
      </c>
      <c r="D102" s="1894">
        <f>'Customer Inputs'!$B$13</f>
        <v>0</v>
      </c>
      <c r="E102" s="1894"/>
      <c r="F102" s="1894"/>
      <c r="G102" s="1894"/>
      <c r="H102" s="1894"/>
      <c r="I102" s="1894"/>
      <c r="J102" s="1894"/>
      <c r="K102" s="1881" t="str">
        <f>IFERROR(IFERROR('Multi-Customer'!$HL$39,VLOOKUP($D102,'Required Info to Submit'!$E$23:$J$32,2,FALSE)),"")</f>
        <v/>
      </c>
      <c r="L102" s="1881"/>
      <c r="M102" s="1881"/>
      <c r="N102" s="1881"/>
      <c r="O102" s="1881"/>
      <c r="P102" s="1881"/>
      <c r="Q102" s="1881"/>
      <c r="R102" s="1881"/>
      <c r="S102" s="1881"/>
      <c r="T102" s="1881"/>
      <c r="U102" s="1881" t="str">
        <f>IFERROR(IFERROR('Multi-Customer'!$HL$41&amp;" "&amp;'Multi-Customer'!$HL$42,VLOOKUP($D102,'Required Info to Submit'!$E$23:$J$32,3,FALSE)),"")</f>
        <v/>
      </c>
      <c r="V102" s="1881"/>
      <c r="W102" s="1881"/>
      <c r="X102" s="1881"/>
      <c r="Y102" s="1881"/>
      <c r="Z102" s="1881"/>
      <c r="AA102" s="1881"/>
      <c r="AB102" s="1881"/>
      <c r="AC102" s="1881"/>
      <c r="AD102" s="1881"/>
      <c r="AE102" s="1881"/>
      <c r="AF102" s="1881"/>
      <c r="AG102" s="1881"/>
      <c r="AH102" s="1881"/>
      <c r="AI102" s="1881"/>
      <c r="AJ102" s="1886" t="str">
        <f>IFERROR(IFERROR('Multi-Customer'!$HL$43,VLOOKUP($D102,'Required Info to Submit'!$E$23:$J$32,4,FALSE)),"")</f>
        <v/>
      </c>
      <c r="AK102" s="1887"/>
      <c r="AL102" s="1887"/>
      <c r="AM102" s="1887"/>
      <c r="AN102" s="1887"/>
      <c r="AO102" s="1887"/>
      <c r="AP102" s="1887"/>
      <c r="AQ102" s="1887"/>
      <c r="AR102" s="1887"/>
      <c r="AS102" s="1887"/>
      <c r="AT102" s="1888"/>
      <c r="AU102" s="1829" t="str">
        <f>IFERROR(IFERROR('Multi-Customer'!$HL$44,VLOOKUP($D102,'Required Info to Submit'!$E$23:$J$32,5,FALSE)),"")</f>
        <v/>
      </c>
      <c r="AV102" s="1830"/>
      <c r="AW102" s="1830"/>
      <c r="AX102" s="1831"/>
      <c r="AY102" s="1871" t="str">
        <f>IFERROR(IFERROR('Multi-Customer'!$HL$45,VLOOKUP($D102,'Required Info to Submit'!$E$23:$J$32,6,FALSE)),"")</f>
        <v/>
      </c>
      <c r="AZ102" s="1872"/>
      <c r="BA102" s="1872"/>
      <c r="BB102" s="1872"/>
      <c r="BC102" s="1873"/>
      <c r="BF102" s="138"/>
    </row>
    <row r="103" spans="2:58" x14ac:dyDescent="0.25">
      <c r="B103" s="137"/>
      <c r="C103" s="550">
        <v>9</v>
      </c>
      <c r="D103" s="1894">
        <f>'Customer Inputs'!$B$14</f>
        <v>0</v>
      </c>
      <c r="E103" s="1894"/>
      <c r="F103" s="1894"/>
      <c r="G103" s="1894"/>
      <c r="H103" s="1894"/>
      <c r="I103" s="1894"/>
      <c r="J103" s="1894"/>
      <c r="K103" s="1881" t="str">
        <f>IFERROR(IFERROR('Multi-Customer'!$II$39,VLOOKUP($D103,'Required Info to Submit'!$E$23:$J$32,2,FALSE)),"")</f>
        <v/>
      </c>
      <c r="L103" s="1881"/>
      <c r="M103" s="1881"/>
      <c r="N103" s="1881"/>
      <c r="O103" s="1881"/>
      <c r="P103" s="1881"/>
      <c r="Q103" s="1881"/>
      <c r="R103" s="1881"/>
      <c r="S103" s="1881"/>
      <c r="T103" s="1881"/>
      <c r="U103" s="1881" t="str">
        <f>IFERROR(IFERROR('Multi-Customer'!$II$41&amp;" "&amp;'Multi-Customer'!$II$42,VLOOKUP($D103,'Required Info to Submit'!$E$23:$J$32,3,FALSE)),"")</f>
        <v/>
      </c>
      <c r="V103" s="1881"/>
      <c r="W103" s="1881"/>
      <c r="X103" s="1881"/>
      <c r="Y103" s="1881"/>
      <c r="Z103" s="1881"/>
      <c r="AA103" s="1881"/>
      <c r="AB103" s="1881"/>
      <c r="AC103" s="1881"/>
      <c r="AD103" s="1881"/>
      <c r="AE103" s="1881"/>
      <c r="AF103" s="1881"/>
      <c r="AG103" s="1881"/>
      <c r="AH103" s="1881"/>
      <c r="AI103" s="1881"/>
      <c r="AJ103" s="1886" t="str">
        <f>IFERROR(IFERROR('Multi-Customer'!$II$43,VLOOKUP($D103,'Required Info to Submit'!$E$23:$J$32,4,FALSE)),"")</f>
        <v/>
      </c>
      <c r="AK103" s="1887"/>
      <c r="AL103" s="1887"/>
      <c r="AM103" s="1887"/>
      <c r="AN103" s="1887"/>
      <c r="AO103" s="1887"/>
      <c r="AP103" s="1887"/>
      <c r="AQ103" s="1887"/>
      <c r="AR103" s="1887"/>
      <c r="AS103" s="1887"/>
      <c r="AT103" s="1888"/>
      <c r="AU103" s="1829" t="str">
        <f>IFERROR(IFERROR('Multi-Customer'!$II$44,VLOOKUP($D103,'Required Info to Submit'!$E$23:$J$32,5,FALSE)),"")</f>
        <v/>
      </c>
      <c r="AV103" s="1830"/>
      <c r="AW103" s="1830"/>
      <c r="AX103" s="1831"/>
      <c r="AY103" s="1871" t="str">
        <f>IFERROR(IFERROR('Multi-Customer'!$II$45,VLOOKUP($D103,'Required Info to Submit'!$E$23:$J$32,6,FALSE)),"")</f>
        <v/>
      </c>
      <c r="AZ103" s="1872"/>
      <c r="BA103" s="1872"/>
      <c r="BB103" s="1872"/>
      <c r="BC103" s="1873"/>
      <c r="BF103" s="138"/>
    </row>
    <row r="104" spans="2:58" ht="15.75" thickBot="1" x14ac:dyDescent="0.3">
      <c r="B104" s="137"/>
      <c r="C104" s="551">
        <v>10</v>
      </c>
      <c r="D104" s="1893">
        <f>'Customer Inputs'!$B$15</f>
        <v>0</v>
      </c>
      <c r="E104" s="1893"/>
      <c r="F104" s="1893"/>
      <c r="G104" s="1893"/>
      <c r="H104" s="1893"/>
      <c r="I104" s="1893"/>
      <c r="J104" s="1893"/>
      <c r="K104" s="1892" t="str">
        <f>IFERROR(IFERROR('Multi-Customer'!$JF$39,VLOOKUP($D104,'Required Info to Submit'!$E$23:$J$32,2,FALSE)),"")</f>
        <v/>
      </c>
      <c r="L104" s="1892"/>
      <c r="M104" s="1892"/>
      <c r="N104" s="1892"/>
      <c r="O104" s="1892"/>
      <c r="P104" s="1892"/>
      <c r="Q104" s="1892"/>
      <c r="R104" s="1892"/>
      <c r="S104" s="1892"/>
      <c r="T104" s="1892"/>
      <c r="U104" s="1892" t="str">
        <f>IFERROR(IFERROR('Multi-Customer'!$JF$41&amp;" "&amp;'Multi-Customer'!$JF$42,VLOOKUP($D104,'Required Info to Submit'!$E$23:$J$32,3,FALSE)),"")</f>
        <v/>
      </c>
      <c r="V104" s="1892"/>
      <c r="W104" s="1892"/>
      <c r="X104" s="1892"/>
      <c r="Y104" s="1892"/>
      <c r="Z104" s="1892"/>
      <c r="AA104" s="1892"/>
      <c r="AB104" s="1892"/>
      <c r="AC104" s="1892"/>
      <c r="AD104" s="1892"/>
      <c r="AE104" s="1892"/>
      <c r="AF104" s="1892"/>
      <c r="AG104" s="1892"/>
      <c r="AH104" s="1892"/>
      <c r="AI104" s="1892"/>
      <c r="AJ104" s="1883" t="str">
        <f>IFERROR(IFERROR('Multi-Customer'!$JF$43,VLOOKUP($D104,'Required Info to Submit'!$E$23:$J$32,4,FALSE)),"")</f>
        <v/>
      </c>
      <c r="AK104" s="1884"/>
      <c r="AL104" s="1884"/>
      <c r="AM104" s="1884"/>
      <c r="AN104" s="1884"/>
      <c r="AO104" s="1884"/>
      <c r="AP104" s="1884"/>
      <c r="AQ104" s="1884"/>
      <c r="AR104" s="1884"/>
      <c r="AS104" s="1884"/>
      <c r="AT104" s="1885"/>
      <c r="AU104" s="1878" t="str">
        <f>IFERROR(IFERROR('Multi-Customer'!$JF$44,VLOOKUP($D104,'Required Info to Submit'!$E$23:$J$32,5,FALSE)),"")</f>
        <v/>
      </c>
      <c r="AV104" s="1879"/>
      <c r="AW104" s="1879"/>
      <c r="AX104" s="1880"/>
      <c r="AY104" s="1868" t="str">
        <f>IFERROR(IFERROR('Multi-Customer'!$JF$45,VLOOKUP($D104,'Required Info to Submit'!$E$23:$J$32,6,FALSE)),"")</f>
        <v/>
      </c>
      <c r="AZ104" s="1869"/>
      <c r="BA104" s="1869"/>
      <c r="BB104" s="1869"/>
      <c r="BC104" s="1870"/>
      <c r="BF104" s="138"/>
    </row>
    <row r="105" spans="2:58" x14ac:dyDescent="0.25">
      <c r="B105" s="137"/>
      <c r="BF105" s="138"/>
    </row>
    <row r="106" spans="2:58" x14ac:dyDescent="0.25">
      <c r="B106" s="137"/>
      <c r="BF106" s="138"/>
    </row>
    <row r="107" spans="2:58" ht="18.75" x14ac:dyDescent="0.3">
      <c r="B107" s="1859" t="s">
        <v>970</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49" t="s">
        <v>971</v>
      </c>
      <c r="V109" s="1950"/>
      <c r="W109" s="1950"/>
      <c r="X109" s="1950"/>
      <c r="Y109" s="1950"/>
      <c r="Z109" s="1950" t="s">
        <v>964</v>
      </c>
      <c r="AA109" s="1950"/>
      <c r="AB109" s="1950"/>
      <c r="AC109" s="1950"/>
      <c r="AD109" s="1950"/>
      <c r="AE109" s="1950"/>
      <c r="AF109" s="1950" t="s">
        <v>965</v>
      </c>
      <c r="AG109" s="1950"/>
      <c r="AH109" s="1950"/>
      <c r="AI109" s="1950"/>
      <c r="AJ109" s="1950"/>
      <c r="AK109" s="1950"/>
      <c r="AL109" s="1950"/>
      <c r="AM109" s="1950" t="s">
        <v>968</v>
      </c>
      <c r="AN109" s="1950"/>
      <c r="AO109" s="1950"/>
      <c r="AP109" s="1950"/>
      <c r="AQ109" s="1950"/>
      <c r="AR109" s="1950"/>
      <c r="AS109" s="1976"/>
      <c r="AT109" s="241"/>
      <c r="AU109" s="241"/>
      <c r="AV109" s="241"/>
      <c r="AW109" s="241"/>
      <c r="AX109" s="241"/>
      <c r="AY109" s="241"/>
      <c r="AZ109" s="241"/>
      <c r="BA109" s="241"/>
      <c r="BB109" s="241"/>
      <c r="BC109" s="241"/>
      <c r="BD109" s="241"/>
      <c r="BE109" s="241"/>
      <c r="BF109" s="553"/>
    </row>
    <row r="110" spans="2:58" x14ac:dyDescent="0.25">
      <c r="B110" s="137"/>
      <c r="D110" s="1945" t="s">
        <v>99</v>
      </c>
      <c r="E110" s="1882"/>
      <c r="F110" s="1882"/>
      <c r="G110" s="1882"/>
      <c r="H110" s="1882"/>
      <c r="I110" s="1882"/>
      <c r="J110" s="1882"/>
      <c r="K110" s="1882"/>
      <c r="L110" s="1882"/>
      <c r="M110" s="1882"/>
      <c r="N110" s="1882"/>
      <c r="O110" s="1882"/>
      <c r="P110" s="1882"/>
      <c r="Q110" s="1882"/>
      <c r="R110" s="1882"/>
      <c r="S110" s="1882"/>
      <c r="T110" s="1946"/>
      <c r="U110" s="1954" t="str">
        <f>IF('PIM Model'!$B$10=0,"",'PIM Model'!$B$10)</f>
        <v/>
      </c>
      <c r="V110" s="1951"/>
      <c r="W110" s="1951"/>
      <c r="X110" s="1951"/>
      <c r="Y110" s="1951"/>
      <c r="Z110" s="1951" t="str">
        <f>'PIM Model'!$AF$10</f>
        <v/>
      </c>
      <c r="AA110" s="1951"/>
      <c r="AB110" s="1951"/>
      <c r="AC110" s="1951"/>
      <c r="AD110" s="1951"/>
      <c r="AE110" s="1951"/>
      <c r="AF110" s="1963" t="str">
        <f>'PIM Model'!$AG$10</f>
        <v/>
      </c>
      <c r="AG110" s="1964"/>
      <c r="AH110" s="1964"/>
      <c r="AI110" s="1964"/>
      <c r="AJ110" s="1964"/>
      <c r="AK110" s="1964"/>
      <c r="AL110" s="1965"/>
      <c r="AM110" s="1963" t="str">
        <f>'PIM Model'!$AH$10</f>
        <v/>
      </c>
      <c r="AN110" s="1964"/>
      <c r="AO110" s="1964"/>
      <c r="AP110" s="1964"/>
      <c r="AQ110" s="1964"/>
      <c r="AR110" s="1964"/>
      <c r="AS110" s="1977"/>
      <c r="BF110" s="138"/>
    </row>
    <row r="111" spans="2:58" x14ac:dyDescent="0.25">
      <c r="B111" s="137"/>
      <c r="D111" s="1947" t="s">
        <v>103</v>
      </c>
      <c r="E111" s="1881"/>
      <c r="F111" s="1881"/>
      <c r="G111" s="1881"/>
      <c r="H111" s="1881"/>
      <c r="I111" s="1881"/>
      <c r="J111" s="1881"/>
      <c r="K111" s="1881"/>
      <c r="L111" s="1881"/>
      <c r="M111" s="1881"/>
      <c r="N111" s="1881"/>
      <c r="O111" s="1881"/>
      <c r="P111" s="1881"/>
      <c r="Q111" s="1881"/>
      <c r="R111" s="1881"/>
      <c r="S111" s="1881"/>
      <c r="T111" s="1948"/>
      <c r="U111" s="1955" t="str">
        <f>IF('PIM Model'!$B$11=0,"",'PIM Model'!$B$11)</f>
        <v/>
      </c>
      <c r="V111" s="1828"/>
      <c r="W111" s="1828"/>
      <c r="X111" s="1828"/>
      <c r="Y111" s="1828"/>
      <c r="Z111" s="1828" t="str">
        <f>'PIM Model'!$AF$11</f>
        <v/>
      </c>
      <c r="AA111" s="1828"/>
      <c r="AB111" s="1828"/>
      <c r="AC111" s="1828"/>
      <c r="AD111" s="1828"/>
      <c r="AE111" s="1828"/>
      <c r="AF111" s="1871" t="str">
        <f>'PIM Model'!$AG$11</f>
        <v/>
      </c>
      <c r="AG111" s="1872"/>
      <c r="AH111" s="1872"/>
      <c r="AI111" s="1872"/>
      <c r="AJ111" s="1872"/>
      <c r="AK111" s="1872"/>
      <c r="AL111" s="1959"/>
      <c r="AM111" s="1871" t="str">
        <f>'PIM Model'!$AH$11</f>
        <v/>
      </c>
      <c r="AN111" s="1872"/>
      <c r="AO111" s="1872"/>
      <c r="AP111" s="1872"/>
      <c r="AQ111" s="1872"/>
      <c r="AR111" s="1872"/>
      <c r="AS111" s="1873"/>
      <c r="BF111" s="138"/>
    </row>
    <row r="112" spans="2:58" x14ac:dyDescent="0.25">
      <c r="B112" s="137"/>
      <c r="D112" s="1947" t="s">
        <v>1303</v>
      </c>
      <c r="E112" s="1881"/>
      <c r="F112" s="1881"/>
      <c r="G112" s="1881"/>
      <c r="H112" s="1881"/>
      <c r="I112" s="1881"/>
      <c r="J112" s="1881"/>
      <c r="K112" s="1881"/>
      <c r="L112" s="1881"/>
      <c r="M112" s="1881"/>
      <c r="N112" s="1881"/>
      <c r="O112" s="1881"/>
      <c r="P112" s="1881"/>
      <c r="Q112" s="1881"/>
      <c r="R112" s="1881"/>
      <c r="S112" s="1881"/>
      <c r="T112" s="1948"/>
      <c r="U112" s="1955" t="str">
        <f>IF('PIM Model'!$B$12=0,"",'PIM Model'!$B$12)</f>
        <v/>
      </c>
      <c r="V112" s="1828"/>
      <c r="W112" s="1828"/>
      <c r="X112" s="1828"/>
      <c r="Y112" s="1828"/>
      <c r="Z112" s="1828" t="str">
        <f>'PIM Model'!$AF$12</f>
        <v/>
      </c>
      <c r="AA112" s="1828"/>
      <c r="AB112" s="1828"/>
      <c r="AC112" s="1828"/>
      <c r="AD112" s="1828"/>
      <c r="AE112" s="1828"/>
      <c r="AF112" s="1871" t="str">
        <f>'PIM Model'!$AG$12</f>
        <v/>
      </c>
      <c r="AG112" s="1872"/>
      <c r="AH112" s="1872"/>
      <c r="AI112" s="1872"/>
      <c r="AJ112" s="1872"/>
      <c r="AK112" s="1872"/>
      <c r="AL112" s="1959"/>
      <c r="AM112" s="1871" t="str">
        <f>'PIM Model'!$AH$12</f>
        <v/>
      </c>
      <c r="AN112" s="1872"/>
      <c r="AO112" s="1872"/>
      <c r="AP112" s="1872"/>
      <c r="AQ112" s="1872"/>
      <c r="AR112" s="1872"/>
      <c r="AS112" s="1873"/>
      <c r="BF112" s="138"/>
    </row>
    <row r="113" spans="2:58" x14ac:dyDescent="0.25">
      <c r="B113" s="137"/>
      <c r="D113" s="1947" t="s">
        <v>102</v>
      </c>
      <c r="E113" s="1881"/>
      <c r="F113" s="1881"/>
      <c r="G113" s="1881"/>
      <c r="H113" s="1881"/>
      <c r="I113" s="1881"/>
      <c r="J113" s="1881"/>
      <c r="K113" s="1881"/>
      <c r="L113" s="1881"/>
      <c r="M113" s="1881"/>
      <c r="N113" s="1881"/>
      <c r="O113" s="1881"/>
      <c r="P113" s="1881"/>
      <c r="Q113" s="1881"/>
      <c r="R113" s="1881"/>
      <c r="S113" s="1881"/>
      <c r="T113" s="1948"/>
      <c r="U113" s="1955" t="str">
        <f>IF('PIM Model'!$B$13=0,"",'PIM Model'!$B$13)</f>
        <v/>
      </c>
      <c r="V113" s="1828"/>
      <c r="W113" s="1828"/>
      <c r="X113" s="1828"/>
      <c r="Y113" s="1828"/>
      <c r="Z113" s="1828" t="str">
        <f>'PIM Model'!$AF$13</f>
        <v/>
      </c>
      <c r="AA113" s="1828"/>
      <c r="AB113" s="1828"/>
      <c r="AC113" s="1828"/>
      <c r="AD113" s="1828"/>
      <c r="AE113" s="1828"/>
      <c r="AF113" s="1871" t="str">
        <f>'PIM Model'!$AG$13</f>
        <v/>
      </c>
      <c r="AG113" s="1872"/>
      <c r="AH113" s="1872"/>
      <c r="AI113" s="1872"/>
      <c r="AJ113" s="1872"/>
      <c r="AK113" s="1872"/>
      <c r="AL113" s="1959"/>
      <c r="AM113" s="1871" t="str">
        <f>'PIM Model'!$AH$13</f>
        <v/>
      </c>
      <c r="AN113" s="1872"/>
      <c r="AO113" s="1872"/>
      <c r="AP113" s="1872"/>
      <c r="AQ113" s="1872"/>
      <c r="AR113" s="1872"/>
      <c r="AS113" s="1873"/>
      <c r="BF113" s="138"/>
    </row>
    <row r="114" spans="2:58" x14ac:dyDescent="0.25">
      <c r="B114" s="137"/>
      <c r="D114" s="1947" t="s">
        <v>100</v>
      </c>
      <c r="E114" s="1881"/>
      <c r="F114" s="1881"/>
      <c r="G114" s="1881"/>
      <c r="H114" s="1881"/>
      <c r="I114" s="1881"/>
      <c r="J114" s="1881"/>
      <c r="K114" s="1881"/>
      <c r="L114" s="1881"/>
      <c r="M114" s="1881"/>
      <c r="N114" s="1881"/>
      <c r="O114" s="1881"/>
      <c r="P114" s="1881"/>
      <c r="Q114" s="1881"/>
      <c r="R114" s="1881"/>
      <c r="S114" s="1881"/>
      <c r="T114" s="1948"/>
      <c r="U114" s="1955" t="str">
        <f>IF('PIM Model'!$B$14=0,"",'PIM Model'!$B$14)</f>
        <v/>
      </c>
      <c r="V114" s="1828"/>
      <c r="W114" s="1828"/>
      <c r="X114" s="1828"/>
      <c r="Y114" s="1828"/>
      <c r="Z114" s="1828" t="str">
        <f>'PIM Model'!$AF$14</f>
        <v/>
      </c>
      <c r="AA114" s="1828"/>
      <c r="AB114" s="1828"/>
      <c r="AC114" s="1828"/>
      <c r="AD114" s="1828"/>
      <c r="AE114" s="1828"/>
      <c r="AF114" s="1871" t="str">
        <f>'PIM Model'!$AG$14</f>
        <v/>
      </c>
      <c r="AG114" s="1872"/>
      <c r="AH114" s="1872"/>
      <c r="AI114" s="1872"/>
      <c r="AJ114" s="1872"/>
      <c r="AK114" s="1872"/>
      <c r="AL114" s="1959"/>
      <c r="AM114" s="1871" t="str">
        <f>'PIM Model'!$AH$14</f>
        <v/>
      </c>
      <c r="AN114" s="1872"/>
      <c r="AO114" s="1872"/>
      <c r="AP114" s="1872"/>
      <c r="AQ114" s="1872"/>
      <c r="AR114" s="1872"/>
      <c r="AS114" s="1873"/>
      <c r="BF114" s="138"/>
    </row>
    <row r="115" spans="2:58" x14ac:dyDescent="0.25">
      <c r="B115" s="137"/>
      <c r="D115" s="1947" t="s">
        <v>104</v>
      </c>
      <c r="E115" s="1881"/>
      <c r="F115" s="1881"/>
      <c r="G115" s="1881"/>
      <c r="H115" s="1881"/>
      <c r="I115" s="1881"/>
      <c r="J115" s="1881"/>
      <c r="K115" s="1881"/>
      <c r="L115" s="1881"/>
      <c r="M115" s="1881"/>
      <c r="N115" s="1881"/>
      <c r="O115" s="1881"/>
      <c r="P115" s="1881"/>
      <c r="Q115" s="1881"/>
      <c r="R115" s="1881"/>
      <c r="S115" s="1881"/>
      <c r="T115" s="1948"/>
      <c r="U115" s="1955" t="str">
        <f>IF('PIM Model'!$B$15=0,"",'PIM Model'!$B$15)</f>
        <v/>
      </c>
      <c r="V115" s="1828"/>
      <c r="W115" s="1828"/>
      <c r="X115" s="1828"/>
      <c r="Y115" s="1828"/>
      <c r="Z115" s="1828" t="str">
        <f>'PIM Model'!$AF$15</f>
        <v/>
      </c>
      <c r="AA115" s="1828"/>
      <c r="AB115" s="1828"/>
      <c r="AC115" s="1828"/>
      <c r="AD115" s="1828"/>
      <c r="AE115" s="1828"/>
      <c r="AF115" s="1871" t="str">
        <f>'PIM Model'!$AG$15</f>
        <v/>
      </c>
      <c r="AG115" s="1872"/>
      <c r="AH115" s="1872"/>
      <c r="AI115" s="1872"/>
      <c r="AJ115" s="1872"/>
      <c r="AK115" s="1872"/>
      <c r="AL115" s="1959"/>
      <c r="AM115" s="1871" t="str">
        <f>'PIM Model'!$AH$15</f>
        <v/>
      </c>
      <c r="AN115" s="1872"/>
      <c r="AO115" s="1872"/>
      <c r="AP115" s="1872"/>
      <c r="AQ115" s="1872"/>
      <c r="AR115" s="1872"/>
      <c r="AS115" s="1873"/>
      <c r="BF115" s="138"/>
    </row>
    <row r="116" spans="2:58" x14ac:dyDescent="0.25">
      <c r="B116" s="137"/>
      <c r="D116" s="1947" t="s">
        <v>98</v>
      </c>
      <c r="E116" s="1881"/>
      <c r="F116" s="1881"/>
      <c r="G116" s="1881"/>
      <c r="H116" s="1881"/>
      <c r="I116" s="1881"/>
      <c r="J116" s="1881"/>
      <c r="K116" s="1881"/>
      <c r="L116" s="1881"/>
      <c r="M116" s="1881"/>
      <c r="N116" s="1881"/>
      <c r="O116" s="1881"/>
      <c r="P116" s="1881"/>
      <c r="Q116" s="1881"/>
      <c r="R116" s="1881"/>
      <c r="S116" s="1881"/>
      <c r="T116" s="1948"/>
      <c r="U116" s="1955" t="str">
        <f>IF('PIM Model'!$B$16=0,"",'PIM Model'!$B$16)</f>
        <v/>
      </c>
      <c r="V116" s="1828"/>
      <c r="W116" s="1828"/>
      <c r="X116" s="1828"/>
      <c r="Y116" s="1828"/>
      <c r="Z116" s="1828" t="str">
        <f>'PIM Model'!$AF$16</f>
        <v/>
      </c>
      <c r="AA116" s="1828"/>
      <c r="AB116" s="1828"/>
      <c r="AC116" s="1828"/>
      <c r="AD116" s="1828"/>
      <c r="AE116" s="1828"/>
      <c r="AF116" s="1871" t="str">
        <f>'PIM Model'!$AG$16</f>
        <v/>
      </c>
      <c r="AG116" s="1872"/>
      <c r="AH116" s="1872"/>
      <c r="AI116" s="1872"/>
      <c r="AJ116" s="1872"/>
      <c r="AK116" s="1872"/>
      <c r="AL116" s="1959"/>
      <c r="AM116" s="1871" t="str">
        <f>'PIM Model'!$AH$16</f>
        <v/>
      </c>
      <c r="AN116" s="1872"/>
      <c r="AO116" s="1872"/>
      <c r="AP116" s="1872"/>
      <c r="AQ116" s="1872"/>
      <c r="AR116" s="1872"/>
      <c r="AS116" s="1873"/>
      <c r="BF116" s="138"/>
    </row>
    <row r="117" spans="2:58" x14ac:dyDescent="0.25">
      <c r="B117" s="137"/>
      <c r="D117" s="1947" t="s">
        <v>95</v>
      </c>
      <c r="E117" s="1881"/>
      <c r="F117" s="1881"/>
      <c r="G117" s="1881"/>
      <c r="H117" s="1881"/>
      <c r="I117" s="1881"/>
      <c r="J117" s="1881"/>
      <c r="K117" s="1881"/>
      <c r="L117" s="1881"/>
      <c r="M117" s="1881"/>
      <c r="N117" s="1881"/>
      <c r="O117" s="1881"/>
      <c r="P117" s="1881"/>
      <c r="Q117" s="1881"/>
      <c r="R117" s="1881"/>
      <c r="S117" s="1881"/>
      <c r="T117" s="1948"/>
      <c r="U117" s="1955" t="str">
        <f>IF('PIM Model'!$B$17=0,"",'PIM Model'!$B$17)</f>
        <v/>
      </c>
      <c r="V117" s="1828"/>
      <c r="W117" s="1828"/>
      <c r="X117" s="1828"/>
      <c r="Y117" s="1828"/>
      <c r="Z117" s="1828" t="str">
        <f>'PIM Model'!$AF$17</f>
        <v/>
      </c>
      <c r="AA117" s="1828"/>
      <c r="AB117" s="1828"/>
      <c r="AC117" s="1828"/>
      <c r="AD117" s="1828"/>
      <c r="AE117" s="1828"/>
      <c r="AF117" s="1871" t="str">
        <f>'PIM Model'!$AG$17</f>
        <v/>
      </c>
      <c r="AG117" s="1872"/>
      <c r="AH117" s="1872"/>
      <c r="AI117" s="1872"/>
      <c r="AJ117" s="1872"/>
      <c r="AK117" s="1872"/>
      <c r="AL117" s="1959"/>
      <c r="AM117" s="1871" t="str">
        <f>'PIM Model'!$AH$17</f>
        <v/>
      </c>
      <c r="AN117" s="1872"/>
      <c r="AO117" s="1872"/>
      <c r="AP117" s="1872"/>
      <c r="AQ117" s="1872"/>
      <c r="AR117" s="1872"/>
      <c r="AS117" s="1873"/>
      <c r="BF117" s="138"/>
    </row>
    <row r="118" spans="2:58" x14ac:dyDescent="0.25">
      <c r="B118" s="137"/>
      <c r="D118" s="1947" t="s">
        <v>96</v>
      </c>
      <c r="E118" s="1881"/>
      <c r="F118" s="1881"/>
      <c r="G118" s="1881"/>
      <c r="H118" s="1881"/>
      <c r="I118" s="1881"/>
      <c r="J118" s="1881"/>
      <c r="K118" s="1881"/>
      <c r="L118" s="1881"/>
      <c r="M118" s="1881"/>
      <c r="N118" s="1881"/>
      <c r="O118" s="1881"/>
      <c r="P118" s="1881"/>
      <c r="Q118" s="1881"/>
      <c r="R118" s="1881"/>
      <c r="S118" s="1881"/>
      <c r="T118" s="1948"/>
      <c r="U118" s="1955" t="str">
        <f>IF('PIM Model'!$B$18=0,"",'PIM Model'!$B$18)</f>
        <v/>
      </c>
      <c r="V118" s="1828"/>
      <c r="W118" s="1828"/>
      <c r="X118" s="1828"/>
      <c r="Y118" s="1828"/>
      <c r="Z118" s="1828" t="str">
        <f>'PIM Model'!$AF$18</f>
        <v/>
      </c>
      <c r="AA118" s="1828"/>
      <c r="AB118" s="1828"/>
      <c r="AC118" s="1828"/>
      <c r="AD118" s="1828"/>
      <c r="AE118" s="1828"/>
      <c r="AF118" s="1871" t="str">
        <f>'PIM Model'!$AG$18</f>
        <v/>
      </c>
      <c r="AG118" s="1872"/>
      <c r="AH118" s="1872"/>
      <c r="AI118" s="1872"/>
      <c r="AJ118" s="1872"/>
      <c r="AK118" s="1872"/>
      <c r="AL118" s="1959"/>
      <c r="AM118" s="1871" t="str">
        <f>'PIM Model'!$AH$18</f>
        <v/>
      </c>
      <c r="AN118" s="1872"/>
      <c r="AO118" s="1872"/>
      <c r="AP118" s="1872"/>
      <c r="AQ118" s="1872"/>
      <c r="AR118" s="1872"/>
      <c r="AS118" s="1873"/>
      <c r="BF118" s="138"/>
    </row>
    <row r="119" spans="2:58" x14ac:dyDescent="0.25">
      <c r="B119" s="137"/>
      <c r="D119" s="1947" t="s">
        <v>101</v>
      </c>
      <c r="E119" s="1881"/>
      <c r="F119" s="1881"/>
      <c r="G119" s="1881"/>
      <c r="H119" s="1881"/>
      <c r="I119" s="1881"/>
      <c r="J119" s="1881"/>
      <c r="K119" s="1881"/>
      <c r="L119" s="1881"/>
      <c r="M119" s="1881"/>
      <c r="N119" s="1881"/>
      <c r="O119" s="1881"/>
      <c r="P119" s="1881"/>
      <c r="Q119" s="1881"/>
      <c r="R119" s="1881"/>
      <c r="S119" s="1881"/>
      <c r="T119" s="1948"/>
      <c r="U119" s="1955" t="str">
        <f>IF('PIM Model'!$B$19=0,"",'PIM Model'!$B$19)</f>
        <v/>
      </c>
      <c r="V119" s="1828"/>
      <c r="W119" s="1828"/>
      <c r="X119" s="1828"/>
      <c r="Y119" s="1828"/>
      <c r="Z119" s="1828" t="str">
        <f>'PIM Model'!$AF$19</f>
        <v/>
      </c>
      <c r="AA119" s="1828"/>
      <c r="AB119" s="1828"/>
      <c r="AC119" s="1828"/>
      <c r="AD119" s="1828"/>
      <c r="AE119" s="1828"/>
      <c r="AF119" s="1871" t="str">
        <f>'PIM Model'!$AG$19</f>
        <v/>
      </c>
      <c r="AG119" s="1872"/>
      <c r="AH119" s="1872"/>
      <c r="AI119" s="1872"/>
      <c r="AJ119" s="1872"/>
      <c r="AK119" s="1872"/>
      <c r="AL119" s="1959"/>
      <c r="AM119" s="1871" t="str">
        <f>'PIM Model'!$AH$19</f>
        <v/>
      </c>
      <c r="AN119" s="1872"/>
      <c r="AO119" s="1872"/>
      <c r="AP119" s="1872"/>
      <c r="AQ119" s="1872"/>
      <c r="AR119" s="1872"/>
      <c r="AS119" s="1873"/>
      <c r="BF119" s="138"/>
    </row>
    <row r="120" spans="2:58" x14ac:dyDescent="0.25">
      <c r="B120" s="137"/>
      <c r="D120" s="1947" t="s">
        <v>97</v>
      </c>
      <c r="E120" s="1881"/>
      <c r="F120" s="1881"/>
      <c r="G120" s="1881"/>
      <c r="H120" s="1881"/>
      <c r="I120" s="1881"/>
      <c r="J120" s="1881"/>
      <c r="K120" s="1881"/>
      <c r="L120" s="1881"/>
      <c r="M120" s="1881"/>
      <c r="N120" s="1881"/>
      <c r="O120" s="1881"/>
      <c r="P120" s="1881"/>
      <c r="Q120" s="1881"/>
      <c r="R120" s="1881"/>
      <c r="S120" s="1881"/>
      <c r="T120" s="1948"/>
      <c r="U120" s="1955" t="str">
        <f>IF('PIM Model'!$B$20=0,"",'PIM Model'!$B$20)</f>
        <v/>
      </c>
      <c r="V120" s="1828"/>
      <c r="W120" s="1828"/>
      <c r="X120" s="1828"/>
      <c r="Y120" s="1828"/>
      <c r="Z120" s="1828" t="str">
        <f>'PIM Model'!$AF$20</f>
        <v/>
      </c>
      <c r="AA120" s="1828"/>
      <c r="AB120" s="1828"/>
      <c r="AC120" s="1828"/>
      <c r="AD120" s="1828"/>
      <c r="AE120" s="1828"/>
      <c r="AF120" s="1871" t="str">
        <f>'PIM Model'!$AG$20</f>
        <v/>
      </c>
      <c r="AG120" s="1872"/>
      <c r="AH120" s="1872"/>
      <c r="AI120" s="1872"/>
      <c r="AJ120" s="1872"/>
      <c r="AK120" s="1872"/>
      <c r="AL120" s="1959"/>
      <c r="AM120" s="1871" t="str">
        <f>'PIM Model'!$AH$20</f>
        <v/>
      </c>
      <c r="AN120" s="1872"/>
      <c r="AO120" s="1872"/>
      <c r="AP120" s="1872"/>
      <c r="AQ120" s="1872"/>
      <c r="AR120" s="1872"/>
      <c r="AS120" s="1873"/>
      <c r="BF120" s="138"/>
    </row>
    <row r="121" spans="2:58" x14ac:dyDescent="0.25">
      <c r="B121" s="137"/>
      <c r="D121" s="1947" t="s">
        <v>93</v>
      </c>
      <c r="E121" s="1881"/>
      <c r="F121" s="1881"/>
      <c r="G121" s="1881"/>
      <c r="H121" s="1881"/>
      <c r="I121" s="1881"/>
      <c r="J121" s="1881"/>
      <c r="K121" s="1881"/>
      <c r="L121" s="1881"/>
      <c r="M121" s="1881"/>
      <c r="N121" s="1881"/>
      <c r="O121" s="1881"/>
      <c r="P121" s="1881"/>
      <c r="Q121" s="1881"/>
      <c r="R121" s="1881"/>
      <c r="S121" s="1881"/>
      <c r="T121" s="1948"/>
      <c r="U121" s="1955" t="str">
        <f>IF('PIM Model'!$B$21=0,"",'PIM Model'!$B$21)</f>
        <v/>
      </c>
      <c r="V121" s="1828"/>
      <c r="W121" s="1828"/>
      <c r="X121" s="1828"/>
      <c r="Y121" s="1828"/>
      <c r="Z121" s="1828" t="str">
        <f>'PIM Model'!$AF$21</f>
        <v/>
      </c>
      <c r="AA121" s="1828"/>
      <c r="AB121" s="1828"/>
      <c r="AC121" s="1828"/>
      <c r="AD121" s="1828"/>
      <c r="AE121" s="1828"/>
      <c r="AF121" s="1871" t="str">
        <f>'PIM Model'!$AG$21</f>
        <v/>
      </c>
      <c r="AG121" s="1872"/>
      <c r="AH121" s="1872"/>
      <c r="AI121" s="1872"/>
      <c r="AJ121" s="1872"/>
      <c r="AK121" s="1872"/>
      <c r="AL121" s="1959"/>
      <c r="AM121" s="1871" t="str">
        <f>'PIM Model'!$AH$21</f>
        <v/>
      </c>
      <c r="AN121" s="1872"/>
      <c r="AO121" s="1872"/>
      <c r="AP121" s="1872"/>
      <c r="AQ121" s="1872"/>
      <c r="AR121" s="1872"/>
      <c r="AS121" s="1873"/>
      <c r="BF121" s="138"/>
    </row>
    <row r="122" spans="2:58" x14ac:dyDescent="0.25">
      <c r="B122" s="137"/>
      <c r="D122" s="1947" t="s">
        <v>105</v>
      </c>
      <c r="E122" s="1881"/>
      <c r="F122" s="1881"/>
      <c r="G122" s="1881"/>
      <c r="H122" s="1881"/>
      <c r="I122" s="1881"/>
      <c r="J122" s="1881"/>
      <c r="K122" s="1881"/>
      <c r="L122" s="1881"/>
      <c r="M122" s="1881"/>
      <c r="N122" s="1881"/>
      <c r="O122" s="1881"/>
      <c r="P122" s="1881"/>
      <c r="Q122" s="1881"/>
      <c r="R122" s="1881"/>
      <c r="S122" s="1881"/>
      <c r="T122" s="1948"/>
      <c r="U122" s="1955" t="str">
        <f>IF('PIM Model'!$B$22=0,"",'PIM Model'!$B$22)</f>
        <v/>
      </c>
      <c r="V122" s="1828"/>
      <c r="W122" s="1828"/>
      <c r="X122" s="1828"/>
      <c r="Y122" s="1828"/>
      <c r="Z122" s="1828" t="str">
        <f>'PIM Model'!$AF$22</f>
        <v/>
      </c>
      <c r="AA122" s="1828"/>
      <c r="AB122" s="1828"/>
      <c r="AC122" s="1828"/>
      <c r="AD122" s="1828"/>
      <c r="AE122" s="1828"/>
      <c r="AF122" s="1871" t="str">
        <f>'PIM Model'!$AG$22</f>
        <v/>
      </c>
      <c r="AG122" s="1872"/>
      <c r="AH122" s="1872"/>
      <c r="AI122" s="1872"/>
      <c r="AJ122" s="1872"/>
      <c r="AK122" s="1872"/>
      <c r="AL122" s="1959"/>
      <c r="AM122" s="1871" t="str">
        <f>'PIM Model'!$AH$22</f>
        <v/>
      </c>
      <c r="AN122" s="1872"/>
      <c r="AO122" s="1872"/>
      <c r="AP122" s="1872"/>
      <c r="AQ122" s="1872"/>
      <c r="AR122" s="1872"/>
      <c r="AS122" s="1873"/>
      <c r="BF122" s="138"/>
    </row>
    <row r="123" spans="2:58" x14ac:dyDescent="0.25">
      <c r="B123" s="137"/>
      <c r="D123" s="1947" t="s">
        <v>92</v>
      </c>
      <c r="E123" s="1881"/>
      <c r="F123" s="1881"/>
      <c r="G123" s="1881"/>
      <c r="H123" s="1881"/>
      <c r="I123" s="1881"/>
      <c r="J123" s="1881"/>
      <c r="K123" s="1881"/>
      <c r="L123" s="1881"/>
      <c r="M123" s="1881"/>
      <c r="N123" s="1881"/>
      <c r="O123" s="1881"/>
      <c r="P123" s="1881"/>
      <c r="Q123" s="1881"/>
      <c r="R123" s="1881"/>
      <c r="S123" s="1881"/>
      <c r="T123" s="1948"/>
      <c r="U123" s="1955" t="str">
        <f>IF('PIM Model'!$B$23=0,"",'PIM Model'!$B$23)</f>
        <v/>
      </c>
      <c r="V123" s="1828"/>
      <c r="W123" s="1828"/>
      <c r="X123" s="1828"/>
      <c r="Y123" s="1828"/>
      <c r="Z123" s="1828" t="str">
        <f>'PIM Model'!$AF$23</f>
        <v/>
      </c>
      <c r="AA123" s="1828"/>
      <c r="AB123" s="1828"/>
      <c r="AC123" s="1828"/>
      <c r="AD123" s="1828"/>
      <c r="AE123" s="1828"/>
      <c r="AF123" s="1871" t="str">
        <f>'PIM Model'!$AG$23</f>
        <v/>
      </c>
      <c r="AG123" s="1872"/>
      <c r="AH123" s="1872"/>
      <c r="AI123" s="1872"/>
      <c r="AJ123" s="1872"/>
      <c r="AK123" s="1872"/>
      <c r="AL123" s="1959"/>
      <c r="AM123" s="1871" t="str">
        <f>'PIM Model'!$AH$23</f>
        <v/>
      </c>
      <c r="AN123" s="1872"/>
      <c r="AO123" s="1872"/>
      <c r="AP123" s="1872"/>
      <c r="AQ123" s="1872"/>
      <c r="AR123" s="1872"/>
      <c r="AS123" s="1873"/>
      <c r="BF123" s="138"/>
    </row>
    <row r="124" spans="2:58" x14ac:dyDescent="0.25">
      <c r="B124" s="137"/>
      <c r="D124" s="1947" t="s">
        <v>91</v>
      </c>
      <c r="E124" s="1881"/>
      <c r="F124" s="1881"/>
      <c r="G124" s="1881"/>
      <c r="H124" s="1881"/>
      <c r="I124" s="1881"/>
      <c r="J124" s="1881"/>
      <c r="K124" s="1881"/>
      <c r="L124" s="1881"/>
      <c r="M124" s="1881"/>
      <c r="N124" s="1881"/>
      <c r="O124" s="1881"/>
      <c r="P124" s="1881"/>
      <c r="Q124" s="1881"/>
      <c r="R124" s="1881"/>
      <c r="S124" s="1881"/>
      <c r="T124" s="1948"/>
      <c r="U124" s="1955" t="str">
        <f>IF('PIM Model'!$B$24=0,"",'PIM Model'!$B$24)</f>
        <v/>
      </c>
      <c r="V124" s="1828"/>
      <c r="W124" s="1828"/>
      <c r="X124" s="1828"/>
      <c r="Y124" s="1828"/>
      <c r="Z124" s="1828" t="str">
        <f>'PIM Model'!$AF$24</f>
        <v/>
      </c>
      <c r="AA124" s="1828"/>
      <c r="AB124" s="1828"/>
      <c r="AC124" s="1828"/>
      <c r="AD124" s="1828"/>
      <c r="AE124" s="1828"/>
      <c r="AF124" s="1871" t="str">
        <f>'PIM Model'!$AG$24</f>
        <v/>
      </c>
      <c r="AG124" s="1872"/>
      <c r="AH124" s="1872"/>
      <c r="AI124" s="1872"/>
      <c r="AJ124" s="1872"/>
      <c r="AK124" s="1872"/>
      <c r="AL124" s="1959"/>
      <c r="AM124" s="1871" t="str">
        <f>'PIM Model'!$AH$24</f>
        <v/>
      </c>
      <c r="AN124" s="1872"/>
      <c r="AO124" s="1872"/>
      <c r="AP124" s="1872"/>
      <c r="AQ124" s="1872"/>
      <c r="AR124" s="1872"/>
      <c r="AS124" s="1873"/>
      <c r="BF124" s="138"/>
    </row>
    <row r="125" spans="2:58" x14ac:dyDescent="0.25">
      <c r="B125" s="137"/>
      <c r="D125" s="1947" t="s">
        <v>90</v>
      </c>
      <c r="E125" s="1881"/>
      <c r="F125" s="1881"/>
      <c r="G125" s="1881"/>
      <c r="H125" s="1881"/>
      <c r="I125" s="1881"/>
      <c r="J125" s="1881"/>
      <c r="K125" s="1881"/>
      <c r="L125" s="1881"/>
      <c r="M125" s="1881"/>
      <c r="N125" s="1881"/>
      <c r="O125" s="1881"/>
      <c r="P125" s="1881"/>
      <c r="Q125" s="1881"/>
      <c r="R125" s="1881"/>
      <c r="S125" s="1881"/>
      <c r="T125" s="1948"/>
      <c r="U125" s="1955" t="str">
        <f>IF('PIM Model'!$B$25=0,"",'PIM Model'!$B$25)</f>
        <v/>
      </c>
      <c r="V125" s="1828"/>
      <c r="W125" s="1828"/>
      <c r="X125" s="1828"/>
      <c r="Y125" s="1828"/>
      <c r="Z125" s="1828" t="str">
        <f>'PIM Model'!$AF$25</f>
        <v/>
      </c>
      <c r="AA125" s="1828"/>
      <c r="AB125" s="1828"/>
      <c r="AC125" s="1828"/>
      <c r="AD125" s="1828"/>
      <c r="AE125" s="1828"/>
      <c r="AF125" s="1871" t="str">
        <f>'PIM Model'!$AG$25</f>
        <v/>
      </c>
      <c r="AG125" s="1872"/>
      <c r="AH125" s="1872"/>
      <c r="AI125" s="1872"/>
      <c r="AJ125" s="1872"/>
      <c r="AK125" s="1872"/>
      <c r="AL125" s="1959"/>
      <c r="AM125" s="1871" t="str">
        <f>'PIM Model'!$AH$25</f>
        <v/>
      </c>
      <c r="AN125" s="1872"/>
      <c r="AO125" s="1872"/>
      <c r="AP125" s="1872"/>
      <c r="AQ125" s="1872"/>
      <c r="AR125" s="1872"/>
      <c r="AS125" s="1873"/>
      <c r="BF125" s="138"/>
    </row>
    <row r="126" spans="2:58" x14ac:dyDescent="0.25">
      <c r="B126" s="137"/>
      <c r="D126" s="1947" t="s">
        <v>89</v>
      </c>
      <c r="E126" s="1881"/>
      <c r="F126" s="1881"/>
      <c r="G126" s="1881"/>
      <c r="H126" s="1881"/>
      <c r="I126" s="1881"/>
      <c r="J126" s="1881"/>
      <c r="K126" s="1881"/>
      <c r="L126" s="1881"/>
      <c r="M126" s="1881"/>
      <c r="N126" s="1881"/>
      <c r="O126" s="1881"/>
      <c r="P126" s="1881"/>
      <c r="Q126" s="1881"/>
      <c r="R126" s="1881"/>
      <c r="S126" s="1881"/>
      <c r="T126" s="1948"/>
      <c r="U126" s="1955" t="str">
        <f>IF('PIM Model'!$B$26=0,"",'PIM Model'!$B$26)</f>
        <v/>
      </c>
      <c r="V126" s="1828"/>
      <c r="W126" s="1828"/>
      <c r="X126" s="1828"/>
      <c r="Y126" s="1828"/>
      <c r="Z126" s="1828" t="str">
        <f>'PIM Model'!$AF$26</f>
        <v/>
      </c>
      <c r="AA126" s="1828"/>
      <c r="AB126" s="1828"/>
      <c r="AC126" s="1828"/>
      <c r="AD126" s="1828"/>
      <c r="AE126" s="1828"/>
      <c r="AF126" s="1871" t="str">
        <f>'PIM Model'!$AG$26</f>
        <v/>
      </c>
      <c r="AG126" s="1872"/>
      <c r="AH126" s="1872"/>
      <c r="AI126" s="1872"/>
      <c r="AJ126" s="1872"/>
      <c r="AK126" s="1872"/>
      <c r="AL126" s="1959"/>
      <c r="AM126" s="1871" t="str">
        <f>'PIM Model'!$AH$26</f>
        <v/>
      </c>
      <c r="AN126" s="1872"/>
      <c r="AO126" s="1872"/>
      <c r="AP126" s="1872"/>
      <c r="AQ126" s="1872"/>
      <c r="AR126" s="1872"/>
      <c r="AS126" s="1873"/>
      <c r="BF126" s="138"/>
    </row>
    <row r="127" spans="2:58" x14ac:dyDescent="0.25">
      <c r="B127" s="137"/>
      <c r="D127" s="1947" t="s">
        <v>94</v>
      </c>
      <c r="E127" s="1881"/>
      <c r="F127" s="1881"/>
      <c r="G127" s="1881"/>
      <c r="H127" s="1881"/>
      <c r="I127" s="1881"/>
      <c r="J127" s="1881"/>
      <c r="K127" s="1881"/>
      <c r="L127" s="1881"/>
      <c r="M127" s="1881"/>
      <c r="N127" s="1881"/>
      <c r="O127" s="1881"/>
      <c r="P127" s="1881"/>
      <c r="Q127" s="1881"/>
      <c r="R127" s="1881"/>
      <c r="S127" s="1881"/>
      <c r="T127" s="1948"/>
      <c r="U127" s="1955" t="str">
        <f>IF('PIM Model'!$B$27=0,"",'PIM Model'!$B$27)</f>
        <v/>
      </c>
      <c r="V127" s="1828"/>
      <c r="W127" s="1828"/>
      <c r="X127" s="1828"/>
      <c r="Y127" s="1828"/>
      <c r="Z127" s="1828" t="str">
        <f>'PIM Model'!$AF$27</f>
        <v/>
      </c>
      <c r="AA127" s="1828"/>
      <c r="AB127" s="1828"/>
      <c r="AC127" s="1828"/>
      <c r="AD127" s="1828"/>
      <c r="AE127" s="1828"/>
      <c r="AF127" s="1871" t="str">
        <f>'PIM Model'!$AG$27</f>
        <v/>
      </c>
      <c r="AG127" s="1872"/>
      <c r="AH127" s="1872"/>
      <c r="AI127" s="1872"/>
      <c r="AJ127" s="1872"/>
      <c r="AK127" s="1872"/>
      <c r="AL127" s="1959"/>
      <c r="AM127" s="1871" t="str">
        <f>'PIM Model'!$AH$27</f>
        <v/>
      </c>
      <c r="AN127" s="1872"/>
      <c r="AO127" s="1872"/>
      <c r="AP127" s="1872"/>
      <c r="AQ127" s="1872"/>
      <c r="AR127" s="1872"/>
      <c r="AS127" s="1873"/>
      <c r="BF127" s="138"/>
    </row>
    <row r="128" spans="2:58" x14ac:dyDescent="0.25">
      <c r="B128" s="137"/>
      <c r="D128" s="1947" t="s">
        <v>86</v>
      </c>
      <c r="E128" s="1881"/>
      <c r="F128" s="1881"/>
      <c r="G128" s="1881"/>
      <c r="H128" s="1881"/>
      <c r="I128" s="1881"/>
      <c r="J128" s="1881"/>
      <c r="K128" s="1881"/>
      <c r="L128" s="1881"/>
      <c r="M128" s="1881"/>
      <c r="N128" s="1881"/>
      <c r="O128" s="1881"/>
      <c r="P128" s="1881"/>
      <c r="Q128" s="1881"/>
      <c r="R128" s="1881"/>
      <c r="S128" s="1881"/>
      <c r="T128" s="1948"/>
      <c r="U128" s="1955" t="str">
        <f>IF('PIM Model'!$B$28=0,"",'PIM Model'!$B$28)</f>
        <v/>
      </c>
      <c r="V128" s="1828"/>
      <c r="W128" s="1828"/>
      <c r="X128" s="1828"/>
      <c r="Y128" s="1828"/>
      <c r="Z128" s="1828" t="str">
        <f>'PIM Model'!$AF$28</f>
        <v/>
      </c>
      <c r="AA128" s="1828"/>
      <c r="AB128" s="1828"/>
      <c r="AC128" s="1828"/>
      <c r="AD128" s="1828"/>
      <c r="AE128" s="1828"/>
      <c r="AF128" s="1871" t="str">
        <f>'PIM Model'!$AG$28</f>
        <v/>
      </c>
      <c r="AG128" s="1872"/>
      <c r="AH128" s="1872"/>
      <c r="AI128" s="1872"/>
      <c r="AJ128" s="1872"/>
      <c r="AK128" s="1872"/>
      <c r="AL128" s="1959"/>
      <c r="AM128" s="1871" t="str">
        <f>'PIM Model'!$AH$28</f>
        <v/>
      </c>
      <c r="AN128" s="1872"/>
      <c r="AO128" s="1872"/>
      <c r="AP128" s="1872"/>
      <c r="AQ128" s="1872"/>
      <c r="AR128" s="1872"/>
      <c r="AS128" s="1873"/>
      <c r="BF128" s="138"/>
    </row>
    <row r="129" spans="2:58" x14ac:dyDescent="0.25">
      <c r="B129" s="137"/>
      <c r="D129" s="1947" t="s">
        <v>88</v>
      </c>
      <c r="E129" s="1881"/>
      <c r="F129" s="1881"/>
      <c r="G129" s="1881"/>
      <c r="H129" s="1881"/>
      <c r="I129" s="1881"/>
      <c r="J129" s="1881"/>
      <c r="K129" s="1881"/>
      <c r="L129" s="1881"/>
      <c r="M129" s="1881"/>
      <c r="N129" s="1881"/>
      <c r="O129" s="1881"/>
      <c r="P129" s="1881"/>
      <c r="Q129" s="1881"/>
      <c r="R129" s="1881"/>
      <c r="S129" s="1881"/>
      <c r="T129" s="1948"/>
      <c r="U129" s="1955" t="str">
        <f>IF('PIM Model'!$B$29=0,"",'PIM Model'!$B$29)</f>
        <v/>
      </c>
      <c r="V129" s="1828"/>
      <c r="W129" s="1828"/>
      <c r="X129" s="1828"/>
      <c r="Y129" s="1828"/>
      <c r="Z129" s="1828" t="str">
        <f>'PIM Model'!$AF$29</f>
        <v/>
      </c>
      <c r="AA129" s="1828"/>
      <c r="AB129" s="1828"/>
      <c r="AC129" s="1828"/>
      <c r="AD129" s="1828"/>
      <c r="AE129" s="1828"/>
      <c r="AF129" s="1871" t="str">
        <f>'PIM Model'!$AG$29</f>
        <v/>
      </c>
      <c r="AG129" s="1872"/>
      <c r="AH129" s="1872"/>
      <c r="AI129" s="1872"/>
      <c r="AJ129" s="1872"/>
      <c r="AK129" s="1872"/>
      <c r="AL129" s="1959"/>
      <c r="AM129" s="1871" t="str">
        <f>'PIM Model'!$AH$29</f>
        <v/>
      </c>
      <c r="AN129" s="1872"/>
      <c r="AO129" s="1872"/>
      <c r="AP129" s="1872"/>
      <c r="AQ129" s="1872"/>
      <c r="AR129" s="1872"/>
      <c r="AS129" s="1873"/>
      <c r="BF129" s="138"/>
    </row>
    <row r="130" spans="2:58" ht="15.75" thickBot="1" x14ac:dyDescent="0.3">
      <c r="B130" s="137"/>
      <c r="D130" s="1956" t="s">
        <v>87</v>
      </c>
      <c r="E130" s="1957"/>
      <c r="F130" s="1957"/>
      <c r="G130" s="1957"/>
      <c r="H130" s="1957"/>
      <c r="I130" s="1957"/>
      <c r="J130" s="1957"/>
      <c r="K130" s="1957"/>
      <c r="L130" s="1957"/>
      <c r="M130" s="1957"/>
      <c r="N130" s="1957"/>
      <c r="O130" s="1957"/>
      <c r="P130" s="1957"/>
      <c r="Q130" s="1957"/>
      <c r="R130" s="1957"/>
      <c r="S130" s="1957"/>
      <c r="T130" s="1958"/>
      <c r="U130" s="1952" t="str">
        <f>IF('PIM Model'!$B$30=0,"",'PIM Model'!$B$30)</f>
        <v/>
      </c>
      <c r="V130" s="1953"/>
      <c r="W130" s="1953"/>
      <c r="X130" s="1953"/>
      <c r="Y130" s="1953"/>
      <c r="Z130" s="1953" t="str">
        <f>'PIM Model'!$AF$30</f>
        <v/>
      </c>
      <c r="AA130" s="1953"/>
      <c r="AB130" s="1953"/>
      <c r="AC130" s="1953"/>
      <c r="AD130" s="1953"/>
      <c r="AE130" s="1953"/>
      <c r="AF130" s="1960" t="str">
        <f>'PIM Model'!$AG$30</f>
        <v/>
      </c>
      <c r="AG130" s="1961"/>
      <c r="AH130" s="1961"/>
      <c r="AI130" s="1961"/>
      <c r="AJ130" s="1961"/>
      <c r="AK130" s="1961"/>
      <c r="AL130" s="1975"/>
      <c r="AM130" s="1960" t="str">
        <f>'PIM Model'!$AH$30</f>
        <v/>
      </c>
      <c r="AN130" s="1961"/>
      <c r="AO130" s="1961"/>
      <c r="AP130" s="1961"/>
      <c r="AQ130" s="1961"/>
      <c r="AR130" s="1961"/>
      <c r="AS130" s="1962"/>
      <c r="BF130" s="138"/>
    </row>
    <row r="131" spans="2:58" ht="16.5" thickTop="1" thickBot="1" x14ac:dyDescent="0.3">
      <c r="B131" s="137"/>
      <c r="D131" s="1966" t="s">
        <v>969</v>
      </c>
      <c r="E131" s="1967"/>
      <c r="F131" s="1967"/>
      <c r="G131" s="1967"/>
      <c r="H131" s="1967"/>
      <c r="I131" s="1967"/>
      <c r="J131" s="1967"/>
      <c r="K131" s="1967"/>
      <c r="L131" s="1967"/>
      <c r="M131" s="1967"/>
      <c r="N131" s="1967"/>
      <c r="O131" s="1967"/>
      <c r="P131" s="1967"/>
      <c r="Q131" s="1967"/>
      <c r="R131" s="1967"/>
      <c r="S131" s="1967"/>
      <c r="T131" s="1968"/>
      <c r="U131" s="1969">
        <f>COUNT($U$110:$Y$130)</f>
        <v>0</v>
      </c>
      <c r="V131" s="1970"/>
      <c r="W131" s="1970"/>
      <c r="X131" s="1970"/>
      <c r="Y131" s="1970"/>
      <c r="Z131" s="1967">
        <f>COUNTIF($Z$110:$AE$130,"ABOVE")+COUNTIF($Z$110:$AE$130,"BELOW")</f>
        <v>0</v>
      </c>
      <c r="AA131" s="1967"/>
      <c r="AB131" s="1967"/>
      <c r="AC131" s="1967"/>
      <c r="AD131" s="1967"/>
      <c r="AE131" s="1967"/>
      <c r="AF131" s="1971"/>
      <c r="AG131" s="1972"/>
      <c r="AH131" s="1972"/>
      <c r="AI131" s="1972"/>
      <c r="AJ131" s="1972"/>
      <c r="AK131" s="1972"/>
      <c r="AL131" s="1973"/>
      <c r="AM131" s="1971"/>
      <c r="AN131" s="1972"/>
      <c r="AO131" s="1972"/>
      <c r="AP131" s="1972"/>
      <c r="AQ131" s="1972"/>
      <c r="AR131" s="1972"/>
      <c r="AS131" s="197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0" t="s">
        <v>993</v>
      </c>
      <c r="C2" s="1981"/>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8" t="s">
        <v>822</v>
      </c>
      <c r="C6" s="1979"/>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8" t="s">
        <v>823</v>
      </c>
      <c r="C13" s="1979"/>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2" t="s">
        <v>1349</v>
      </c>
      <c r="B1" s="1982"/>
      <c r="C1" s="1982"/>
      <c r="D1" s="1982"/>
      <c r="E1" s="1982"/>
      <c r="F1" s="1982" t="s">
        <v>1350</v>
      </c>
      <c r="G1" s="1982"/>
      <c r="H1" s="1982"/>
      <c r="I1" s="1982" t="s">
        <v>1351</v>
      </c>
      <c r="J1" s="1982"/>
      <c r="K1" s="1982"/>
      <c r="L1" s="1982" t="s">
        <v>1352</v>
      </c>
      <c r="M1" s="1983"/>
      <c r="N1" s="1982"/>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si="3"/>
        <v/>
      </c>
      <c r="J48" s="1382"/>
      <c r="K48" s="1382" t="str">
        <f t="shared" si="4"/>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9">_xlfn.IFNA(_xlfn.CONCAT(SUBSTITUTE(ADDRESS(1,MATCH(A54,INDIRECT("'"&amp;E54&amp;"'"&amp;"!A5:Z5"),0),4),1,""),7),"")</f>
        <v>I7</v>
      </c>
      <c r="C54" s="832" t="str">
        <f t="shared" ca="1" si="8"/>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9"/>
        <v>J7</v>
      </c>
      <c r="C55" s="832" t="str">
        <f t="shared" ca="1" si="8"/>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382"/>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9"/>
        <v>U7</v>
      </c>
      <c r="C60" s="832" t="str">
        <f t="shared" ca="1" si="8"/>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9"/>
        <v>V7</v>
      </c>
      <c r="C61" s="832" t="str">
        <f t="shared" ca="1" si="8"/>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9"/>
        <v>W7</v>
      </c>
      <c r="C62" s="832" t="str">
        <f t="shared" ca="1" si="8"/>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8"/>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0">_xlfn.IFNA(_xlfn.CONCAT(SUBSTITUTE(ADDRESS(1,MATCH(A64,INDIRECT("'"&amp;E64&amp;"'"&amp;"!A5:Z5"),0),4),1,""),8),"")</f>
        <v>I8</v>
      </c>
      <c r="C64" s="832" t="str">
        <f t="shared" ca="1" si="8"/>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0"/>
        <v>J8</v>
      </c>
      <c r="C65" s="832" t="str">
        <f t="shared" ca="1" si="8"/>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1">IF(J68&lt;&gt;"",A68,"")</f>
        <v/>
      </c>
      <c r="J68" s="1382"/>
      <c r="K68" s="1382" t="str">
        <f t="shared" ref="K68:K131" si="12">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1"/>
        <v/>
      </c>
      <c r="J69" s="1382"/>
      <c r="K69" s="1382" t="str">
        <f t="shared" si="12"/>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0"/>
        <v>U8</v>
      </c>
      <c r="C70" s="832" t="str">
        <f t="shared" ca="1" si="8"/>
        <v>U</v>
      </c>
      <c r="D70" s="832" t="s">
        <v>1365</v>
      </c>
      <c r="E70" s="832" t="s">
        <v>873</v>
      </c>
      <c r="F70" s="832"/>
      <c r="G70" s="832"/>
      <c r="H70" s="832"/>
      <c r="I70" s="1338" t="str">
        <f t="shared" si="11"/>
        <v/>
      </c>
      <c r="J70" s="1382"/>
      <c r="K70" s="1382" t="str">
        <f t="shared" si="12"/>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0"/>
        <v>V8</v>
      </c>
      <c r="C71" s="832" t="str">
        <f t="shared" ca="1" si="8"/>
        <v>V</v>
      </c>
      <c r="D71" s="832" t="s">
        <v>1365</v>
      </c>
      <c r="E71" s="832" t="s">
        <v>873</v>
      </c>
      <c r="F71" s="832"/>
      <c r="G71" s="832"/>
      <c r="H71" s="832"/>
      <c r="I71" s="1338" t="str">
        <f t="shared" si="11"/>
        <v/>
      </c>
      <c r="J71" s="1382"/>
      <c r="K71" s="1382" t="str">
        <f t="shared" si="12"/>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0"/>
        <v>W8</v>
      </c>
      <c r="C72" s="832" t="str">
        <f t="shared" ca="1" si="8"/>
        <v>W</v>
      </c>
      <c r="D72" s="832" t="s">
        <v>1365</v>
      </c>
      <c r="E72" s="832" t="s">
        <v>873</v>
      </c>
      <c r="F72" s="832"/>
      <c r="G72" s="832"/>
      <c r="H72" s="832"/>
      <c r="I72" s="1338" t="str">
        <f t="shared" si="11"/>
        <v>Add or End Customer</v>
      </c>
      <c r="J72" s="1382" t="str">
        <f>IF(M72&lt;&gt;"",Q$1&amp;M72,"")</f>
        <v>F87</v>
      </c>
      <c r="K72" s="1382" t="str">
        <f t="shared" si="12"/>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8"/>
        <v>H</v>
      </c>
      <c r="D73" s="832" t="s">
        <v>1365</v>
      </c>
      <c r="E73" s="832" t="s">
        <v>873</v>
      </c>
      <c r="F73" s="832"/>
      <c r="G73" s="832"/>
      <c r="H73" s="832"/>
      <c r="I73" s="1338" t="str">
        <f t="shared" si="11"/>
        <v>Pyramid Segment</v>
      </c>
      <c r="J73" s="1382" t="str">
        <f>IF(AND(P1224="",M73&lt;&gt;""),Q$1&amp;M73,"")</f>
        <v>F98</v>
      </c>
      <c r="K73" s="1382" t="str">
        <f t="shared" si="12"/>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3">_xlfn.IFNA(_xlfn.CONCAT(SUBSTITUTE(ADDRESS(1,MATCH(A74,INDIRECT("'"&amp;E74&amp;"'"&amp;"!A5:Z5"),0),4),1,""),9),"")</f>
        <v>I9</v>
      </c>
      <c r="C74" s="832" t="str">
        <f t="shared" ca="1" si="8"/>
        <v>I</v>
      </c>
      <c r="D74" s="832" t="s">
        <v>1365</v>
      </c>
      <c r="E74" s="832" t="s">
        <v>873</v>
      </c>
      <c r="F74" s="832"/>
      <c r="G74" s="832"/>
      <c r="H74" s="832"/>
      <c r="I74" s="1338" t="str">
        <f t="shared" si="11"/>
        <v>Agreement Annual Purchase Commitment</v>
      </c>
      <c r="J74" s="1382" t="str">
        <f>Q$1&amp;IF(Q74&lt;&gt;"",M74,M76)</f>
        <v>F102</v>
      </c>
      <c r="K74" s="1382" t="str">
        <f t="shared" si="12"/>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3"/>
        <v>J9</v>
      </c>
      <c r="C75" s="832" t="str">
        <f t="shared" ca="1" si="8"/>
        <v>J</v>
      </c>
      <c r="D75" s="832" t="s">
        <v>1365</v>
      </c>
      <c r="E75" s="832" t="s">
        <v>873</v>
      </c>
      <c r="F75" s="832"/>
      <c r="G75" s="832"/>
      <c r="H75" s="832"/>
      <c r="I75" s="1338" t="str">
        <f t="shared" si="11"/>
        <v>Agreement Deliveries Per Customer Unit Per Week</v>
      </c>
      <c r="J75" s="1382" t="str">
        <f>Q$1&amp;IF(Q75&lt;&gt;"",M75,M77)</f>
        <v>F103</v>
      </c>
      <c r="K75" s="1382" t="str">
        <f t="shared" si="12"/>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1"/>
        <v/>
      </c>
      <c r="J76" s="1382"/>
      <c r="K76" s="1382" t="str">
        <f t="shared" si="12"/>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1"/>
        <v/>
      </c>
      <c r="J77" s="1382"/>
      <c r="K77" s="1382" t="str">
        <f t="shared" si="12"/>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1"/>
        <v/>
      </c>
      <c r="J78" s="1382"/>
      <c r="K78" s="1382" t="str">
        <f t="shared" si="12"/>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1"/>
        <v/>
      </c>
      <c r="J79" s="1382"/>
      <c r="K79" s="1382" t="str">
        <f t="shared" si="12"/>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3"/>
        <v>U9</v>
      </c>
      <c r="C80" s="832" t="str">
        <f t="shared" ca="1" si="8"/>
        <v>U</v>
      </c>
      <c r="D80" s="832" t="s">
        <v>1365</v>
      </c>
      <c r="E80" s="832" t="s">
        <v>873</v>
      </c>
      <c r="F80" s="832"/>
      <c r="G80" s="832"/>
      <c r="H80" s="832"/>
      <c r="I80" s="1338" t="str">
        <f t="shared" si="11"/>
        <v/>
      </c>
      <c r="J80" s="1382"/>
      <c r="K80" s="1382" t="str">
        <f t="shared" si="12"/>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3"/>
        <v>V9</v>
      </c>
      <c r="C81" s="832" t="str">
        <f t="shared" ca="1" si="8"/>
        <v>V</v>
      </c>
      <c r="D81" s="832" t="s">
        <v>1365</v>
      </c>
      <c r="E81" s="832" t="s">
        <v>873</v>
      </c>
      <c r="F81" s="832"/>
      <c r="G81" s="832"/>
      <c r="H81" s="832"/>
      <c r="I81" s="1338" t="str">
        <f t="shared" si="11"/>
        <v/>
      </c>
      <c r="J81" s="1382"/>
      <c r="K81" s="1382" t="str">
        <f t="shared" si="12"/>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3"/>
        <v>W9</v>
      </c>
      <c r="C82" s="832" t="str">
        <f t="shared" ca="1" si="8"/>
        <v>W</v>
      </c>
      <c r="D82" s="832" t="s">
        <v>1365</v>
      </c>
      <c r="E82" s="832" t="s">
        <v>873</v>
      </c>
      <c r="F82" s="832"/>
      <c r="G82" s="832"/>
      <c r="H82" s="832"/>
      <c r="I82" s="1338" t="str">
        <f t="shared" si="11"/>
        <v>Add or End Customer</v>
      </c>
      <c r="J82" s="1382" t="str">
        <f>IF(M82&lt;&gt;"",Q$1&amp;M82,"")</f>
        <v>F108</v>
      </c>
      <c r="K82" s="1382" t="str">
        <f t="shared" si="12"/>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8"/>
        <v>H</v>
      </c>
      <c r="D83" s="832" t="s">
        <v>1365</v>
      </c>
      <c r="E83" s="832" t="s">
        <v>873</v>
      </c>
      <c r="F83" s="832"/>
      <c r="G83" s="832"/>
      <c r="H83" s="832"/>
      <c r="I83" s="1338" t="str">
        <f t="shared" si="11"/>
        <v>Pyramid Segment</v>
      </c>
      <c r="J83" s="1382" t="str">
        <f>IF(AND(P1225="",M83&lt;&gt;""),Q$1&amp;M83,"")</f>
        <v>F119</v>
      </c>
      <c r="K83" s="1382" t="str">
        <f t="shared" si="12"/>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4">_xlfn.IFNA(_xlfn.CONCAT(SUBSTITUTE(ADDRESS(1,MATCH(A84,INDIRECT("'"&amp;E84&amp;"'"&amp;"!A5:Z5"),0),4),1,""),10),"")</f>
        <v>I10</v>
      </c>
      <c r="C84" s="832" t="str">
        <f t="shared" ca="1" si="8"/>
        <v>I</v>
      </c>
      <c r="D84" s="832" t="s">
        <v>1365</v>
      </c>
      <c r="E84" s="832" t="s">
        <v>873</v>
      </c>
      <c r="F84" s="832"/>
      <c r="G84" s="832"/>
      <c r="H84" s="832"/>
      <c r="I84" s="1338" t="str">
        <f t="shared" si="11"/>
        <v>Agreement Annual Purchase Commitment</v>
      </c>
      <c r="J84" s="1382" t="str">
        <f>Q$1&amp;IF(Q84&lt;&gt;"",M84,M86)</f>
        <v>F123</v>
      </c>
      <c r="K84" s="1382" t="str">
        <f t="shared" si="12"/>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4"/>
        <v>J10</v>
      </c>
      <c r="C85" s="832" t="str">
        <f t="shared" ca="1" si="8"/>
        <v>J</v>
      </c>
      <c r="D85" s="832" t="s">
        <v>1365</v>
      </c>
      <c r="E85" s="832" t="s">
        <v>873</v>
      </c>
      <c r="F85" s="832"/>
      <c r="G85" s="832"/>
      <c r="H85" s="832"/>
      <c r="I85" s="1338" t="str">
        <f t="shared" si="11"/>
        <v>Agreement Deliveries Per Customer Unit Per Week</v>
      </c>
      <c r="J85" s="1382" t="str">
        <f>Q$1&amp;IF(Q85&lt;&gt;"",M85,M87)</f>
        <v>F124</v>
      </c>
      <c r="K85" s="1382" t="str">
        <f t="shared" si="12"/>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1"/>
        <v/>
      </c>
      <c r="J86" s="1382"/>
      <c r="K86" s="1382" t="str">
        <f t="shared" si="12"/>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1"/>
        <v/>
      </c>
      <c r="J87" s="1382"/>
      <c r="K87" s="1382" t="str">
        <f t="shared" si="12"/>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1"/>
        <v/>
      </c>
      <c r="J88" s="1382"/>
      <c r="K88" s="1382" t="str">
        <f t="shared" si="12"/>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1"/>
        <v/>
      </c>
      <c r="J89" s="1382"/>
      <c r="K89" s="1382" t="str">
        <f t="shared" si="12"/>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4"/>
        <v>U10</v>
      </c>
      <c r="C90" s="832" t="str">
        <f t="shared" ca="1" si="8"/>
        <v>U</v>
      </c>
      <c r="D90" s="832" t="s">
        <v>1365</v>
      </c>
      <c r="E90" s="832" t="s">
        <v>873</v>
      </c>
      <c r="F90" s="832"/>
      <c r="G90" s="832"/>
      <c r="H90" s="832"/>
      <c r="I90" s="1338" t="str">
        <f t="shared" si="11"/>
        <v/>
      </c>
      <c r="J90" s="1382"/>
      <c r="K90" s="1382" t="str">
        <f t="shared" si="12"/>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4"/>
        <v>V10</v>
      </c>
      <c r="C91" s="832" t="str">
        <f t="shared" ca="1" si="8"/>
        <v>V</v>
      </c>
      <c r="D91" s="832" t="s">
        <v>1365</v>
      </c>
      <c r="E91" s="832" t="s">
        <v>873</v>
      </c>
      <c r="F91" s="832"/>
      <c r="G91" s="832"/>
      <c r="H91" s="832"/>
      <c r="I91" s="1338" t="str">
        <f t="shared" si="11"/>
        <v/>
      </c>
      <c r="J91" s="1382"/>
      <c r="K91" s="1382" t="str">
        <f t="shared" si="12"/>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4"/>
        <v>W10</v>
      </c>
      <c r="C92" s="832" t="str">
        <f t="shared" ca="1" si="8"/>
        <v>W</v>
      </c>
      <c r="D92" s="832" t="s">
        <v>1365</v>
      </c>
      <c r="E92" s="832" t="s">
        <v>873</v>
      </c>
      <c r="F92" s="832"/>
      <c r="G92" s="832"/>
      <c r="H92" s="832"/>
      <c r="I92" s="1338" t="str">
        <f t="shared" si="11"/>
        <v>Add or End Customer</v>
      </c>
      <c r="J92" s="1382" t="str">
        <f>IF(M92&lt;&gt;"",Q$1&amp;M92,"")</f>
        <v>F129</v>
      </c>
      <c r="K92" s="1382" t="str">
        <f t="shared" si="12"/>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8"/>
        <v>H</v>
      </c>
      <c r="D93" s="832" t="s">
        <v>1365</v>
      </c>
      <c r="E93" s="832" t="s">
        <v>873</v>
      </c>
      <c r="F93" s="832"/>
      <c r="G93" s="832"/>
      <c r="H93" s="832"/>
      <c r="I93" s="1338" t="str">
        <f t="shared" si="11"/>
        <v>Pyramid Segment</v>
      </c>
      <c r="J93" s="1382" t="str">
        <f>IF(AND(P1226="",M93&lt;&gt;""),Q$1&amp;M93,"")</f>
        <v>F140</v>
      </c>
      <c r="K93" s="1382" t="str">
        <f t="shared" si="12"/>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5">_xlfn.IFNA(_xlfn.CONCAT(SUBSTITUTE(ADDRESS(1,MATCH(A94,INDIRECT("'"&amp;E94&amp;"'"&amp;"!A5:Z5"),0),4),1,""),11),"")</f>
        <v>I11</v>
      </c>
      <c r="C94" s="832" t="str">
        <f t="shared" ca="1" si="8"/>
        <v>I</v>
      </c>
      <c r="D94" s="832" t="s">
        <v>1365</v>
      </c>
      <c r="E94" s="832" t="s">
        <v>873</v>
      </c>
      <c r="F94" s="832"/>
      <c r="G94" s="832"/>
      <c r="H94" s="832"/>
      <c r="I94" s="1338" t="str">
        <f t="shared" si="11"/>
        <v>Agreement Annual Purchase Commitment</v>
      </c>
      <c r="J94" s="1382" t="str">
        <f>Q$1&amp;IF(Q94&lt;&gt;"",M94,M96)</f>
        <v>F144</v>
      </c>
      <c r="K94" s="1382" t="str">
        <f t="shared" si="12"/>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5"/>
        <v>J11</v>
      </c>
      <c r="C95" s="832" t="str">
        <f t="shared" ca="1" si="8"/>
        <v>J</v>
      </c>
      <c r="D95" s="832" t="s">
        <v>1365</v>
      </c>
      <c r="E95" s="832" t="s">
        <v>873</v>
      </c>
      <c r="F95" s="832"/>
      <c r="G95" s="832"/>
      <c r="H95" s="832"/>
      <c r="I95" s="1338" t="str">
        <f t="shared" si="11"/>
        <v>Agreement Deliveries Per Customer Unit Per Week</v>
      </c>
      <c r="J95" s="1382" t="str">
        <f>Q$1&amp;IF(Q95&lt;&gt;"",M95,M97)</f>
        <v>F145</v>
      </c>
      <c r="K95" s="1382" t="str">
        <f t="shared" si="12"/>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1"/>
        <v/>
      </c>
      <c r="J96" s="1382"/>
      <c r="K96" s="1382" t="str">
        <f t="shared" si="12"/>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1"/>
        <v/>
      </c>
      <c r="J97" s="1382"/>
      <c r="K97" s="1382" t="str">
        <f t="shared" si="12"/>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1"/>
        <v/>
      </c>
      <c r="J98" s="1382"/>
      <c r="K98" s="1382" t="str">
        <f t="shared" si="12"/>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1"/>
        <v/>
      </c>
      <c r="J99" s="1382"/>
      <c r="K99" s="1382" t="str">
        <f t="shared" si="12"/>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5"/>
        <v>U11</v>
      </c>
      <c r="C100" s="832" t="str">
        <f t="shared" ca="1" si="8"/>
        <v>U</v>
      </c>
      <c r="D100" s="832" t="s">
        <v>1365</v>
      </c>
      <c r="E100" s="832" t="s">
        <v>873</v>
      </c>
      <c r="F100" s="1382"/>
      <c r="G100" s="1382"/>
      <c r="H100" s="1382"/>
      <c r="I100" s="1338" t="str">
        <f t="shared" si="11"/>
        <v/>
      </c>
      <c r="J100" s="1382"/>
      <c r="K100" s="1382" t="str">
        <f t="shared" si="12"/>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5"/>
        <v>V11</v>
      </c>
      <c r="C101" s="832" t="str">
        <f t="shared" ca="1" si="8"/>
        <v>V</v>
      </c>
      <c r="D101" s="832" t="s">
        <v>1365</v>
      </c>
      <c r="E101" s="832" t="s">
        <v>873</v>
      </c>
      <c r="F101" s="1382"/>
      <c r="G101" s="1382"/>
      <c r="H101" s="1382"/>
      <c r="I101" s="1338" t="str">
        <f t="shared" si="11"/>
        <v/>
      </c>
      <c r="J101" s="1382"/>
      <c r="K101" s="1382" t="str">
        <f t="shared" si="12"/>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5"/>
        <v>W11</v>
      </c>
      <c r="C102" s="832" t="str">
        <f t="shared" ca="1" si="8"/>
        <v>W</v>
      </c>
      <c r="D102" s="832" t="s">
        <v>1365</v>
      </c>
      <c r="E102" s="832" t="s">
        <v>873</v>
      </c>
      <c r="F102" s="1382"/>
      <c r="G102" s="1382"/>
      <c r="H102" s="1382"/>
      <c r="I102" s="1338" t="str">
        <f t="shared" si="11"/>
        <v>Add or End Customer</v>
      </c>
      <c r="J102" s="1382" t="str">
        <f>IF(M102&lt;&gt;"",Q$1&amp;M102,"")</f>
        <v>F150</v>
      </c>
      <c r="K102" s="1382" t="str">
        <f t="shared" si="12"/>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8"/>
        <v>H</v>
      </c>
      <c r="D103" s="832" t="s">
        <v>1365</v>
      </c>
      <c r="E103" s="832" t="s">
        <v>873</v>
      </c>
      <c r="F103" s="1382"/>
      <c r="G103" s="1382"/>
      <c r="H103" s="1382"/>
      <c r="I103" s="1338" t="str">
        <f t="shared" si="11"/>
        <v>Pyramid Segment</v>
      </c>
      <c r="J103" s="1382" t="str">
        <f>IF(AND(P1227="",M103&lt;&gt;""),Q$1&amp;M103,"")</f>
        <v>F161</v>
      </c>
      <c r="K103" s="1382" t="str">
        <f t="shared" si="12"/>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6">_xlfn.IFNA(_xlfn.CONCAT(SUBSTITUTE(ADDRESS(1,MATCH(A104,INDIRECT("'"&amp;E104&amp;"'"&amp;"!A5:Z5"),0),4),1,""),12),"")</f>
        <v>I12</v>
      </c>
      <c r="C104" s="832" t="str">
        <f t="shared" ca="1" si="8"/>
        <v>I</v>
      </c>
      <c r="D104" s="832" t="s">
        <v>1365</v>
      </c>
      <c r="E104" s="832" t="s">
        <v>873</v>
      </c>
      <c r="F104" s="1382"/>
      <c r="G104" s="1382"/>
      <c r="H104" s="1382"/>
      <c r="I104" s="1338" t="str">
        <f t="shared" si="11"/>
        <v>Agreement Annual Purchase Commitment</v>
      </c>
      <c r="J104" s="1382" t="str">
        <f>Q$1&amp;IF(Q104&lt;&gt;"",M104,M106)</f>
        <v>F165</v>
      </c>
      <c r="K104" s="1382" t="str">
        <f t="shared" si="12"/>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6"/>
        <v>J12</v>
      </c>
      <c r="C105" s="832" t="str">
        <f t="shared" ca="1" si="8"/>
        <v>J</v>
      </c>
      <c r="D105" s="832" t="s">
        <v>1365</v>
      </c>
      <c r="E105" s="832" t="s">
        <v>873</v>
      </c>
      <c r="F105" s="1382"/>
      <c r="G105" s="1382"/>
      <c r="H105" s="1382"/>
      <c r="I105" s="1338" t="str">
        <f t="shared" si="11"/>
        <v>Agreement Deliveries Per Customer Unit Per Week</v>
      </c>
      <c r="J105" s="1382" t="str">
        <f>Q$1&amp;IF(Q105&lt;&gt;"",M105,M107)</f>
        <v>F166</v>
      </c>
      <c r="K105" s="1382" t="str">
        <f t="shared" si="12"/>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1"/>
        <v/>
      </c>
      <c r="J106" s="1382"/>
      <c r="K106" s="1382" t="str">
        <f t="shared" si="12"/>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1"/>
        <v/>
      </c>
      <c r="J107" s="1382"/>
      <c r="K107" s="1382" t="str">
        <f t="shared" si="12"/>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1"/>
        <v/>
      </c>
      <c r="J108" s="1382"/>
      <c r="K108" s="1382" t="str">
        <f t="shared" si="12"/>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1"/>
        <v/>
      </c>
      <c r="J109" s="1382"/>
      <c r="K109" s="1382" t="str">
        <f t="shared" si="12"/>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6"/>
        <v>U12</v>
      </c>
      <c r="C110" s="832" t="str">
        <f t="shared" ca="1" si="8"/>
        <v>U</v>
      </c>
      <c r="D110" s="832" t="s">
        <v>1365</v>
      </c>
      <c r="E110" s="832" t="s">
        <v>873</v>
      </c>
      <c r="F110" s="1382"/>
      <c r="G110" s="1382"/>
      <c r="H110" s="1382"/>
      <c r="I110" s="1338" t="str">
        <f t="shared" si="11"/>
        <v/>
      </c>
      <c r="J110" s="1382"/>
      <c r="K110" s="1382" t="str">
        <f t="shared" si="12"/>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6"/>
        <v>V12</v>
      </c>
      <c r="C111" s="832" t="str">
        <f t="shared" ca="1" si="8"/>
        <v>V</v>
      </c>
      <c r="D111" s="832" t="s">
        <v>1365</v>
      </c>
      <c r="E111" s="832" t="s">
        <v>873</v>
      </c>
      <c r="F111" s="1382"/>
      <c r="G111" s="1382"/>
      <c r="H111" s="1382"/>
      <c r="I111" s="1338" t="str">
        <f t="shared" si="11"/>
        <v/>
      </c>
      <c r="J111" s="1382"/>
      <c r="K111" s="1382" t="str">
        <f t="shared" si="12"/>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6"/>
        <v>W12</v>
      </c>
      <c r="C112" s="832" t="str">
        <f t="shared" ca="1" si="8"/>
        <v>W</v>
      </c>
      <c r="D112" s="832" t="s">
        <v>1365</v>
      </c>
      <c r="E112" s="832" t="s">
        <v>873</v>
      </c>
      <c r="F112" s="1382"/>
      <c r="G112" s="1382"/>
      <c r="H112" s="1382"/>
      <c r="I112" s="1338" t="str">
        <f t="shared" si="11"/>
        <v>Add or End Customer</v>
      </c>
      <c r="J112" s="1382" t="str">
        <f>IF(M112&lt;&gt;"",Q$1&amp;M112,"")</f>
        <v>F171</v>
      </c>
      <c r="K112" s="1382" t="str">
        <f t="shared" si="12"/>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8"/>
        <v>H</v>
      </c>
      <c r="D113" s="832" t="s">
        <v>1365</v>
      </c>
      <c r="E113" s="832" t="s">
        <v>873</v>
      </c>
      <c r="F113" s="1382"/>
      <c r="G113" s="1382"/>
      <c r="H113" s="1382"/>
      <c r="I113" s="1338" t="str">
        <f t="shared" si="11"/>
        <v>Pyramid Segment</v>
      </c>
      <c r="J113" s="1382" t="str">
        <f>IF(AND(P1228="",M113&lt;&gt;""),Q$1&amp;M113,"")</f>
        <v>F182</v>
      </c>
      <c r="K113" s="1382" t="str">
        <f t="shared" si="12"/>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7">_xlfn.IFNA(_xlfn.CONCAT(SUBSTITUTE(ADDRESS(1,MATCH(A114,INDIRECT("'"&amp;E114&amp;"'"&amp;"!A5:Z5"),0),4),1,""),13),"")</f>
        <v>I13</v>
      </c>
      <c r="C114" s="832" t="str">
        <f t="shared" ca="1" si="8"/>
        <v>I</v>
      </c>
      <c r="D114" s="832" t="s">
        <v>1365</v>
      </c>
      <c r="E114" s="832" t="s">
        <v>873</v>
      </c>
      <c r="F114" s="1382"/>
      <c r="G114" s="1382"/>
      <c r="H114" s="1382"/>
      <c r="I114" s="1338" t="str">
        <f t="shared" si="11"/>
        <v>Agreement Annual Purchase Commitment</v>
      </c>
      <c r="J114" s="1382" t="str">
        <f>Q$1&amp;IF(Q114&lt;&gt;"",M114,M116)</f>
        <v>F186</v>
      </c>
      <c r="K114" s="1382" t="str">
        <f t="shared" si="12"/>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7"/>
        <v>J13</v>
      </c>
      <c r="C115" s="832" t="str">
        <f t="shared" ca="1" si="8"/>
        <v>J</v>
      </c>
      <c r="D115" s="832" t="s">
        <v>1365</v>
      </c>
      <c r="E115" s="832" t="s">
        <v>873</v>
      </c>
      <c r="F115" s="1382"/>
      <c r="G115" s="1382"/>
      <c r="H115" s="1382"/>
      <c r="I115" s="1338" t="str">
        <f t="shared" si="11"/>
        <v>Agreement Deliveries Per Customer Unit Per Week</v>
      </c>
      <c r="J115" s="1382" t="str">
        <f>Q$1&amp;IF(Q115&lt;&gt;"",M115,M117)</f>
        <v>F187</v>
      </c>
      <c r="K115" s="1382" t="str">
        <f t="shared" si="12"/>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1"/>
        <v/>
      </c>
      <c r="J116" s="1382"/>
      <c r="K116" s="1382" t="str">
        <f t="shared" si="12"/>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1"/>
        <v/>
      </c>
      <c r="J117" s="1382"/>
      <c r="K117" s="1382" t="str">
        <f t="shared" si="12"/>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1"/>
        <v/>
      </c>
      <c r="J118" s="1382"/>
      <c r="K118" s="1382" t="str">
        <f t="shared" si="12"/>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1"/>
        <v/>
      </c>
      <c r="J119" s="1382"/>
      <c r="K119" s="1382" t="str">
        <f t="shared" si="12"/>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7"/>
        <v>U13</v>
      </c>
      <c r="C120" s="832" t="str">
        <f t="shared" ref="C120:C135" ca="1" si="18">_xlfn.IFNA(SUBSTITUTE(ADDRESS(1,MATCH(A120,INDIRECT("'"&amp;E120&amp;"'"&amp;"!A5:Z5"),0),4),1,""),"")</f>
        <v>U</v>
      </c>
      <c r="D120" s="832" t="s">
        <v>1365</v>
      </c>
      <c r="E120" s="832" t="s">
        <v>873</v>
      </c>
      <c r="F120" s="1382"/>
      <c r="G120" s="1382"/>
      <c r="H120" s="1382"/>
      <c r="I120" s="1338" t="str">
        <f t="shared" si="11"/>
        <v/>
      </c>
      <c r="J120" s="1382"/>
      <c r="K120" s="1382" t="str">
        <f t="shared" si="12"/>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7"/>
        <v>V13</v>
      </c>
      <c r="C121" s="832" t="str">
        <f t="shared" ca="1" si="18"/>
        <v>V</v>
      </c>
      <c r="D121" s="832" t="s">
        <v>1365</v>
      </c>
      <c r="E121" s="832" t="s">
        <v>873</v>
      </c>
      <c r="F121" s="1382"/>
      <c r="G121" s="1382"/>
      <c r="H121" s="1382"/>
      <c r="I121" s="1338" t="str">
        <f t="shared" si="11"/>
        <v/>
      </c>
      <c r="J121" s="1382"/>
      <c r="K121" s="1382" t="str">
        <f t="shared" si="12"/>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7"/>
        <v>W13</v>
      </c>
      <c r="C122" s="832" t="str">
        <f t="shared" ca="1" si="18"/>
        <v>W</v>
      </c>
      <c r="D122" s="832" t="s">
        <v>1365</v>
      </c>
      <c r="E122" s="832" t="s">
        <v>873</v>
      </c>
      <c r="F122" s="1382"/>
      <c r="G122" s="1382"/>
      <c r="H122" s="1382"/>
      <c r="I122" s="1338" t="str">
        <f t="shared" si="11"/>
        <v>Add or End Customer</v>
      </c>
      <c r="J122" s="1382" t="str">
        <f>IF(M122&lt;&gt;"",Q$1&amp;M122,"")</f>
        <v>F192</v>
      </c>
      <c r="K122" s="1382" t="str">
        <f t="shared" si="12"/>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18"/>
        <v>H</v>
      </c>
      <c r="D123" s="832" t="s">
        <v>1365</v>
      </c>
      <c r="E123" s="832" t="s">
        <v>873</v>
      </c>
      <c r="F123" s="1382"/>
      <c r="G123" s="1382"/>
      <c r="H123" s="1382"/>
      <c r="I123" s="1338" t="str">
        <f t="shared" si="11"/>
        <v>Pyramid Segment</v>
      </c>
      <c r="J123" s="1382" t="str">
        <f>IF(AND(P1229="",M123&lt;&gt;""),Q$1&amp;M123,"")</f>
        <v>F203</v>
      </c>
      <c r="K123" s="1382" t="str">
        <f t="shared" si="12"/>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19">_xlfn.IFNA(_xlfn.CONCAT(SUBSTITUTE(ADDRESS(1,MATCH(A124,INDIRECT("'"&amp;E124&amp;"'"&amp;"!A5:Z5"),0),4),1,""),14),"")</f>
        <v>I14</v>
      </c>
      <c r="C124" s="832" t="str">
        <f t="shared" ca="1" si="18"/>
        <v>I</v>
      </c>
      <c r="D124" s="832" t="s">
        <v>1365</v>
      </c>
      <c r="E124" s="832" t="s">
        <v>873</v>
      </c>
      <c r="F124" s="1382"/>
      <c r="G124" s="1382"/>
      <c r="H124" s="1382"/>
      <c r="I124" s="1338" t="str">
        <f t="shared" si="11"/>
        <v>Agreement Annual Purchase Commitment</v>
      </c>
      <c r="J124" s="1382" t="str">
        <f>Q$1&amp;IF(Q124&lt;&gt;"",M124,M126)</f>
        <v>F207</v>
      </c>
      <c r="K124" s="1382" t="str">
        <f t="shared" si="12"/>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19"/>
        <v>J14</v>
      </c>
      <c r="C125" s="832" t="str">
        <f t="shared" ca="1" si="18"/>
        <v>J</v>
      </c>
      <c r="D125" s="832" t="s">
        <v>1365</v>
      </c>
      <c r="E125" s="832" t="s">
        <v>873</v>
      </c>
      <c r="F125" s="1382"/>
      <c r="G125" s="1382"/>
      <c r="H125" s="1382"/>
      <c r="I125" s="1338" t="str">
        <f t="shared" si="11"/>
        <v>Agreement Deliveries Per Customer Unit Per Week</v>
      </c>
      <c r="J125" s="1382" t="str">
        <f>Q$1&amp;IF(Q125&lt;&gt;"",M125,M127)</f>
        <v>F208</v>
      </c>
      <c r="K125" s="1382" t="str">
        <f t="shared" si="12"/>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1"/>
        <v/>
      </c>
      <c r="J126" s="1382"/>
      <c r="K126" s="1382" t="str">
        <f t="shared" si="12"/>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1"/>
        <v/>
      </c>
      <c r="J127" s="1382"/>
      <c r="K127" s="1382" t="str">
        <f t="shared" si="12"/>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1"/>
        <v/>
      </c>
      <c r="J128" s="1382"/>
      <c r="K128" s="1382" t="str">
        <f t="shared" si="12"/>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1"/>
        <v/>
      </c>
      <c r="J129" s="1382"/>
      <c r="K129" s="1382" t="str">
        <f t="shared" si="12"/>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19"/>
        <v>U14</v>
      </c>
      <c r="C130" s="832" t="str">
        <f t="shared" ca="1" si="18"/>
        <v>U</v>
      </c>
      <c r="D130" s="832" t="s">
        <v>1365</v>
      </c>
      <c r="E130" s="832" t="s">
        <v>873</v>
      </c>
      <c r="F130" s="1382"/>
      <c r="G130" s="1382"/>
      <c r="H130" s="1382"/>
      <c r="I130" s="1338" t="str">
        <f t="shared" si="11"/>
        <v/>
      </c>
      <c r="J130" s="1382"/>
      <c r="K130" s="1382" t="str">
        <f t="shared" si="12"/>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19"/>
        <v>V14</v>
      </c>
      <c r="C131" s="832" t="str">
        <f t="shared" ca="1" si="18"/>
        <v>V</v>
      </c>
      <c r="D131" s="832" t="s">
        <v>1365</v>
      </c>
      <c r="E131" s="832" t="s">
        <v>873</v>
      </c>
      <c r="F131" s="1382"/>
      <c r="G131" s="1382"/>
      <c r="H131" s="1382"/>
      <c r="I131" s="1338" t="str">
        <f t="shared" si="11"/>
        <v/>
      </c>
      <c r="J131" s="1382"/>
      <c r="K131" s="1382" t="str">
        <f t="shared" si="12"/>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19"/>
        <v>W14</v>
      </c>
      <c r="C132" s="832" t="str">
        <f t="shared" ca="1" si="18"/>
        <v>W</v>
      </c>
      <c r="D132" s="832" t="s">
        <v>1365</v>
      </c>
      <c r="E132" s="832" t="s">
        <v>873</v>
      </c>
      <c r="F132" s="1382"/>
      <c r="G132" s="1382"/>
      <c r="H132" s="1382"/>
      <c r="I132" s="1338" t="str">
        <f t="shared" ref="I132:I195" si="20">IF(J132&lt;&gt;"",A132,"")</f>
        <v>Add or End Customer</v>
      </c>
      <c r="J132" s="1382" t="str">
        <f t="shared" ref="J132:J166" si="21">IF(M132&lt;&gt;"",Q$1&amp;M132,"")</f>
        <v>F213</v>
      </c>
      <c r="K132" s="1382" t="str">
        <f t="shared" ref="K132:K195" si="22">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18"/>
        <v>H</v>
      </c>
      <c r="D133" s="832" t="s">
        <v>1365</v>
      </c>
      <c r="E133" s="832" t="s">
        <v>873</v>
      </c>
      <c r="F133" s="1382"/>
      <c r="G133" s="1382"/>
      <c r="H133" s="1382"/>
      <c r="I133" s="1338" t="str">
        <f t="shared" si="20"/>
        <v>Pyramid Segment</v>
      </c>
      <c r="J133" s="1382" t="str">
        <f>IF(AND(P1230="",M133&lt;&gt;""),Q$1&amp;M133,"")</f>
        <v>F224</v>
      </c>
      <c r="K133" s="1382" t="str">
        <f t="shared" si="22"/>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18"/>
        <v>I</v>
      </c>
      <c r="D134" s="832" t="s">
        <v>1365</v>
      </c>
      <c r="E134" s="832" t="s">
        <v>873</v>
      </c>
      <c r="F134" s="1382"/>
      <c r="G134" s="1382"/>
      <c r="H134" s="1382"/>
      <c r="I134" s="1338" t="str">
        <f t="shared" si="20"/>
        <v>Agreement Annual Purchase Commitment</v>
      </c>
      <c r="J134" s="1382" t="str">
        <f>Q$1&amp;IF(Q134&lt;&gt;"",M134,M136)</f>
        <v>F228</v>
      </c>
      <c r="K134" s="1382" t="str">
        <f t="shared" si="22"/>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18"/>
        <v>J</v>
      </c>
      <c r="D135" s="832" t="s">
        <v>1365</v>
      </c>
      <c r="E135" s="832" t="s">
        <v>873</v>
      </c>
      <c r="F135" s="1382"/>
      <c r="G135" s="1382"/>
      <c r="H135" s="1382"/>
      <c r="I135" s="1338" t="str">
        <f t="shared" si="20"/>
        <v>Agreement Deliveries Per Customer Unit Per Week</v>
      </c>
      <c r="J135" s="1382" t="str">
        <f>Q$1&amp;IF(Q135&lt;&gt;"",M135,M137)</f>
        <v>F229</v>
      </c>
      <c r="K135" s="1382" t="str">
        <f t="shared" si="22"/>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0"/>
        <v/>
      </c>
      <c r="J136" s="1382"/>
      <c r="K136" s="1382" t="str">
        <f t="shared" si="22"/>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0"/>
        <v/>
      </c>
      <c r="J137" s="1382"/>
      <c r="K137" s="1382" t="str">
        <f t="shared" si="22"/>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0"/>
        <v/>
      </c>
      <c r="J138" s="1382"/>
      <c r="K138" s="1382" t="str">
        <f t="shared" si="22"/>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0"/>
        <v/>
      </c>
      <c r="J139" s="1382"/>
      <c r="K139" s="1382" t="str">
        <f t="shared" si="22"/>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0"/>
        <v/>
      </c>
      <c r="J140" s="1382"/>
      <c r="K140" s="1382" t="str">
        <f t="shared" si="22"/>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0"/>
        <v/>
      </c>
      <c r="J141" s="1382"/>
      <c r="K141" s="1382" t="str">
        <f t="shared" si="22"/>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0"/>
        <v>Add or End Customer</v>
      </c>
      <c r="J142" s="1382" t="str">
        <f t="shared" si="21"/>
        <v>F234</v>
      </c>
      <c r="K142" s="1382" t="str">
        <f t="shared" si="22"/>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0"/>
        <v>Minimum Delivery Selection</v>
      </c>
      <c r="J143" s="1382" t="str">
        <f t="shared" si="21"/>
        <v>F12</v>
      </c>
      <c r="K143" s="1382" t="str">
        <f t="shared" si="22"/>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0"/>
        <v>Fuel Surcharge Included</v>
      </c>
      <c r="J144" s="1382" t="str">
        <f t="shared" si="21"/>
        <v>F18</v>
      </c>
      <c r="K144" s="1382" t="str">
        <f t="shared" si="22"/>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0"/>
        <v>Fuel Surcharge Per</v>
      </c>
      <c r="J145" s="1382" t="str">
        <f t="shared" si="21"/>
        <v>F19</v>
      </c>
      <c r="K145" s="1382" t="str">
        <f t="shared" si="22"/>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0"/>
        <v>Audit Age of Invoices</v>
      </c>
      <c r="J146" s="1382" t="str">
        <f t="shared" si="21"/>
        <v>F509</v>
      </c>
      <c r="K146" s="1382" t="str">
        <f t="shared" si="22"/>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0"/>
        <v>Audit Frequency Code</v>
      </c>
      <c r="J147" s="1382" t="str">
        <f t="shared" si="21"/>
        <v>F510</v>
      </c>
      <c r="K147" s="1382" t="str">
        <f t="shared" si="22"/>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0"/>
        <v>Audit Nbr of Invoice Line Items</v>
      </c>
      <c r="J148" s="1382" t="str">
        <f t="shared" si="21"/>
        <v>F511</v>
      </c>
      <c r="K148" s="1382" t="str">
        <f t="shared" si="22"/>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0"/>
        <v>CPI ECI</v>
      </c>
      <c r="J149" s="1382" t="str">
        <f t="shared" si="21"/>
        <v>F512</v>
      </c>
      <c r="K149" s="1382" t="str">
        <f t="shared" si="22"/>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0"/>
        <v>Margin Erosion Rate</v>
      </c>
      <c r="J150" s="1382" t="str">
        <f t="shared" si="21"/>
        <v>F513</v>
      </c>
      <c r="K150" s="1382" t="str">
        <f t="shared" si="22"/>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0"/>
        <v>Standard Agreement</v>
      </c>
      <c r="J151" s="1382" t="str">
        <f t="shared" si="21"/>
        <v>F516</v>
      </c>
      <c r="K151" s="1382" t="str">
        <f t="shared" si="22"/>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0"/>
        <v>Agreement Annual Purchase Commitment</v>
      </c>
      <c r="J152" s="1382" t="str">
        <f t="shared" si="21"/>
        <v>F20</v>
      </c>
      <c r="K152" s="1382" t="str">
        <f t="shared" si="22"/>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0"/>
        <v>Multi Market Flag</v>
      </c>
      <c r="J153" s="1382" t="str">
        <f t="shared" si="21"/>
        <v>F21</v>
      </c>
      <c r="K153" s="1382" t="str">
        <f t="shared" si="22"/>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0"/>
        <v>Agreement Sub Classification</v>
      </c>
      <c r="J155" s="1382" t="str">
        <f t="shared" si="21"/>
        <v>F23</v>
      </c>
      <c r="K155" s="1382" t="str">
        <f t="shared" si="22"/>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0"/>
        <v>Legacy Agreement Flag</v>
      </c>
      <c r="J156" s="1382" t="str">
        <f t="shared" si="21"/>
        <v>F24</v>
      </c>
      <c r="K156" s="1382" t="str">
        <f t="shared" si="22"/>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0"/>
        <v>Agreement Calendar</v>
      </c>
      <c r="J157" s="1382" t="str">
        <f t="shared" si="21"/>
        <v>F25</v>
      </c>
      <c r="K157" s="1382" t="str">
        <f t="shared" si="22"/>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0"/>
        <v xml:space="preserve">Agreement Effective Date: </v>
      </c>
      <c r="J158" s="1382" t="str">
        <f t="shared" si="21"/>
        <v>F7</v>
      </c>
      <c r="K158" s="1382" t="str">
        <f t="shared" si="22"/>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0"/>
        <v>Agreement Expiration Date:</v>
      </c>
      <c r="J159" s="1382" t="str">
        <f t="shared" si="21"/>
        <v>F8</v>
      </c>
      <c r="K159" s="1382" t="str">
        <f t="shared" si="22"/>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0"/>
        <v xml:space="preserve">Market Contact: </v>
      </c>
      <c r="J160" s="1382" t="str">
        <f t="shared" si="21"/>
        <v>F502</v>
      </c>
      <c r="K160" s="1382" t="str">
        <f t="shared" si="22"/>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0"/>
        <v xml:space="preserve">Legal Entity: </v>
      </c>
      <c r="J161" s="1382" t="str">
        <f t="shared" si="21"/>
        <v>F503</v>
      </c>
      <c r="K161" s="1382" t="str">
        <f t="shared" si="22"/>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0"/>
        <v xml:space="preserve">DBA Name: </v>
      </c>
      <c r="J162" s="1382" t="str">
        <f t="shared" si="21"/>
        <v>F504</v>
      </c>
      <c r="K162" s="1382" t="str">
        <f t="shared" si="22"/>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0"/>
        <v xml:space="preserve">Legal Entity Address: </v>
      </c>
      <c r="J163" s="1382" t="str">
        <f t="shared" si="21"/>
        <v>F505</v>
      </c>
      <c r="K163" s="1382" t="str">
        <f t="shared" si="22"/>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0"/>
        <v xml:space="preserve">Attention: </v>
      </c>
      <c r="J164" s="1382" t="str">
        <f t="shared" si="21"/>
        <v>F506</v>
      </c>
      <c r="K164" s="1382" t="str">
        <f t="shared" si="22"/>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0"/>
        <v xml:space="preserve">Phone Number: </v>
      </c>
      <c r="J165" s="1382" t="str">
        <f t="shared" si="21"/>
        <v>F507</v>
      </c>
      <c r="K165" s="1382" t="str">
        <f t="shared" si="22"/>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0"/>
        <v xml:space="preserve">Legal Entity City, State, Zip: </v>
      </c>
      <c r="J166" s="1382" t="str">
        <f t="shared" si="21"/>
        <v>F508</v>
      </c>
      <c r="K166" s="1382" t="str">
        <f t="shared" si="22"/>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0"/>
        <v/>
      </c>
      <c r="J167" s="1382"/>
      <c r="K167" s="1382" t="str">
        <f t="shared" si="22"/>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2" t="s">
        <v>1365</v>
      </c>
      <c r="E168" s="832" t="s">
        <v>1366</v>
      </c>
      <c r="F168" s="1382"/>
      <c r="G168" s="1382"/>
      <c r="H168" s="1382"/>
      <c r="I168" s="1338" t="str">
        <f t="shared" si="20"/>
        <v>Name</v>
      </c>
      <c r="J168" s="1382" t="str">
        <f>IF(P167="",Q$1&amp;M168,"")</f>
        <v>F36</v>
      </c>
      <c r="K168" s="1382" t="str">
        <f t="shared" si="22"/>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3"/>
        <v>K23</v>
      </c>
      <c r="C169" s="832" t="str">
        <f t="shared" ca="1" si="24"/>
        <v>K</v>
      </c>
      <c r="D169" s="1382" t="s">
        <v>1365</v>
      </c>
      <c r="E169" s="832" t="s">
        <v>1366</v>
      </c>
      <c r="F169" s="1382"/>
      <c r="G169" s="1382"/>
      <c r="H169" s="1382"/>
      <c r="I169" s="1338" t="str">
        <f t="shared" si="20"/>
        <v/>
      </c>
      <c r="J169" s="1382"/>
      <c r="K169" s="1382" t="str">
        <f t="shared" si="22"/>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3"/>
        <v>L23</v>
      </c>
      <c r="C170" s="832" t="str">
        <f t="shared" ca="1" si="24"/>
        <v>L</v>
      </c>
      <c r="D170" s="1382" t="s">
        <v>1365</v>
      </c>
      <c r="E170" s="832" t="s">
        <v>1366</v>
      </c>
      <c r="F170" s="1382"/>
      <c r="G170" s="1382"/>
      <c r="H170" s="1382"/>
      <c r="I170" s="1338" t="str">
        <f t="shared" si="20"/>
        <v/>
      </c>
      <c r="J170" s="1382"/>
      <c r="K170" s="1382" t="str">
        <f t="shared" si="22"/>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3"/>
        <v>M23</v>
      </c>
      <c r="C171" s="832" t="str">
        <f t="shared" ca="1" si="24"/>
        <v>M</v>
      </c>
      <c r="D171" s="1382" t="s">
        <v>1365</v>
      </c>
      <c r="E171" s="832" t="s">
        <v>1366</v>
      </c>
      <c r="F171" s="1382"/>
      <c r="G171" s="1382"/>
      <c r="H171" s="1382"/>
      <c r="I171" s="1338" t="str">
        <f t="shared" si="20"/>
        <v>Secondary or Internal Customer</v>
      </c>
      <c r="J171" s="1382" t="str">
        <f>IF(M171&lt;&gt;"",Q$1&amp;M171,"")</f>
        <v>F48</v>
      </c>
      <c r="K171" s="1382" t="str">
        <f t="shared" si="22"/>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3"/>
        <v>N23</v>
      </c>
      <c r="C172" s="832" t="str">
        <f t="shared" ca="1" si="24"/>
        <v>N</v>
      </c>
      <c r="D172" s="1382" t="s">
        <v>1365</v>
      </c>
      <c r="E172" s="832" t="s">
        <v>1366</v>
      </c>
      <c r="F172" s="1382"/>
      <c r="G172" s="1382"/>
      <c r="H172" s="1382"/>
      <c r="I172" s="1338" t="str">
        <f t="shared" si="20"/>
        <v>Fuel Surcharge Applied</v>
      </c>
      <c r="J172" s="1382" t="str">
        <f>IF(M172&lt;&gt;"",Q$1&amp;M172,"")</f>
        <v>F49</v>
      </c>
      <c r="K172" s="1382" t="str">
        <f t="shared" si="22"/>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3"/>
        <v>O23</v>
      </c>
      <c r="C173" s="832" t="str">
        <f t="shared" ca="1" si="24"/>
        <v>O</v>
      </c>
      <c r="D173" s="1382" t="s">
        <v>1365</v>
      </c>
      <c r="E173" s="832" t="s">
        <v>1366</v>
      </c>
      <c r="F173" s="1382"/>
      <c r="G173" s="1382"/>
      <c r="H173" s="1382"/>
      <c r="I173" s="1338" t="str">
        <f t="shared" si="20"/>
        <v>Minimum Delivery Charge Applied Flag</v>
      </c>
      <c r="J173" s="1382" t="str">
        <f>IF(M173&lt;&gt;"",Q$1&amp;M173,"")</f>
        <v>F50</v>
      </c>
      <c r="K173" s="1382" t="str">
        <f t="shared" si="22"/>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3"/>
        <v>G23</v>
      </c>
      <c r="C174" s="832" t="str">
        <f t="shared" ca="1" si="24"/>
        <v>G</v>
      </c>
      <c r="D174" s="1382" t="s">
        <v>1365</v>
      </c>
      <c r="E174" s="832" t="s">
        <v>1366</v>
      </c>
      <c r="F174" s="1382"/>
      <c r="G174" s="1382"/>
      <c r="H174" s="1382"/>
      <c r="I174" s="1338" t="str">
        <f t="shared" si="20"/>
        <v>Address</v>
      </c>
      <c r="J174" s="1382" t="str">
        <f>IF(P167="",Q$1&amp;M174,"")</f>
        <v>F51</v>
      </c>
      <c r="K174" s="1382" t="str">
        <f t="shared" si="22"/>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3"/>
        <v>H23</v>
      </c>
      <c r="C175" s="832" t="str">
        <f t="shared" ca="1" si="24"/>
        <v>H</v>
      </c>
      <c r="D175" s="1382" t="s">
        <v>1365</v>
      </c>
      <c r="E175" s="832" t="s">
        <v>1366</v>
      </c>
      <c r="F175" s="1382"/>
      <c r="G175" s="1382"/>
      <c r="H175" s="1382"/>
      <c r="I175" s="1338" t="str">
        <f t="shared" si="20"/>
        <v>City</v>
      </c>
      <c r="J175" s="1382" t="str">
        <f>IF(P167="",Q$1&amp;M175,"")</f>
        <v>F52</v>
      </c>
      <c r="K175" s="1382" t="str">
        <f t="shared" si="22"/>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3"/>
        <v>I23</v>
      </c>
      <c r="C176" s="832" t="str">
        <f t="shared" ca="1" si="24"/>
        <v>I</v>
      </c>
      <c r="D176" s="1382" t="s">
        <v>1365</v>
      </c>
      <c r="E176" s="832" t="s">
        <v>1366</v>
      </c>
      <c r="F176" s="1382"/>
      <c r="G176" s="1382"/>
      <c r="H176" s="1382"/>
      <c r="I176" s="1338" t="str">
        <f t="shared" si="20"/>
        <v>State</v>
      </c>
      <c r="J176" s="1382" t="str">
        <f>IF(P167="",Q$1&amp;M176,"")</f>
        <v>F53</v>
      </c>
      <c r="K176" s="1382" t="str">
        <f t="shared" si="22"/>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3"/>
        <v>J23</v>
      </c>
      <c r="C177" s="832" t="str">
        <f t="shared" ca="1" si="24"/>
        <v>J</v>
      </c>
      <c r="D177" s="1382" t="s">
        <v>1365</v>
      </c>
      <c r="E177" s="832" t="s">
        <v>1366</v>
      </c>
      <c r="F177" s="1382"/>
      <c r="G177" s="1382"/>
      <c r="H177" s="1382"/>
      <c r="I177" s="1338" t="str">
        <f t="shared" si="20"/>
        <v>Zip Code</v>
      </c>
      <c r="J177" s="1382" t="str">
        <f>IF(P167="",Q$1&amp;M177,"")</f>
        <v>F54</v>
      </c>
      <c r="K177" s="1382" t="str">
        <f t="shared" si="22"/>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4"/>
        <v>E</v>
      </c>
      <c r="D178" s="1382" t="s">
        <v>1365</v>
      </c>
      <c r="E178" s="832" t="s">
        <v>1366</v>
      </c>
      <c r="F178" s="1382"/>
      <c r="G178" s="1382"/>
      <c r="H178" s="1382"/>
      <c r="I178" s="1338" t="str">
        <f t="shared" si="20"/>
        <v/>
      </c>
      <c r="J178" s="1382"/>
      <c r="K178" s="1382" t="str">
        <f t="shared" si="22"/>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5">_xlfn.IFNA(_xlfn.CONCAT(SUBSTITUTE(ADDRESS(1,MATCH(A179,INDIRECT("'"&amp;E179&amp;"'"&amp;"!A22:Z22"),0),4),1,""),24),"")</f>
        <v>F24</v>
      </c>
      <c r="C179" s="832" t="str">
        <f t="shared" ca="1" si="24"/>
        <v>F</v>
      </c>
      <c r="D179" s="1382" t="s">
        <v>1365</v>
      </c>
      <c r="E179" s="832" t="s">
        <v>1366</v>
      </c>
      <c r="F179" s="1382"/>
      <c r="G179" s="1382"/>
      <c r="H179" s="1382"/>
      <c r="I179" s="1338" t="str">
        <f t="shared" si="20"/>
        <v>Name</v>
      </c>
      <c r="J179" s="1382" t="str">
        <f>IF(P178="",Q$1&amp;M179,"")</f>
        <v>F57</v>
      </c>
      <c r="K179" s="1382" t="str">
        <f t="shared" si="22"/>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5"/>
        <v>K24</v>
      </c>
      <c r="C180" s="832" t="str">
        <f t="shared" ca="1" si="24"/>
        <v>K</v>
      </c>
      <c r="D180" s="1382" t="s">
        <v>1365</v>
      </c>
      <c r="E180" s="832" t="s">
        <v>1366</v>
      </c>
      <c r="F180" s="1382"/>
      <c r="G180" s="1382"/>
      <c r="H180" s="1382"/>
      <c r="I180" s="1338" t="str">
        <f t="shared" si="20"/>
        <v/>
      </c>
      <c r="J180" s="1382"/>
      <c r="K180" s="1382" t="str">
        <f t="shared" si="22"/>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5"/>
        <v>L24</v>
      </c>
      <c r="C181" s="832" t="str">
        <f t="shared" ca="1" si="24"/>
        <v>L</v>
      </c>
      <c r="D181" s="1382" t="s">
        <v>1365</v>
      </c>
      <c r="E181" s="832" t="s">
        <v>1366</v>
      </c>
      <c r="F181" s="1382"/>
      <c r="G181" s="1382"/>
      <c r="H181" s="1382"/>
      <c r="I181" s="1338" t="str">
        <f t="shared" si="20"/>
        <v/>
      </c>
      <c r="J181" s="1382"/>
      <c r="K181" s="1382" t="str">
        <f t="shared" si="22"/>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5"/>
        <v>M24</v>
      </c>
      <c r="C182" s="832" t="str">
        <f t="shared" ca="1" si="24"/>
        <v>M</v>
      </c>
      <c r="D182" s="1382" t="s">
        <v>1365</v>
      </c>
      <c r="E182" s="832" t="s">
        <v>1366</v>
      </c>
      <c r="F182" s="1382"/>
      <c r="G182" s="1382"/>
      <c r="H182" s="1382"/>
      <c r="I182" s="1338" t="str">
        <f t="shared" si="20"/>
        <v>Secondary or Internal Customer</v>
      </c>
      <c r="J182" s="1382" t="str">
        <f>IF(M182&lt;&gt;"",Q$1&amp;M182,"")</f>
        <v>F69</v>
      </c>
      <c r="K182" s="1382" t="str">
        <f t="shared" si="22"/>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5"/>
        <v>N24</v>
      </c>
      <c r="C183" s="832" t="str">
        <f t="shared" ca="1" si="24"/>
        <v>N</v>
      </c>
      <c r="D183" s="1382" t="s">
        <v>1365</v>
      </c>
      <c r="E183" s="832" t="s">
        <v>1366</v>
      </c>
      <c r="F183" s="1382"/>
      <c r="G183" s="1382"/>
      <c r="H183" s="1382"/>
      <c r="I183" s="1338" t="str">
        <f t="shared" si="20"/>
        <v>Fuel Surcharge Applied</v>
      </c>
      <c r="J183" s="1382" t="str">
        <f>IF(M183&lt;&gt;"",Q$1&amp;M183,"")</f>
        <v>F70</v>
      </c>
      <c r="K183" s="1382" t="str">
        <f t="shared" si="22"/>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5"/>
        <v>O24</v>
      </c>
      <c r="C184" s="832" t="str">
        <f t="shared" ca="1" si="24"/>
        <v>O</v>
      </c>
      <c r="D184" s="1382" t="s">
        <v>1365</v>
      </c>
      <c r="E184" s="832" t="s">
        <v>1366</v>
      </c>
      <c r="F184" s="1382"/>
      <c r="G184" s="1382"/>
      <c r="H184" s="1382"/>
      <c r="I184" s="1338" t="str">
        <f t="shared" si="20"/>
        <v>Minimum Delivery Charge Applied Flag</v>
      </c>
      <c r="J184" s="1382" t="str">
        <f>IF(M184&lt;&gt;"",Q$1&amp;M184,"")</f>
        <v>F71</v>
      </c>
      <c r="K184" s="1382" t="str">
        <f t="shared" si="22"/>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5"/>
        <v>G24</v>
      </c>
      <c r="C185" s="832" t="str">
        <f t="shared" ca="1" si="24"/>
        <v>G</v>
      </c>
      <c r="D185" s="1382" t="s">
        <v>1365</v>
      </c>
      <c r="E185" s="832" t="s">
        <v>1366</v>
      </c>
      <c r="F185" s="1382"/>
      <c r="G185" s="1382"/>
      <c r="H185" s="1382"/>
      <c r="I185" s="1338" t="str">
        <f t="shared" si="20"/>
        <v>Address</v>
      </c>
      <c r="J185" s="1382" t="str">
        <f>IF(P178="",Q$1&amp;M185,"")</f>
        <v>F72</v>
      </c>
      <c r="K185" s="1382" t="str">
        <f t="shared" si="22"/>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5"/>
        <v>H24</v>
      </c>
      <c r="C186" s="832" t="str">
        <f t="shared" ca="1" si="24"/>
        <v>H</v>
      </c>
      <c r="D186" s="1382" t="s">
        <v>1365</v>
      </c>
      <c r="E186" s="832" t="s">
        <v>1366</v>
      </c>
      <c r="F186" s="1382"/>
      <c r="G186" s="1382"/>
      <c r="H186" s="1382"/>
      <c r="I186" s="1338" t="str">
        <f t="shared" si="20"/>
        <v>City</v>
      </c>
      <c r="J186" s="1382" t="str">
        <f>IF(P178="",Q$1&amp;M186,"")</f>
        <v>F73</v>
      </c>
      <c r="K186" s="1382" t="str">
        <f t="shared" si="22"/>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5"/>
        <v>I24</v>
      </c>
      <c r="C187" s="832" t="str">
        <f t="shared" ca="1" si="24"/>
        <v>I</v>
      </c>
      <c r="D187" s="1382" t="s">
        <v>1365</v>
      </c>
      <c r="E187" s="832" t="s">
        <v>1366</v>
      </c>
      <c r="F187" s="1382"/>
      <c r="G187" s="1382"/>
      <c r="H187" s="1382"/>
      <c r="I187" s="1338" t="str">
        <f t="shared" si="20"/>
        <v>State</v>
      </c>
      <c r="J187" s="1382" t="str">
        <f>IF(P178="",Q$1&amp;M187,"")</f>
        <v>F74</v>
      </c>
      <c r="K187" s="1382" t="str">
        <f t="shared" si="22"/>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5"/>
        <v>J24</v>
      </c>
      <c r="C188" s="832" t="str">
        <f t="shared" ca="1" si="24"/>
        <v>J</v>
      </c>
      <c r="D188" s="1382" t="s">
        <v>1365</v>
      </c>
      <c r="E188" s="832" t="s">
        <v>1366</v>
      </c>
      <c r="F188" s="1382"/>
      <c r="G188" s="1382"/>
      <c r="H188" s="1382"/>
      <c r="I188" s="1338" t="str">
        <f t="shared" si="20"/>
        <v>Zip Code</v>
      </c>
      <c r="J188" s="1382" t="str">
        <f>IF(P178="",Q$1&amp;M188,"")</f>
        <v>F75</v>
      </c>
      <c r="K188" s="1382" t="str">
        <f t="shared" si="22"/>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4"/>
        <v>E</v>
      </c>
      <c r="D189" s="1382" t="s">
        <v>1365</v>
      </c>
      <c r="E189" s="832" t="s">
        <v>1366</v>
      </c>
      <c r="F189" s="1382"/>
      <c r="G189" s="1382"/>
      <c r="H189" s="1382"/>
      <c r="I189" s="1338" t="str">
        <f t="shared" si="20"/>
        <v/>
      </c>
      <c r="J189" s="1382"/>
      <c r="K189" s="1382" t="str">
        <f t="shared" si="22"/>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6">_xlfn.IFNA(_xlfn.CONCAT(SUBSTITUTE(ADDRESS(1,MATCH(A190,INDIRECT("'"&amp;E190&amp;"'"&amp;"!A22:Z22"),0),4),1,""),25),"")</f>
        <v>F25</v>
      </c>
      <c r="C190" s="832" t="str">
        <f t="shared" ca="1" si="24"/>
        <v>F</v>
      </c>
      <c r="D190" s="1382" t="s">
        <v>1365</v>
      </c>
      <c r="E190" s="832" t="s">
        <v>1366</v>
      </c>
      <c r="F190" s="1382"/>
      <c r="G190" s="1382"/>
      <c r="H190" s="1382"/>
      <c r="I190" s="1338" t="str">
        <f t="shared" si="20"/>
        <v>Name</v>
      </c>
      <c r="J190" s="1382" t="str">
        <f>IF(P189="",Q$1&amp;M190,"")</f>
        <v>F78</v>
      </c>
      <c r="K190" s="1382" t="str">
        <f t="shared" si="22"/>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6"/>
        <v>K25</v>
      </c>
      <c r="C191" s="832" t="str">
        <f t="shared" ca="1" si="24"/>
        <v>K</v>
      </c>
      <c r="D191" s="1382" t="s">
        <v>1365</v>
      </c>
      <c r="E191" s="832" t="s">
        <v>1366</v>
      </c>
      <c r="F191" s="1382"/>
      <c r="G191" s="1382"/>
      <c r="H191" s="1382"/>
      <c r="I191" s="1338" t="str">
        <f t="shared" si="20"/>
        <v/>
      </c>
      <c r="J191" s="1382"/>
      <c r="K191" s="1382" t="str">
        <f t="shared" si="22"/>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6"/>
        <v>L25</v>
      </c>
      <c r="C192" s="832" t="str">
        <f t="shared" ca="1" si="24"/>
        <v>L</v>
      </c>
      <c r="D192" s="1382" t="s">
        <v>1365</v>
      </c>
      <c r="E192" s="832" t="s">
        <v>1366</v>
      </c>
      <c r="F192" s="1382"/>
      <c r="G192" s="1382"/>
      <c r="H192" s="1382"/>
      <c r="I192" s="1338" t="str">
        <f t="shared" si="20"/>
        <v/>
      </c>
      <c r="J192" s="1382"/>
      <c r="K192" s="1382" t="str">
        <f t="shared" si="22"/>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6"/>
        <v>M25</v>
      </c>
      <c r="C193" s="832" t="str">
        <f t="shared" ca="1" si="24"/>
        <v>M</v>
      </c>
      <c r="D193" s="1382" t="s">
        <v>1365</v>
      </c>
      <c r="E193" s="832" t="s">
        <v>1366</v>
      </c>
      <c r="F193" s="1382"/>
      <c r="G193" s="1382"/>
      <c r="H193" s="1382"/>
      <c r="I193" s="1338" t="str">
        <f t="shared" si="20"/>
        <v>Secondary or Internal Customer</v>
      </c>
      <c r="J193" s="1382" t="str">
        <f>IF(M193&lt;&gt;"",Q$1&amp;M193,"")</f>
        <v>F90</v>
      </c>
      <c r="K193" s="1382" t="str">
        <f t="shared" si="22"/>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6"/>
        <v>N25</v>
      </c>
      <c r="C194" s="832" t="str">
        <f t="shared" ca="1" si="24"/>
        <v>N</v>
      </c>
      <c r="D194" s="1382" t="s">
        <v>1365</v>
      </c>
      <c r="E194" s="832" t="s">
        <v>1366</v>
      </c>
      <c r="F194" s="1382"/>
      <c r="G194" s="1382"/>
      <c r="H194" s="1382"/>
      <c r="I194" s="1338" t="str">
        <f t="shared" si="20"/>
        <v>Fuel Surcharge Applied</v>
      </c>
      <c r="J194" s="1382" t="str">
        <f>IF(M194&lt;&gt;"",Q$1&amp;M194,"")</f>
        <v>F91</v>
      </c>
      <c r="K194" s="1382" t="str">
        <f t="shared" si="22"/>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6"/>
        <v>O25</v>
      </c>
      <c r="C195" s="832" t="str">
        <f t="shared" ca="1" si="24"/>
        <v>O</v>
      </c>
      <c r="D195" s="1382" t="s">
        <v>1365</v>
      </c>
      <c r="E195" s="832" t="s">
        <v>1366</v>
      </c>
      <c r="F195" s="1382"/>
      <c r="G195" s="1382"/>
      <c r="H195" s="1382"/>
      <c r="I195" s="1338" t="str">
        <f t="shared" si="20"/>
        <v>Minimum Delivery Charge Applied Flag</v>
      </c>
      <c r="J195" s="1382" t="str">
        <f>IF(M195&lt;&gt;"",Q$1&amp;M195,"")</f>
        <v>F92</v>
      </c>
      <c r="K195" s="1382" t="str">
        <f t="shared" si="22"/>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6"/>
        <v>G25</v>
      </c>
      <c r="C196" s="832" t="str">
        <f t="shared" ca="1" si="24"/>
        <v>G</v>
      </c>
      <c r="D196" s="1382" t="s">
        <v>1365</v>
      </c>
      <c r="E196" s="832" t="s">
        <v>1366</v>
      </c>
      <c r="F196" s="1382"/>
      <c r="G196" s="1382"/>
      <c r="H196" s="1382"/>
      <c r="I196" s="1338" t="str">
        <f t="shared" ref="I196:I259" si="27">IF(J196&lt;&gt;"",A196,"")</f>
        <v>Address</v>
      </c>
      <c r="J196" s="1382" t="str">
        <f>IF(P189="",Q$1&amp;M196,"")</f>
        <v>F93</v>
      </c>
      <c r="K196" s="1382" t="str">
        <f t="shared" ref="K196:K259" si="28">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6"/>
        <v>H25</v>
      </c>
      <c r="C197" s="832" t="str">
        <f t="shared" ca="1" si="24"/>
        <v>H</v>
      </c>
      <c r="D197" s="1382" t="s">
        <v>1365</v>
      </c>
      <c r="E197" s="832" t="s">
        <v>1366</v>
      </c>
      <c r="F197" s="1382"/>
      <c r="G197" s="1382"/>
      <c r="H197" s="1382"/>
      <c r="I197" s="1338" t="str">
        <f t="shared" si="27"/>
        <v>City</v>
      </c>
      <c r="J197" s="1382" t="str">
        <f>IF(P189="",Q$1&amp;M197,"")</f>
        <v>F94</v>
      </c>
      <c r="K197" s="1382" t="str">
        <f t="shared" si="28"/>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6"/>
        <v>I25</v>
      </c>
      <c r="C198" s="832" t="str">
        <f t="shared" ca="1" si="24"/>
        <v>I</v>
      </c>
      <c r="D198" s="1382" t="s">
        <v>1365</v>
      </c>
      <c r="E198" s="832" t="s">
        <v>1366</v>
      </c>
      <c r="F198" s="1382"/>
      <c r="G198" s="1382"/>
      <c r="H198" s="1382"/>
      <c r="I198" s="1338" t="str">
        <f t="shared" si="27"/>
        <v>State</v>
      </c>
      <c r="J198" s="1382" t="str">
        <f>IF(P189="",Q$1&amp;M198,"")</f>
        <v>F95</v>
      </c>
      <c r="K198" s="1382" t="str">
        <f t="shared" si="28"/>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6"/>
        <v>J25</v>
      </c>
      <c r="C199" s="832" t="str">
        <f t="shared" ca="1" si="24"/>
        <v>J</v>
      </c>
      <c r="D199" s="1382" t="s">
        <v>1365</v>
      </c>
      <c r="E199" s="832" t="s">
        <v>1366</v>
      </c>
      <c r="F199" s="1382"/>
      <c r="G199" s="1382"/>
      <c r="H199" s="1382"/>
      <c r="I199" s="1338" t="str">
        <f t="shared" si="27"/>
        <v>Zip Code</v>
      </c>
      <c r="J199" s="1382" t="str">
        <f>IF(P189="",Q$1&amp;M199,"")</f>
        <v>F96</v>
      </c>
      <c r="K199" s="1382" t="str">
        <f t="shared" si="28"/>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4"/>
        <v>E</v>
      </c>
      <c r="D200" s="1382" t="s">
        <v>1365</v>
      </c>
      <c r="E200" s="832" t="s">
        <v>1366</v>
      </c>
      <c r="F200" s="1382"/>
      <c r="G200" s="1382"/>
      <c r="H200" s="1382"/>
      <c r="I200" s="1338" t="str">
        <f t="shared" si="27"/>
        <v/>
      </c>
      <c r="J200" s="1382"/>
      <c r="K200" s="1382" t="str">
        <f t="shared" si="28"/>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29">_xlfn.IFNA(_xlfn.CONCAT(SUBSTITUTE(ADDRESS(1,MATCH(A201,INDIRECT("'"&amp;E201&amp;"'"&amp;"!A22:Z22"),0),4),1,""),26),"")</f>
        <v>F26</v>
      </c>
      <c r="C201" s="832" t="str">
        <f t="shared" ca="1" si="24"/>
        <v>F</v>
      </c>
      <c r="D201" s="1382" t="s">
        <v>1365</v>
      </c>
      <c r="E201" s="832" t="s">
        <v>1366</v>
      </c>
      <c r="F201" s="1382"/>
      <c r="G201" s="1382"/>
      <c r="H201" s="1382"/>
      <c r="I201" s="1338" t="str">
        <f t="shared" si="27"/>
        <v>Name</v>
      </c>
      <c r="J201" s="1382" t="str">
        <f>IF(P200="",Q$1&amp;M201,"")</f>
        <v>F99</v>
      </c>
      <c r="K201" s="1382" t="str">
        <f t="shared" si="28"/>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29"/>
        <v>K26</v>
      </c>
      <c r="C202" s="832" t="str">
        <f t="shared" ca="1" si="24"/>
        <v>K</v>
      </c>
      <c r="D202" s="1382" t="s">
        <v>1365</v>
      </c>
      <c r="E202" s="832" t="s">
        <v>1366</v>
      </c>
      <c r="F202" s="1382"/>
      <c r="G202" s="1382"/>
      <c r="H202" s="1382"/>
      <c r="I202" s="1338" t="str">
        <f t="shared" si="27"/>
        <v/>
      </c>
      <c r="J202" s="1382"/>
      <c r="K202" s="1382" t="str">
        <f t="shared" si="28"/>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29"/>
        <v>L26</v>
      </c>
      <c r="C203" s="832" t="str">
        <f t="shared" ca="1" si="24"/>
        <v>L</v>
      </c>
      <c r="D203" s="1382" t="s">
        <v>1365</v>
      </c>
      <c r="E203" s="832" t="s">
        <v>1366</v>
      </c>
      <c r="F203" s="1382"/>
      <c r="G203" s="1382"/>
      <c r="H203" s="1382"/>
      <c r="I203" s="1338" t="str">
        <f t="shared" si="27"/>
        <v/>
      </c>
      <c r="J203" s="1382"/>
      <c r="K203" s="1382" t="str">
        <f t="shared" si="28"/>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29"/>
        <v>M26</v>
      </c>
      <c r="C204" s="832" t="str">
        <f t="shared" ca="1" si="24"/>
        <v>M</v>
      </c>
      <c r="D204" s="1382" t="s">
        <v>1365</v>
      </c>
      <c r="E204" s="832" t="s">
        <v>1366</v>
      </c>
      <c r="F204" s="1382"/>
      <c r="G204" s="1382"/>
      <c r="H204" s="1382"/>
      <c r="I204" s="1338" t="str">
        <f t="shared" si="27"/>
        <v>Secondary or Internal Customer</v>
      </c>
      <c r="J204" s="1382" t="str">
        <f>IF(M204&lt;&gt;"",Q$1&amp;M204,"")</f>
        <v>F111</v>
      </c>
      <c r="K204" s="1382" t="str">
        <f t="shared" si="28"/>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29"/>
        <v>N26</v>
      </c>
      <c r="C205" s="832" t="str">
        <f t="shared" ca="1" si="24"/>
        <v>N</v>
      </c>
      <c r="D205" s="1382" t="s">
        <v>1365</v>
      </c>
      <c r="E205" s="832" t="s">
        <v>1366</v>
      </c>
      <c r="F205" s="1382"/>
      <c r="G205" s="1382"/>
      <c r="H205" s="1382"/>
      <c r="I205" s="1338" t="str">
        <f t="shared" si="27"/>
        <v>Fuel Surcharge Applied</v>
      </c>
      <c r="J205" s="1382" t="str">
        <f>IF(M205&lt;&gt;"",Q$1&amp;M205,"")</f>
        <v>F112</v>
      </c>
      <c r="K205" s="1382" t="str">
        <f t="shared" si="28"/>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29"/>
        <v>O26</v>
      </c>
      <c r="C206" s="832" t="str">
        <f t="shared" ca="1" si="24"/>
        <v>O</v>
      </c>
      <c r="D206" s="1382" t="s">
        <v>1365</v>
      </c>
      <c r="E206" s="832" t="s">
        <v>1366</v>
      </c>
      <c r="F206" s="1382"/>
      <c r="G206" s="1382"/>
      <c r="H206" s="1382"/>
      <c r="I206" s="1338" t="str">
        <f t="shared" si="27"/>
        <v>Minimum Delivery Charge Applied Flag</v>
      </c>
      <c r="J206" s="1382" t="str">
        <f>IF(M206&lt;&gt;"",Q$1&amp;M206,"")</f>
        <v>F113</v>
      </c>
      <c r="K206" s="1382" t="str">
        <f t="shared" si="28"/>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29"/>
        <v>G26</v>
      </c>
      <c r="C207" s="832" t="str">
        <f t="shared" ca="1" si="24"/>
        <v>G</v>
      </c>
      <c r="D207" s="1382" t="s">
        <v>1365</v>
      </c>
      <c r="E207" s="832" t="s">
        <v>1366</v>
      </c>
      <c r="F207" s="1382"/>
      <c r="G207" s="1382"/>
      <c r="H207" s="1382"/>
      <c r="I207" s="1338" t="str">
        <f t="shared" si="27"/>
        <v>Address</v>
      </c>
      <c r="J207" s="1382" t="str">
        <f>IF(P200="",Q$1&amp;M207,"")</f>
        <v>F114</v>
      </c>
      <c r="K207" s="1382" t="str">
        <f t="shared" si="28"/>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29"/>
        <v>H26</v>
      </c>
      <c r="C208" s="832" t="str">
        <f t="shared" ca="1" si="24"/>
        <v>H</v>
      </c>
      <c r="D208" s="1382" t="s">
        <v>1365</v>
      </c>
      <c r="E208" s="832" t="s">
        <v>1366</v>
      </c>
      <c r="F208" s="1382"/>
      <c r="G208" s="1382"/>
      <c r="H208" s="1382"/>
      <c r="I208" s="1338" t="str">
        <f t="shared" si="27"/>
        <v>City</v>
      </c>
      <c r="J208" s="1382" t="str">
        <f>IF(P200="",Q$1&amp;M208,"")</f>
        <v>F115</v>
      </c>
      <c r="K208" s="1382" t="str">
        <f t="shared" si="28"/>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29"/>
        <v>I26</v>
      </c>
      <c r="C209" s="832" t="str">
        <f t="shared" ca="1" si="24"/>
        <v>I</v>
      </c>
      <c r="D209" s="1382" t="s">
        <v>1365</v>
      </c>
      <c r="E209" s="832" t="s">
        <v>1366</v>
      </c>
      <c r="F209" s="1382"/>
      <c r="G209" s="1382"/>
      <c r="H209" s="1382"/>
      <c r="I209" s="1338" t="str">
        <f t="shared" si="27"/>
        <v>State</v>
      </c>
      <c r="J209" s="1382" t="str">
        <f>IF(P200="",Q$1&amp;M209,"")</f>
        <v>F116</v>
      </c>
      <c r="K209" s="1382" t="str">
        <f t="shared" si="28"/>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29"/>
        <v>J26</v>
      </c>
      <c r="C210" s="832" t="str">
        <f t="shared" ca="1" si="24"/>
        <v>J</v>
      </c>
      <c r="D210" s="1382" t="s">
        <v>1365</v>
      </c>
      <c r="E210" s="832" t="s">
        <v>1366</v>
      </c>
      <c r="F210" s="1382"/>
      <c r="G210" s="1382"/>
      <c r="H210" s="1382"/>
      <c r="I210" s="1338" t="str">
        <f t="shared" si="27"/>
        <v>Zip Code</v>
      </c>
      <c r="J210" s="1382" t="str">
        <f>IF(P200="",Q$1&amp;M210,"")</f>
        <v>F117</v>
      </c>
      <c r="K210" s="1382" t="str">
        <f t="shared" si="28"/>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4"/>
        <v>E</v>
      </c>
      <c r="D211" s="1382" t="s">
        <v>1365</v>
      </c>
      <c r="E211" s="832" t="s">
        <v>1366</v>
      </c>
      <c r="F211" s="1382"/>
      <c r="G211" s="1382"/>
      <c r="H211" s="1382"/>
      <c r="I211" s="1338" t="str">
        <f t="shared" si="27"/>
        <v/>
      </c>
      <c r="J211" s="1382"/>
      <c r="K211" s="1382" t="str">
        <f t="shared" si="28"/>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0">_xlfn.IFNA(_xlfn.CONCAT(SUBSTITUTE(ADDRESS(1,MATCH(A212,INDIRECT("'"&amp;E212&amp;"'"&amp;"!A22:Z22"),0),4),1,""),27),"")</f>
        <v>F27</v>
      </c>
      <c r="C212" s="832" t="str">
        <f t="shared" ca="1" si="24"/>
        <v>F</v>
      </c>
      <c r="D212" s="1382" t="s">
        <v>1365</v>
      </c>
      <c r="E212" s="832" t="s">
        <v>1366</v>
      </c>
      <c r="F212" s="1382"/>
      <c r="G212" s="1382"/>
      <c r="H212" s="1382"/>
      <c r="I212" s="1338" t="str">
        <f t="shared" si="27"/>
        <v>Name</v>
      </c>
      <c r="J212" s="1382" t="str">
        <f>IF(P211="",Q$1&amp;M212,"")</f>
        <v>F120</v>
      </c>
      <c r="K212" s="1382" t="str">
        <f t="shared" si="28"/>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0"/>
        <v>K27</v>
      </c>
      <c r="C213" s="832" t="str">
        <f t="shared" ca="1" si="24"/>
        <v>K</v>
      </c>
      <c r="D213" s="1382" t="s">
        <v>1365</v>
      </c>
      <c r="E213" s="832" t="s">
        <v>1366</v>
      </c>
      <c r="F213" s="1382"/>
      <c r="G213" s="1382"/>
      <c r="H213" s="1382"/>
      <c r="I213" s="1338" t="str">
        <f t="shared" si="27"/>
        <v/>
      </c>
      <c r="J213" s="1382"/>
      <c r="K213" s="1382" t="str">
        <f t="shared" si="28"/>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0"/>
        <v>L27</v>
      </c>
      <c r="C214" s="832" t="str">
        <f t="shared" ca="1" si="24"/>
        <v>L</v>
      </c>
      <c r="D214" s="1382" t="s">
        <v>1365</v>
      </c>
      <c r="E214" s="832" t="s">
        <v>1366</v>
      </c>
      <c r="F214" s="1382"/>
      <c r="G214" s="1382"/>
      <c r="H214" s="1382"/>
      <c r="I214" s="1338" t="str">
        <f t="shared" si="27"/>
        <v/>
      </c>
      <c r="J214" s="1382"/>
      <c r="K214" s="1382" t="str">
        <f t="shared" si="28"/>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0"/>
        <v>M27</v>
      </c>
      <c r="C215" s="832" t="str">
        <f t="shared" ca="1" si="24"/>
        <v>M</v>
      </c>
      <c r="D215" s="1382" t="s">
        <v>1365</v>
      </c>
      <c r="E215" s="832" t="s">
        <v>1366</v>
      </c>
      <c r="F215" s="1382"/>
      <c r="G215" s="1382"/>
      <c r="H215" s="1382"/>
      <c r="I215" s="1338" t="str">
        <f t="shared" si="27"/>
        <v>Secondary or Internal Customer</v>
      </c>
      <c r="J215" s="1382" t="str">
        <f>IF(M215&lt;&gt;"",Q$1&amp;M215,"")</f>
        <v>F132</v>
      </c>
      <c r="K215" s="1382" t="str">
        <f t="shared" si="28"/>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0"/>
        <v>N27</v>
      </c>
      <c r="C216" s="832" t="str">
        <f t="shared" ca="1" si="24"/>
        <v>N</v>
      </c>
      <c r="D216" s="1382" t="s">
        <v>1365</v>
      </c>
      <c r="E216" s="832" t="s">
        <v>1366</v>
      </c>
      <c r="F216" s="1382"/>
      <c r="G216" s="1382"/>
      <c r="H216" s="1382"/>
      <c r="I216" s="1338" t="str">
        <f t="shared" si="27"/>
        <v>Fuel Surcharge Applied</v>
      </c>
      <c r="J216" s="1382" t="str">
        <f>IF(M216&lt;&gt;"",Q$1&amp;M216,"")</f>
        <v>F133</v>
      </c>
      <c r="K216" s="1382" t="str">
        <f t="shared" si="28"/>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0"/>
        <v>O27</v>
      </c>
      <c r="C217" s="832" t="str">
        <f t="shared" ca="1" si="24"/>
        <v>O</v>
      </c>
      <c r="D217" s="1382" t="s">
        <v>1365</v>
      </c>
      <c r="E217" s="832" t="s">
        <v>1366</v>
      </c>
      <c r="F217" s="1382"/>
      <c r="G217" s="1382"/>
      <c r="H217" s="1382"/>
      <c r="I217" s="1338" t="str">
        <f t="shared" si="27"/>
        <v>Minimum Delivery Charge Applied Flag</v>
      </c>
      <c r="J217" s="1382" t="str">
        <f>IF(M217&lt;&gt;"",Q$1&amp;M217,"")</f>
        <v>F134</v>
      </c>
      <c r="K217" s="1382" t="str">
        <f t="shared" si="28"/>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0"/>
        <v>G27</v>
      </c>
      <c r="C218" s="832" t="str">
        <f t="shared" ca="1" si="24"/>
        <v>G</v>
      </c>
      <c r="D218" s="1382" t="s">
        <v>1365</v>
      </c>
      <c r="E218" s="832" t="s">
        <v>1366</v>
      </c>
      <c r="F218" s="1382"/>
      <c r="G218" s="1382"/>
      <c r="H218" s="1382"/>
      <c r="I218" s="1338" t="str">
        <f t="shared" si="27"/>
        <v>Address</v>
      </c>
      <c r="J218" s="1382" t="str">
        <f>IF(P211="",Q$1&amp;M218,"")</f>
        <v>F135</v>
      </c>
      <c r="K218" s="1382" t="str">
        <f t="shared" si="28"/>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0"/>
        <v>H27</v>
      </c>
      <c r="C219" s="832" t="str">
        <f t="shared" ca="1" si="24"/>
        <v>H</v>
      </c>
      <c r="D219" s="1382" t="s">
        <v>1365</v>
      </c>
      <c r="E219" s="832" t="s">
        <v>1366</v>
      </c>
      <c r="F219" s="1382"/>
      <c r="G219" s="1382"/>
      <c r="H219" s="1382"/>
      <c r="I219" s="1338" t="str">
        <f t="shared" si="27"/>
        <v>City</v>
      </c>
      <c r="J219" s="1382" t="str">
        <f>IF(P211="",Q$1&amp;M219,"")</f>
        <v>F136</v>
      </c>
      <c r="K219" s="1382" t="str">
        <f t="shared" si="28"/>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0"/>
        <v>I27</v>
      </c>
      <c r="C220" s="832" t="str">
        <f t="shared" ca="1" si="24"/>
        <v>I</v>
      </c>
      <c r="D220" s="1382" t="s">
        <v>1365</v>
      </c>
      <c r="E220" s="832" t="s">
        <v>1366</v>
      </c>
      <c r="F220" s="1382"/>
      <c r="G220" s="1382"/>
      <c r="H220" s="1382"/>
      <c r="I220" s="1338" t="str">
        <f t="shared" si="27"/>
        <v>State</v>
      </c>
      <c r="J220" s="1382" t="str">
        <f>IF(P211="",Q$1&amp;M220,"")</f>
        <v>F137</v>
      </c>
      <c r="K220" s="1382" t="str">
        <f t="shared" si="28"/>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0"/>
        <v>J27</v>
      </c>
      <c r="C221" s="832" t="str">
        <f t="shared" ca="1" si="24"/>
        <v>J</v>
      </c>
      <c r="D221" s="1382" t="s">
        <v>1365</v>
      </c>
      <c r="E221" s="832" t="s">
        <v>1366</v>
      </c>
      <c r="F221" s="1382"/>
      <c r="G221" s="1382"/>
      <c r="H221" s="1382"/>
      <c r="I221" s="1338" t="str">
        <f t="shared" si="27"/>
        <v>Zip Code</v>
      </c>
      <c r="J221" s="1382" t="str">
        <f>IF(P211="",Q$1&amp;M221,"")</f>
        <v>F138</v>
      </c>
      <c r="K221" s="1382" t="str">
        <f t="shared" si="28"/>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4"/>
        <v>E</v>
      </c>
      <c r="D222" s="1382" t="s">
        <v>1365</v>
      </c>
      <c r="E222" s="832" t="s">
        <v>1366</v>
      </c>
      <c r="F222" s="1382"/>
      <c r="G222" s="1382"/>
      <c r="H222" s="1382"/>
      <c r="I222" s="1338" t="str">
        <f t="shared" si="27"/>
        <v/>
      </c>
      <c r="J222" s="1382"/>
      <c r="K222" s="1382" t="str">
        <f t="shared" si="28"/>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1">_xlfn.IFNA(_xlfn.CONCAT(SUBSTITUTE(ADDRESS(1,MATCH(A223,INDIRECT("'"&amp;E223&amp;"'"&amp;"!A22:Z22"),0),4),1,""),28),"")</f>
        <v>F28</v>
      </c>
      <c r="C223" s="832" t="str">
        <f t="shared" ca="1" si="24"/>
        <v>F</v>
      </c>
      <c r="D223" s="1382" t="s">
        <v>1365</v>
      </c>
      <c r="E223" s="832" t="s">
        <v>1366</v>
      </c>
      <c r="F223" s="1382"/>
      <c r="G223" s="1382"/>
      <c r="H223" s="1382"/>
      <c r="I223" s="1338" t="str">
        <f t="shared" si="27"/>
        <v>Name</v>
      </c>
      <c r="J223" s="1382" t="str">
        <f>IF(P222="",Q$1&amp;M223,"")</f>
        <v>F141</v>
      </c>
      <c r="K223" s="1382" t="str">
        <f t="shared" si="28"/>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1"/>
        <v>K28</v>
      </c>
      <c r="C224" s="832" t="str">
        <f t="shared" ca="1" si="24"/>
        <v>K</v>
      </c>
      <c r="D224" s="1382" t="s">
        <v>1365</v>
      </c>
      <c r="E224" s="832" t="s">
        <v>1366</v>
      </c>
      <c r="F224" s="1382"/>
      <c r="G224" s="1382"/>
      <c r="H224" s="1382"/>
      <c r="I224" s="1338" t="str">
        <f t="shared" si="27"/>
        <v/>
      </c>
      <c r="J224" s="1382"/>
      <c r="K224" s="1382" t="str">
        <f t="shared" si="28"/>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1"/>
        <v>L28</v>
      </c>
      <c r="C225" s="832" t="str">
        <f t="shared" ca="1" si="24"/>
        <v>L</v>
      </c>
      <c r="D225" s="1382" t="s">
        <v>1365</v>
      </c>
      <c r="E225" s="832" t="s">
        <v>1366</v>
      </c>
      <c r="F225" s="1382"/>
      <c r="G225" s="1382"/>
      <c r="H225" s="1382"/>
      <c r="I225" s="1338" t="str">
        <f t="shared" si="27"/>
        <v/>
      </c>
      <c r="J225" s="1382"/>
      <c r="K225" s="1382" t="str">
        <f t="shared" si="28"/>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1"/>
        <v>M28</v>
      </c>
      <c r="C226" s="832" t="str">
        <f t="shared" ca="1" si="24"/>
        <v>M</v>
      </c>
      <c r="D226" s="1382" t="s">
        <v>1365</v>
      </c>
      <c r="E226" s="832" t="s">
        <v>1366</v>
      </c>
      <c r="F226" s="1382"/>
      <c r="G226" s="1382"/>
      <c r="H226" s="1382"/>
      <c r="I226" s="1338" t="str">
        <f t="shared" si="27"/>
        <v>Secondary or Internal Customer</v>
      </c>
      <c r="J226" s="1382" t="str">
        <f>IF(M226&lt;&gt;"",Q$1&amp;M226,"")</f>
        <v>F153</v>
      </c>
      <c r="K226" s="1382" t="str">
        <f t="shared" si="28"/>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1"/>
        <v>N28</v>
      </c>
      <c r="C227" s="832" t="str">
        <f t="shared" ca="1" si="24"/>
        <v>N</v>
      </c>
      <c r="D227" s="1382" t="s">
        <v>1365</v>
      </c>
      <c r="E227" s="832" t="s">
        <v>1366</v>
      </c>
      <c r="F227" s="1382"/>
      <c r="G227" s="1382"/>
      <c r="H227" s="1382"/>
      <c r="I227" s="1338" t="str">
        <f t="shared" si="27"/>
        <v>Fuel Surcharge Applied</v>
      </c>
      <c r="J227" s="1382" t="str">
        <f>IF(M227&lt;&gt;"",Q$1&amp;M227,"")</f>
        <v>F154</v>
      </c>
      <c r="K227" s="1382" t="str">
        <f t="shared" si="28"/>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1"/>
        <v>O28</v>
      </c>
      <c r="C228" s="832" t="str">
        <f t="shared" ca="1" si="24"/>
        <v>O</v>
      </c>
      <c r="D228" s="1382" t="s">
        <v>1365</v>
      </c>
      <c r="E228" s="832" t="s">
        <v>1366</v>
      </c>
      <c r="F228" s="1382"/>
      <c r="G228" s="1382"/>
      <c r="H228" s="1382"/>
      <c r="I228" s="1338" t="str">
        <f t="shared" si="27"/>
        <v>Minimum Delivery Charge Applied Flag</v>
      </c>
      <c r="J228" s="1382" t="str">
        <f>IF(M228&lt;&gt;"",Q$1&amp;M228,"")</f>
        <v>F155</v>
      </c>
      <c r="K228" s="1382" t="str">
        <f t="shared" si="28"/>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1"/>
        <v>G28</v>
      </c>
      <c r="C229" s="832" t="str">
        <f t="shared" ca="1" si="24"/>
        <v>G</v>
      </c>
      <c r="D229" s="1382" t="s">
        <v>1365</v>
      </c>
      <c r="E229" s="832" t="s">
        <v>1366</v>
      </c>
      <c r="F229" s="1382"/>
      <c r="G229" s="1382"/>
      <c r="H229" s="1382"/>
      <c r="I229" s="1338" t="str">
        <f t="shared" si="27"/>
        <v>Address</v>
      </c>
      <c r="J229" s="1382" t="str">
        <f>IF(P222="",Q$1&amp;M229,"")</f>
        <v>F156</v>
      </c>
      <c r="K229" s="1382" t="str">
        <f t="shared" si="28"/>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1"/>
        <v>H28</v>
      </c>
      <c r="C230" s="832" t="str">
        <f t="shared" ca="1" si="24"/>
        <v>H</v>
      </c>
      <c r="D230" s="1382" t="s">
        <v>1365</v>
      </c>
      <c r="E230" s="832" t="s">
        <v>1366</v>
      </c>
      <c r="F230" s="1382"/>
      <c r="G230" s="1382"/>
      <c r="H230" s="1382"/>
      <c r="I230" s="1338" t="str">
        <f t="shared" si="27"/>
        <v>City</v>
      </c>
      <c r="J230" s="1382" t="str">
        <f>IF(P222="",Q$1&amp;M230,"")</f>
        <v>F157</v>
      </c>
      <c r="K230" s="1382" t="str">
        <f t="shared" si="28"/>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1"/>
        <v>I28</v>
      </c>
      <c r="C231" s="832" t="str">
        <f t="shared" ca="1" si="24"/>
        <v>I</v>
      </c>
      <c r="D231" s="1382" t="s">
        <v>1365</v>
      </c>
      <c r="E231" s="832" t="s">
        <v>1366</v>
      </c>
      <c r="F231" s="1382"/>
      <c r="G231" s="1382"/>
      <c r="H231" s="1382"/>
      <c r="I231" s="1338" t="str">
        <f t="shared" si="27"/>
        <v>State</v>
      </c>
      <c r="J231" s="1382" t="str">
        <f>IF(P222="",Q$1&amp;M231,"")</f>
        <v>F158</v>
      </c>
      <c r="K231" s="1382" t="str">
        <f t="shared" si="28"/>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1"/>
        <v>J28</v>
      </c>
      <c r="C232" s="832" t="str">
        <f t="shared" ref="C232:C276" ca="1" si="32">_xlfn.IFNA(SUBSTITUTE(ADDRESS(1,MATCH(A232,INDIRECT("'"&amp;E232&amp;"'"&amp;"!A22:Z22"),0),4),1,""),"")</f>
        <v>J</v>
      </c>
      <c r="D232" s="1382" t="s">
        <v>1365</v>
      </c>
      <c r="E232" s="832" t="s">
        <v>1366</v>
      </c>
      <c r="F232" s="1382"/>
      <c r="G232" s="1382"/>
      <c r="H232" s="1382"/>
      <c r="I232" s="1338" t="str">
        <f t="shared" si="27"/>
        <v>Zip Code</v>
      </c>
      <c r="J232" s="1382" t="str">
        <f>IF(P222="",Q$1&amp;M232,"")</f>
        <v>F159</v>
      </c>
      <c r="K232" s="1382" t="str">
        <f t="shared" si="28"/>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2"/>
        <v>E</v>
      </c>
      <c r="D233" s="1382" t="s">
        <v>1365</v>
      </c>
      <c r="E233" s="832" t="s">
        <v>1366</v>
      </c>
      <c r="F233" s="1382"/>
      <c r="G233" s="1382"/>
      <c r="H233" s="1382"/>
      <c r="I233" s="1338" t="str">
        <f t="shared" si="27"/>
        <v/>
      </c>
      <c r="J233" s="1382"/>
      <c r="K233" s="1382" t="str">
        <f t="shared" si="28"/>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3">_xlfn.IFNA(_xlfn.CONCAT(SUBSTITUTE(ADDRESS(1,MATCH(A234,INDIRECT("'"&amp;E234&amp;"'"&amp;"!A22:Z22"),0),4),1,""),29),"")</f>
        <v>F29</v>
      </c>
      <c r="C234" s="832" t="str">
        <f t="shared" ca="1" si="32"/>
        <v>F</v>
      </c>
      <c r="D234" s="1382" t="s">
        <v>1365</v>
      </c>
      <c r="E234" s="832" t="s">
        <v>1366</v>
      </c>
      <c r="F234" s="1382"/>
      <c r="G234" s="1382"/>
      <c r="H234" s="1382"/>
      <c r="I234" s="1338" t="str">
        <f t="shared" si="27"/>
        <v>Name</v>
      </c>
      <c r="J234" s="1382" t="str">
        <f>IF(P233="",Q$1&amp;M234,"")</f>
        <v>F162</v>
      </c>
      <c r="K234" s="1382" t="str">
        <f t="shared" si="28"/>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3"/>
        <v>K29</v>
      </c>
      <c r="C235" s="832" t="str">
        <f t="shared" ca="1" si="32"/>
        <v>K</v>
      </c>
      <c r="D235" s="1382" t="s">
        <v>1365</v>
      </c>
      <c r="E235" s="832" t="s">
        <v>1366</v>
      </c>
      <c r="F235" s="1382"/>
      <c r="G235" s="1382"/>
      <c r="H235" s="1382"/>
      <c r="I235" s="1338" t="str">
        <f t="shared" si="27"/>
        <v/>
      </c>
      <c r="J235" s="1382"/>
      <c r="K235" s="1382" t="str">
        <f t="shared" si="28"/>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3"/>
        <v>L29</v>
      </c>
      <c r="C236" s="832" t="str">
        <f t="shared" ca="1" si="32"/>
        <v>L</v>
      </c>
      <c r="D236" s="1382" t="s">
        <v>1365</v>
      </c>
      <c r="E236" s="832" t="s">
        <v>1366</v>
      </c>
      <c r="F236" s="1382"/>
      <c r="G236" s="1382"/>
      <c r="H236" s="1382"/>
      <c r="I236" s="1338" t="str">
        <f t="shared" si="27"/>
        <v/>
      </c>
      <c r="J236" s="1382"/>
      <c r="K236" s="1382" t="str">
        <f t="shared" si="28"/>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3"/>
        <v>M29</v>
      </c>
      <c r="C237" s="832" t="str">
        <f t="shared" ca="1" si="32"/>
        <v>M</v>
      </c>
      <c r="D237" s="1382" t="s">
        <v>1365</v>
      </c>
      <c r="E237" s="832" t="s">
        <v>1366</v>
      </c>
      <c r="F237" s="1382"/>
      <c r="G237" s="1382"/>
      <c r="H237" s="1382"/>
      <c r="I237" s="1338" t="str">
        <f t="shared" si="27"/>
        <v>Secondary or Internal Customer</v>
      </c>
      <c r="J237" s="1382" t="str">
        <f>IF(M237&lt;&gt;"",Q$1&amp;M237,"")</f>
        <v>F174</v>
      </c>
      <c r="K237" s="1382" t="str">
        <f t="shared" si="28"/>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3"/>
        <v>N29</v>
      </c>
      <c r="C238" s="832" t="str">
        <f t="shared" ca="1" si="32"/>
        <v>N</v>
      </c>
      <c r="D238" s="1382" t="s">
        <v>1365</v>
      </c>
      <c r="E238" s="832" t="s">
        <v>1366</v>
      </c>
      <c r="F238" s="1382"/>
      <c r="G238" s="1382"/>
      <c r="H238" s="1382"/>
      <c r="I238" s="1338" t="str">
        <f t="shared" si="27"/>
        <v>Fuel Surcharge Applied</v>
      </c>
      <c r="J238" s="1382" t="str">
        <f>IF(M238&lt;&gt;"",Q$1&amp;M238,"")</f>
        <v>F175</v>
      </c>
      <c r="K238" s="1382" t="str">
        <f t="shared" si="28"/>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3"/>
        <v>O29</v>
      </c>
      <c r="C239" s="832" t="str">
        <f t="shared" ca="1" si="32"/>
        <v>O</v>
      </c>
      <c r="D239" s="1382" t="s">
        <v>1365</v>
      </c>
      <c r="E239" s="832" t="s">
        <v>1366</v>
      </c>
      <c r="F239" s="1382"/>
      <c r="G239" s="1382"/>
      <c r="H239" s="1382"/>
      <c r="I239" s="1338" t="str">
        <f t="shared" si="27"/>
        <v>Minimum Delivery Charge Applied Flag</v>
      </c>
      <c r="J239" s="1382" t="str">
        <f>IF(M239&lt;&gt;"",Q$1&amp;M239,"")</f>
        <v>F176</v>
      </c>
      <c r="K239" s="1382" t="str">
        <f t="shared" si="28"/>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3"/>
        <v>G29</v>
      </c>
      <c r="C240" s="832" t="str">
        <f t="shared" ca="1" si="32"/>
        <v>G</v>
      </c>
      <c r="D240" s="1382" t="s">
        <v>1365</v>
      </c>
      <c r="E240" s="832" t="s">
        <v>1366</v>
      </c>
      <c r="F240" s="1382"/>
      <c r="G240" s="1382"/>
      <c r="H240" s="1382"/>
      <c r="I240" s="1338" t="str">
        <f t="shared" si="27"/>
        <v>Address</v>
      </c>
      <c r="J240" s="1382" t="str">
        <f>IF(P233="",Q$1&amp;M240,"")</f>
        <v>F177</v>
      </c>
      <c r="K240" s="1382" t="str">
        <f t="shared" si="28"/>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3"/>
        <v>H29</v>
      </c>
      <c r="C241" s="832" t="str">
        <f t="shared" ca="1" si="32"/>
        <v>H</v>
      </c>
      <c r="D241" s="1382" t="s">
        <v>1365</v>
      </c>
      <c r="E241" s="832" t="s">
        <v>1366</v>
      </c>
      <c r="F241" s="1382"/>
      <c r="G241" s="1382"/>
      <c r="H241" s="1382"/>
      <c r="I241" s="1338" t="str">
        <f t="shared" si="27"/>
        <v>City</v>
      </c>
      <c r="J241" s="1382" t="str">
        <f>IF(P233="",Q$1&amp;M241,"")</f>
        <v>F178</v>
      </c>
      <c r="K241" s="1382" t="str">
        <f t="shared" si="28"/>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3"/>
        <v>I29</v>
      </c>
      <c r="C242" s="832" t="str">
        <f t="shared" ca="1" si="32"/>
        <v>I</v>
      </c>
      <c r="D242" s="1382" t="s">
        <v>1365</v>
      </c>
      <c r="E242" s="832" t="s">
        <v>1366</v>
      </c>
      <c r="F242" s="1382"/>
      <c r="G242" s="1382"/>
      <c r="H242" s="1382"/>
      <c r="I242" s="1338" t="str">
        <f t="shared" si="27"/>
        <v>State</v>
      </c>
      <c r="J242" s="1382" t="str">
        <f>IF(P233="",Q$1&amp;M242,"")</f>
        <v>F179</v>
      </c>
      <c r="K242" s="1382" t="str">
        <f t="shared" si="28"/>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3"/>
        <v>J29</v>
      </c>
      <c r="C243" s="832" t="str">
        <f t="shared" ca="1" si="32"/>
        <v>J</v>
      </c>
      <c r="D243" s="1382" t="s">
        <v>1365</v>
      </c>
      <c r="E243" s="832" t="s">
        <v>1366</v>
      </c>
      <c r="F243" s="1382"/>
      <c r="G243" s="1382"/>
      <c r="H243" s="1382"/>
      <c r="I243" s="1338" t="str">
        <f t="shared" si="27"/>
        <v>Zip Code</v>
      </c>
      <c r="J243" s="1382" t="str">
        <f>IF(P233="",Q$1&amp;M243,"")</f>
        <v>F180</v>
      </c>
      <c r="K243" s="1382" t="str">
        <f t="shared" si="28"/>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2"/>
        <v>E</v>
      </c>
      <c r="D244" s="1382" t="s">
        <v>1365</v>
      </c>
      <c r="E244" s="832" t="s">
        <v>1366</v>
      </c>
      <c r="F244" s="1382"/>
      <c r="G244" s="1382"/>
      <c r="H244" s="1382"/>
      <c r="I244" s="1338" t="str">
        <f t="shared" si="27"/>
        <v/>
      </c>
      <c r="J244" s="1382"/>
      <c r="K244" s="1382" t="str">
        <f t="shared" si="28"/>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4">_xlfn.IFNA(_xlfn.CONCAT(SUBSTITUTE(ADDRESS(1,MATCH(A245,INDIRECT("'"&amp;E245&amp;"'"&amp;"!A22:Z22"),0),4),1,""),30),"")</f>
        <v>F30</v>
      </c>
      <c r="C245" s="832" t="str">
        <f t="shared" ca="1" si="32"/>
        <v>F</v>
      </c>
      <c r="D245" s="1382" t="s">
        <v>1365</v>
      </c>
      <c r="E245" s="832" t="s">
        <v>1366</v>
      </c>
      <c r="F245" s="1382"/>
      <c r="G245" s="1382"/>
      <c r="H245" s="1382"/>
      <c r="I245" s="1338" t="str">
        <f t="shared" si="27"/>
        <v>Name</v>
      </c>
      <c r="J245" s="1382" t="str">
        <f>IF(P244="",Q$1&amp;M245,"")</f>
        <v>F183</v>
      </c>
      <c r="K245" s="1382" t="str">
        <f t="shared" si="28"/>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4"/>
        <v>K30</v>
      </c>
      <c r="C246" s="832" t="str">
        <f t="shared" ca="1" si="32"/>
        <v>K</v>
      </c>
      <c r="D246" s="1382" t="s">
        <v>1365</v>
      </c>
      <c r="E246" s="832" t="s">
        <v>1366</v>
      </c>
      <c r="F246" s="1382"/>
      <c r="G246" s="1382"/>
      <c r="H246" s="1382"/>
      <c r="I246" s="1338" t="str">
        <f t="shared" si="27"/>
        <v/>
      </c>
      <c r="J246" s="1382"/>
      <c r="K246" s="1382" t="str">
        <f t="shared" si="28"/>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4"/>
        <v>L30</v>
      </c>
      <c r="C247" s="832" t="str">
        <f t="shared" ca="1" si="32"/>
        <v>L</v>
      </c>
      <c r="D247" s="1382" t="s">
        <v>1365</v>
      </c>
      <c r="E247" s="832" t="s">
        <v>1366</v>
      </c>
      <c r="F247" s="1382"/>
      <c r="G247" s="1382"/>
      <c r="H247" s="1382"/>
      <c r="I247" s="1338" t="str">
        <f t="shared" si="27"/>
        <v/>
      </c>
      <c r="J247" s="1382"/>
      <c r="K247" s="1382" t="str">
        <f t="shared" si="28"/>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4"/>
        <v>M30</v>
      </c>
      <c r="C248" s="832" t="str">
        <f t="shared" ca="1" si="32"/>
        <v>M</v>
      </c>
      <c r="D248" s="1382" t="s">
        <v>1365</v>
      </c>
      <c r="E248" s="832" t="s">
        <v>1366</v>
      </c>
      <c r="F248" s="1382"/>
      <c r="G248" s="1382"/>
      <c r="H248" s="1382"/>
      <c r="I248" s="1338" t="str">
        <f t="shared" si="27"/>
        <v>Secondary or Internal Customer</v>
      </c>
      <c r="J248" s="1382" t="str">
        <f>IF(M248&lt;&gt;"",Q$1&amp;M248,"")</f>
        <v>F195</v>
      </c>
      <c r="K248" s="1382" t="str">
        <f t="shared" si="28"/>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4"/>
        <v>N30</v>
      </c>
      <c r="C249" s="832" t="str">
        <f t="shared" ca="1" si="32"/>
        <v>N</v>
      </c>
      <c r="D249" s="1382" t="s">
        <v>1365</v>
      </c>
      <c r="E249" s="832" t="s">
        <v>1366</v>
      </c>
      <c r="F249" s="1382"/>
      <c r="G249" s="1382"/>
      <c r="H249" s="1382"/>
      <c r="I249" s="1338" t="str">
        <f t="shared" si="27"/>
        <v>Fuel Surcharge Applied</v>
      </c>
      <c r="J249" s="1382" t="str">
        <f>IF(M249&lt;&gt;"",Q$1&amp;M249,"")</f>
        <v>F196</v>
      </c>
      <c r="K249" s="1382" t="str">
        <f t="shared" si="28"/>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4"/>
        <v>O30</v>
      </c>
      <c r="C250" s="832" t="str">
        <f t="shared" ca="1" si="32"/>
        <v>O</v>
      </c>
      <c r="D250" s="1382" t="s">
        <v>1365</v>
      </c>
      <c r="E250" s="832" t="s">
        <v>1366</v>
      </c>
      <c r="F250" s="1382"/>
      <c r="G250" s="1382"/>
      <c r="H250" s="1382"/>
      <c r="I250" s="1338" t="str">
        <f t="shared" si="27"/>
        <v>Minimum Delivery Charge Applied Flag</v>
      </c>
      <c r="J250" s="1382" t="str">
        <f>IF(M250&lt;&gt;"",Q$1&amp;M250,"")</f>
        <v>F197</v>
      </c>
      <c r="K250" s="1382" t="str">
        <f t="shared" si="28"/>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4"/>
        <v>G30</v>
      </c>
      <c r="C251" s="832" t="str">
        <f t="shared" ca="1" si="32"/>
        <v>G</v>
      </c>
      <c r="D251" s="1382" t="s">
        <v>1365</v>
      </c>
      <c r="E251" s="832" t="s">
        <v>1366</v>
      </c>
      <c r="F251" s="1382"/>
      <c r="G251" s="1382"/>
      <c r="H251" s="1382"/>
      <c r="I251" s="1338" t="str">
        <f t="shared" si="27"/>
        <v>Address</v>
      </c>
      <c r="J251" s="1382" t="str">
        <f>IF(P244="",Q$1&amp;M251,"")</f>
        <v>F198</v>
      </c>
      <c r="K251" s="1382" t="str">
        <f t="shared" si="28"/>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4"/>
        <v>H30</v>
      </c>
      <c r="C252" s="832" t="str">
        <f t="shared" ca="1" si="32"/>
        <v>H</v>
      </c>
      <c r="D252" s="1382" t="s">
        <v>1365</v>
      </c>
      <c r="E252" s="832" t="s">
        <v>1366</v>
      </c>
      <c r="F252" s="1382"/>
      <c r="G252" s="1382"/>
      <c r="H252" s="1382"/>
      <c r="I252" s="1338" t="str">
        <f t="shared" si="27"/>
        <v>City</v>
      </c>
      <c r="J252" s="1382" t="str">
        <f>IF(P244="",Q$1&amp;M252,"")</f>
        <v>F199</v>
      </c>
      <c r="K252" s="1382" t="str">
        <f t="shared" si="28"/>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4"/>
        <v>I30</v>
      </c>
      <c r="C253" s="832" t="str">
        <f t="shared" ca="1" si="32"/>
        <v>I</v>
      </c>
      <c r="D253" s="1382" t="s">
        <v>1365</v>
      </c>
      <c r="E253" s="832" t="s">
        <v>1366</v>
      </c>
      <c r="F253" s="1382"/>
      <c r="G253" s="1382"/>
      <c r="H253" s="1382"/>
      <c r="I253" s="1338" t="str">
        <f t="shared" si="27"/>
        <v>State</v>
      </c>
      <c r="J253" s="1382" t="str">
        <f>IF(P244="",Q$1&amp;M253,"")</f>
        <v>F200</v>
      </c>
      <c r="K253" s="1382" t="str">
        <f t="shared" si="28"/>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4"/>
        <v>J30</v>
      </c>
      <c r="C254" s="832" t="str">
        <f t="shared" ca="1" si="32"/>
        <v>J</v>
      </c>
      <c r="D254" s="1382" t="s">
        <v>1365</v>
      </c>
      <c r="E254" s="832" t="s">
        <v>1366</v>
      </c>
      <c r="F254" s="1382"/>
      <c r="G254" s="1382"/>
      <c r="H254" s="1382"/>
      <c r="I254" s="1338" t="str">
        <f t="shared" si="27"/>
        <v>Zip Code</v>
      </c>
      <c r="J254" s="1382" t="str">
        <f>IF(P244="",Q$1&amp;M254,"")</f>
        <v>F201</v>
      </c>
      <c r="K254" s="1382" t="str">
        <f t="shared" si="28"/>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2"/>
        <v>E</v>
      </c>
      <c r="D255" s="1382" t="s">
        <v>1365</v>
      </c>
      <c r="E255" s="832" t="s">
        <v>1366</v>
      </c>
      <c r="F255" s="1382"/>
      <c r="G255" s="1382"/>
      <c r="H255" s="1382"/>
      <c r="I255" s="1338" t="str">
        <f t="shared" si="27"/>
        <v/>
      </c>
      <c r="J255" s="1382"/>
      <c r="K255" s="1382" t="str">
        <f t="shared" si="28"/>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5">_xlfn.IFNA(_xlfn.CONCAT(SUBSTITUTE(ADDRESS(1,MATCH(A256,INDIRECT("'"&amp;E256&amp;"'"&amp;"!A22:Z22"),0),4),1,""),31),"")</f>
        <v>F31</v>
      </c>
      <c r="C256" s="832" t="str">
        <f t="shared" ca="1" si="32"/>
        <v>F</v>
      </c>
      <c r="D256" s="1382" t="s">
        <v>1365</v>
      </c>
      <c r="E256" s="832" t="s">
        <v>1366</v>
      </c>
      <c r="F256" s="1382"/>
      <c r="G256" s="1382"/>
      <c r="H256" s="1382"/>
      <c r="I256" s="1338" t="str">
        <f t="shared" si="27"/>
        <v>Name</v>
      </c>
      <c r="J256" s="1382" t="str">
        <f>IF(P255="",Q$1&amp;M256,"")</f>
        <v>F204</v>
      </c>
      <c r="K256" s="1382" t="str">
        <f t="shared" si="28"/>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5"/>
        <v>K31</v>
      </c>
      <c r="C257" s="832" t="str">
        <f t="shared" ca="1" si="32"/>
        <v>K</v>
      </c>
      <c r="D257" s="1382" t="s">
        <v>1365</v>
      </c>
      <c r="E257" s="832" t="s">
        <v>1366</v>
      </c>
      <c r="F257" s="1382"/>
      <c r="G257" s="1382"/>
      <c r="H257" s="1382"/>
      <c r="I257" s="1338" t="str">
        <f t="shared" si="27"/>
        <v/>
      </c>
      <c r="J257" s="1382"/>
      <c r="K257" s="1382" t="str">
        <f t="shared" si="28"/>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5"/>
        <v>L31</v>
      </c>
      <c r="C258" s="832" t="str">
        <f t="shared" ca="1" si="32"/>
        <v>L</v>
      </c>
      <c r="D258" s="1382" t="s">
        <v>1365</v>
      </c>
      <c r="E258" s="832" t="s">
        <v>1366</v>
      </c>
      <c r="F258" s="1382"/>
      <c r="G258" s="1382"/>
      <c r="H258" s="1382"/>
      <c r="I258" s="1338" t="str">
        <f t="shared" si="27"/>
        <v/>
      </c>
      <c r="J258" s="1382"/>
      <c r="K258" s="1382" t="str">
        <f t="shared" si="28"/>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5"/>
        <v>M31</v>
      </c>
      <c r="C259" s="832" t="str">
        <f t="shared" ca="1" si="32"/>
        <v>M</v>
      </c>
      <c r="D259" s="1382" t="s">
        <v>1365</v>
      </c>
      <c r="E259" s="832" t="s">
        <v>1366</v>
      </c>
      <c r="F259" s="1382"/>
      <c r="G259" s="1382"/>
      <c r="H259" s="1382"/>
      <c r="I259" s="1338" t="str">
        <f t="shared" si="27"/>
        <v>Secondary or Internal Customer</v>
      </c>
      <c r="J259" s="1382" t="str">
        <f>IF(M259&lt;&gt;"",Q$1&amp;M259,"")</f>
        <v>F216</v>
      </c>
      <c r="K259" s="1382" t="str">
        <f t="shared" si="28"/>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5"/>
        <v>N31</v>
      </c>
      <c r="C260" s="832" t="str">
        <f t="shared" ca="1" si="32"/>
        <v>N</v>
      </c>
      <c r="D260" s="1382" t="s">
        <v>1365</v>
      </c>
      <c r="E260" s="832" t="s">
        <v>1366</v>
      </c>
      <c r="F260" s="1382"/>
      <c r="G260" s="1382"/>
      <c r="H260" s="1382"/>
      <c r="I260" s="1338" t="str">
        <f t="shared" ref="I260:I323" si="36">IF(J260&lt;&gt;"",A260,"")</f>
        <v>Fuel Surcharge Applied</v>
      </c>
      <c r="J260" s="1382" t="str">
        <f>IF(M260&lt;&gt;"",Q$1&amp;M260,"")</f>
        <v>F217</v>
      </c>
      <c r="K260" s="1382" t="str">
        <f t="shared" ref="K260:K323" si="37">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5"/>
        <v>O31</v>
      </c>
      <c r="C261" s="832" t="str">
        <f t="shared" ca="1" si="32"/>
        <v>O</v>
      </c>
      <c r="D261" s="1382" t="s">
        <v>1365</v>
      </c>
      <c r="E261" s="832" t="s">
        <v>1366</v>
      </c>
      <c r="F261" s="1382"/>
      <c r="G261" s="1382"/>
      <c r="H261" s="1382"/>
      <c r="I261" s="1338" t="str">
        <f t="shared" si="36"/>
        <v>Minimum Delivery Charge Applied Flag</v>
      </c>
      <c r="J261" s="1382" t="str">
        <f>IF(M261&lt;&gt;"",Q$1&amp;M261,"")</f>
        <v>F218</v>
      </c>
      <c r="K261" s="1382" t="str">
        <f t="shared" si="37"/>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5"/>
        <v>G31</v>
      </c>
      <c r="C262" s="832" t="str">
        <f t="shared" ca="1" si="32"/>
        <v>G</v>
      </c>
      <c r="D262" s="1382" t="s">
        <v>1365</v>
      </c>
      <c r="E262" s="832" t="s">
        <v>1366</v>
      </c>
      <c r="F262" s="1382"/>
      <c r="G262" s="1382"/>
      <c r="H262" s="1382"/>
      <c r="I262" s="1338" t="str">
        <f t="shared" si="36"/>
        <v>Address</v>
      </c>
      <c r="J262" s="1382" t="str">
        <f>IF(P255="",Q$1&amp;M262,"")</f>
        <v>F219</v>
      </c>
      <c r="K262" s="1382" t="str">
        <f t="shared" si="37"/>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5"/>
        <v>H31</v>
      </c>
      <c r="C263" s="832" t="str">
        <f t="shared" ca="1" si="32"/>
        <v>H</v>
      </c>
      <c r="D263" s="1382" t="s">
        <v>1365</v>
      </c>
      <c r="E263" s="832" t="s">
        <v>1366</v>
      </c>
      <c r="F263" s="1382"/>
      <c r="G263" s="1382"/>
      <c r="H263" s="1382"/>
      <c r="I263" s="1338" t="str">
        <f t="shared" si="36"/>
        <v>City</v>
      </c>
      <c r="J263" s="1382" t="str">
        <f>IF(P255="",Q$1&amp;M263,"")</f>
        <v>F220</v>
      </c>
      <c r="K263" s="1382" t="str">
        <f t="shared" si="37"/>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5"/>
        <v>I31</v>
      </c>
      <c r="C264" s="832" t="str">
        <f t="shared" ca="1" si="32"/>
        <v>I</v>
      </c>
      <c r="D264" s="1382" t="s">
        <v>1365</v>
      </c>
      <c r="E264" s="832" t="s">
        <v>1366</v>
      </c>
      <c r="F264" s="1382"/>
      <c r="G264" s="1382"/>
      <c r="H264" s="1382"/>
      <c r="I264" s="1338" t="str">
        <f t="shared" si="36"/>
        <v>State</v>
      </c>
      <c r="J264" s="1382" t="str">
        <f>IF(P255="",Q$1&amp;M264,"")</f>
        <v>F221</v>
      </c>
      <c r="K264" s="1382" t="str">
        <f t="shared" si="37"/>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5"/>
        <v>J31</v>
      </c>
      <c r="C265" s="832" t="str">
        <f t="shared" ca="1" si="32"/>
        <v>J</v>
      </c>
      <c r="D265" s="1382" t="s">
        <v>1365</v>
      </c>
      <c r="E265" s="832" t="s">
        <v>1366</v>
      </c>
      <c r="F265" s="1382"/>
      <c r="G265" s="1382"/>
      <c r="H265" s="1382"/>
      <c r="I265" s="1338" t="str">
        <f t="shared" si="36"/>
        <v>Zip Code</v>
      </c>
      <c r="J265" s="1382" t="str">
        <f>IF(P255="",Q$1&amp;M265,"")</f>
        <v>F222</v>
      </c>
      <c r="K265" s="1382" t="str">
        <f t="shared" si="37"/>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2"/>
        <v>E</v>
      </c>
      <c r="D266" s="1382" t="s">
        <v>1365</v>
      </c>
      <c r="E266" s="832" t="s">
        <v>1366</v>
      </c>
      <c r="F266" s="1382"/>
      <c r="G266" s="1382"/>
      <c r="H266" s="1382"/>
      <c r="I266" s="1338" t="str">
        <f t="shared" si="36"/>
        <v/>
      </c>
      <c r="J266" s="1382"/>
      <c r="K266" s="1382" t="str">
        <f t="shared" si="37"/>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38">_xlfn.IFNA(_xlfn.CONCAT(SUBSTITUTE(ADDRESS(1,MATCH(A267,INDIRECT("'"&amp;E267&amp;"'"&amp;"!A22:Z22"),0),4),1,""),32),"")</f>
        <v>F32</v>
      </c>
      <c r="C267" s="832" t="str">
        <f t="shared" ca="1" si="32"/>
        <v>F</v>
      </c>
      <c r="D267" s="1382" t="s">
        <v>1365</v>
      </c>
      <c r="E267" s="832" t="s">
        <v>1366</v>
      </c>
      <c r="F267" s="1382"/>
      <c r="G267" s="1382"/>
      <c r="H267" s="1382"/>
      <c r="I267" s="1338" t="str">
        <f t="shared" si="36"/>
        <v>Name</v>
      </c>
      <c r="J267" s="1382" t="str">
        <f>IF(P266="",Q$1&amp;M267,"")</f>
        <v>F225</v>
      </c>
      <c r="K267" s="1382" t="str">
        <f t="shared" si="37"/>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38"/>
        <v>K32</v>
      </c>
      <c r="C268" s="832" t="str">
        <f t="shared" ca="1" si="32"/>
        <v>K</v>
      </c>
      <c r="D268" s="1382" t="s">
        <v>1365</v>
      </c>
      <c r="E268" s="832" t="s">
        <v>1366</v>
      </c>
      <c r="F268" s="1382"/>
      <c r="G268" s="1382"/>
      <c r="H268" s="1382"/>
      <c r="I268" s="1338" t="str">
        <f t="shared" si="36"/>
        <v/>
      </c>
      <c r="J268" s="1382"/>
      <c r="K268" s="1382" t="str">
        <f t="shared" si="37"/>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38"/>
        <v>L32</v>
      </c>
      <c r="C269" s="832" t="str">
        <f t="shared" ca="1" si="32"/>
        <v>L</v>
      </c>
      <c r="D269" s="1382" t="s">
        <v>1365</v>
      </c>
      <c r="E269" s="832" t="s">
        <v>1366</v>
      </c>
      <c r="F269" s="1382"/>
      <c r="G269" s="1382"/>
      <c r="H269" s="1382"/>
      <c r="I269" s="1338" t="str">
        <f t="shared" si="36"/>
        <v/>
      </c>
      <c r="J269" s="1382"/>
      <c r="K269" s="1382" t="str">
        <f t="shared" si="37"/>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38"/>
        <v>M32</v>
      </c>
      <c r="C270" s="832" t="str">
        <f t="shared" ca="1" si="32"/>
        <v>M</v>
      </c>
      <c r="D270" s="1382" t="s">
        <v>1365</v>
      </c>
      <c r="E270" s="832" t="s">
        <v>1366</v>
      </c>
      <c r="F270" s="1382"/>
      <c r="G270" s="1382"/>
      <c r="H270" s="1382"/>
      <c r="I270" s="1338" t="str">
        <f t="shared" si="36"/>
        <v>Secondary or Internal Customer</v>
      </c>
      <c r="J270" s="1382" t="str">
        <f>IF(M270&lt;&gt;"",Q$1&amp;M270,"")</f>
        <v>F237</v>
      </c>
      <c r="K270" s="1382" t="str">
        <f t="shared" si="37"/>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38"/>
        <v>N32</v>
      </c>
      <c r="C271" s="832" t="str">
        <f t="shared" ca="1" si="32"/>
        <v>N</v>
      </c>
      <c r="D271" s="1382" t="s">
        <v>1365</v>
      </c>
      <c r="E271" s="832" t="s">
        <v>1366</v>
      </c>
      <c r="F271" s="1382"/>
      <c r="G271" s="1382"/>
      <c r="H271" s="1382"/>
      <c r="I271" s="1338" t="str">
        <f t="shared" si="36"/>
        <v>Fuel Surcharge Applied</v>
      </c>
      <c r="J271" s="1382" t="str">
        <f>IF(M271&lt;&gt;"",Q$1&amp;M271,"")</f>
        <v>F238</v>
      </c>
      <c r="K271" s="1382" t="str">
        <f t="shared" si="37"/>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38"/>
        <v>O32</v>
      </c>
      <c r="C272" s="832" t="str">
        <f t="shared" ca="1" si="32"/>
        <v>O</v>
      </c>
      <c r="D272" s="1382" t="s">
        <v>1365</v>
      </c>
      <c r="E272" s="832" t="s">
        <v>1366</v>
      </c>
      <c r="F272" s="1382"/>
      <c r="G272" s="1382"/>
      <c r="H272" s="1382"/>
      <c r="I272" s="1338" t="str">
        <f t="shared" si="36"/>
        <v>Minimum Delivery Charge Applied Flag</v>
      </c>
      <c r="J272" s="1382" t="str">
        <f>IF(M272&lt;&gt;"",Q$1&amp;M272,"")</f>
        <v>F239</v>
      </c>
      <c r="K272" s="1382" t="str">
        <f t="shared" si="37"/>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38"/>
        <v>G32</v>
      </c>
      <c r="C273" s="832" t="str">
        <f t="shared" ca="1" si="32"/>
        <v>G</v>
      </c>
      <c r="D273" s="1382" t="s">
        <v>1365</v>
      </c>
      <c r="E273" s="832" t="s">
        <v>1366</v>
      </c>
      <c r="F273" s="1382"/>
      <c r="G273" s="1382"/>
      <c r="H273" s="1382"/>
      <c r="I273" s="1338" t="str">
        <f t="shared" si="36"/>
        <v>Address</v>
      </c>
      <c r="J273" s="1382" t="str">
        <f>IF(P266="",Q$1&amp;M273,"")</f>
        <v>F240</v>
      </c>
      <c r="K273" s="1382" t="str">
        <f t="shared" si="37"/>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38"/>
        <v>H32</v>
      </c>
      <c r="C274" s="832" t="str">
        <f t="shared" ca="1" si="32"/>
        <v>H</v>
      </c>
      <c r="D274" s="1382" t="s">
        <v>1365</v>
      </c>
      <c r="E274" s="832" t="s">
        <v>1366</v>
      </c>
      <c r="F274" s="1382"/>
      <c r="G274" s="1382"/>
      <c r="H274" s="1382"/>
      <c r="I274" s="1338" t="str">
        <f t="shared" si="36"/>
        <v>City</v>
      </c>
      <c r="J274" s="1382" t="str">
        <f>IF(P266="",Q$1&amp;M274,"")</f>
        <v>F241</v>
      </c>
      <c r="K274" s="1382" t="str">
        <f t="shared" si="37"/>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38"/>
        <v>I32</v>
      </c>
      <c r="C275" s="832" t="str">
        <f t="shared" ca="1" si="32"/>
        <v>I</v>
      </c>
      <c r="D275" s="1382" t="s">
        <v>1365</v>
      </c>
      <c r="E275" s="832" t="s">
        <v>1366</v>
      </c>
      <c r="F275" s="1382"/>
      <c r="G275" s="1382"/>
      <c r="H275" s="1382"/>
      <c r="I275" s="1338" t="str">
        <f t="shared" si="36"/>
        <v>State</v>
      </c>
      <c r="J275" s="1382" t="str">
        <f>IF(P266="",Q$1&amp;M275,"")</f>
        <v>F242</v>
      </c>
      <c r="K275" s="1382" t="str">
        <f t="shared" si="37"/>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38"/>
        <v>J32</v>
      </c>
      <c r="C276" s="832" t="str">
        <f t="shared" ca="1" si="32"/>
        <v>J</v>
      </c>
      <c r="D276" s="1382" t="s">
        <v>1365</v>
      </c>
      <c r="E276" s="832" t="s">
        <v>1366</v>
      </c>
      <c r="F276" s="1382"/>
      <c r="G276" s="1382"/>
      <c r="H276" s="1382"/>
      <c r="I276" s="1338" t="str">
        <f t="shared" si="36"/>
        <v>Zip Code</v>
      </c>
      <c r="J276" s="1382" t="str">
        <f>IF(P266="",Q$1&amp;M276,"")</f>
        <v>F243</v>
      </c>
      <c r="K276" s="1382" t="str">
        <f t="shared" si="37"/>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6"/>
        <v xml:space="preserve">Increase Investment Spend: </v>
      </c>
      <c r="J277" s="1382" t="str">
        <f t="shared" ref="J277:J325" si="39">IF(M277&lt;&gt;"",Q$1&amp;M277,"")</f>
        <v>F521</v>
      </c>
      <c r="K277" s="1382" t="str">
        <f t="shared" si="37"/>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6"/>
        <v/>
      </c>
      <c r="J278" s="1382"/>
      <c r="K278" s="1382" t="str">
        <f t="shared" si="37"/>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6"/>
        <v/>
      </c>
      <c r="J279" s="1382"/>
      <c r="K279" s="1382" t="str">
        <f t="shared" si="37"/>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6"/>
        <v/>
      </c>
      <c r="J280" s="1382"/>
      <c r="K280" s="1382" t="str">
        <f t="shared" si="37"/>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6"/>
        <v/>
      </c>
      <c r="J281" s="1382"/>
      <c r="K281" s="1382" t="str">
        <f t="shared" si="37"/>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6"/>
        <v>Exclude PIM Classes Below</v>
      </c>
      <c r="J282" s="1382" t="str">
        <f t="shared" si="39"/>
        <v>F251</v>
      </c>
      <c r="K282" s="1382" t="str">
        <f t="shared" si="37"/>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6"/>
        <v>Special Pricing Code</v>
      </c>
      <c r="J283" s="1382" t="str">
        <f t="shared" si="39"/>
        <v>F252</v>
      </c>
      <c r="K283" s="1382" t="str">
        <f t="shared" si="37"/>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6"/>
        <v>EB Markup Amt</v>
      </c>
      <c r="J284" s="1382" t="str">
        <f t="shared" si="39"/>
        <v>F253</v>
      </c>
      <c r="K284" s="1382" t="str">
        <f t="shared" si="37"/>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6"/>
        <v>Min CS Markup Override Flag</v>
      </c>
      <c r="J285" s="1382" t="str">
        <f t="shared" si="39"/>
        <v>F254</v>
      </c>
      <c r="K285" s="1382" t="str">
        <f t="shared" si="37"/>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6"/>
        <v>Min CS Markup Amt</v>
      </c>
      <c r="J286" s="1382" t="str">
        <f t="shared" si="39"/>
        <v>F255</v>
      </c>
      <c r="K286" s="1382" t="str">
        <f t="shared" si="37"/>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6"/>
        <v>Split Case Fee Override Flag</v>
      </c>
      <c r="J287" s="1382" t="str">
        <f t="shared" si="39"/>
        <v>F256</v>
      </c>
      <c r="K287" s="1382" t="str">
        <f t="shared" si="37"/>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6"/>
        <v>Split Case Fee</v>
      </c>
      <c r="J288" s="1382" t="str">
        <f t="shared" si="39"/>
        <v>F257</v>
      </c>
      <c r="K288" s="1382" t="str">
        <f t="shared" si="37"/>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6"/>
        <v>Split Case Per</v>
      </c>
      <c r="J289" s="1382" t="str">
        <f t="shared" si="39"/>
        <v>F258</v>
      </c>
      <c r="K289" s="1382" t="str">
        <f t="shared" si="37"/>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6"/>
        <v/>
      </c>
      <c r="J290" s="1382"/>
      <c r="K290" s="1382" t="str">
        <f t="shared" si="37"/>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6"/>
        <v/>
      </c>
      <c r="J291" s="1382"/>
      <c r="K291" s="1382" t="str">
        <f t="shared" si="37"/>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6"/>
        <v/>
      </c>
      <c r="J292" s="1382"/>
      <c r="K292" s="1382" t="str">
        <f t="shared" si="37"/>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6"/>
        <v/>
      </c>
      <c r="J293" s="1382"/>
      <c r="K293" s="1382" t="str">
        <f t="shared" si="37"/>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6"/>
        <v>Exclude PIM Classes Below</v>
      </c>
      <c r="J294" s="1382" t="str">
        <f t="shared" si="39"/>
        <v>F263</v>
      </c>
      <c r="K294" s="1382" t="str">
        <f t="shared" si="37"/>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6"/>
        <v>Special Pricing Code</v>
      </c>
      <c r="J295" s="1382" t="str">
        <f t="shared" si="39"/>
        <v>F264</v>
      </c>
      <c r="K295" s="1382" t="str">
        <f t="shared" si="37"/>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6"/>
        <v>EB Markup Amt</v>
      </c>
      <c r="J296" s="1382" t="str">
        <f t="shared" si="39"/>
        <v>F265</v>
      </c>
      <c r="K296" s="1382" t="str">
        <f t="shared" si="37"/>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6"/>
        <v>Min CS Markup Override Flag</v>
      </c>
      <c r="J297" s="1382" t="str">
        <f t="shared" si="39"/>
        <v>F266</v>
      </c>
      <c r="K297" s="1382" t="str">
        <f t="shared" si="37"/>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6"/>
        <v>Min CS Markup Amt</v>
      </c>
      <c r="J298" s="1382" t="str">
        <f t="shared" si="39"/>
        <v>F267</v>
      </c>
      <c r="K298" s="1382" t="str">
        <f t="shared" si="37"/>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6"/>
        <v>Split Case Fee Override Flag</v>
      </c>
      <c r="J299" s="1382" t="str">
        <f t="shared" si="39"/>
        <v>F268</v>
      </c>
      <c r="K299" s="1382" t="str">
        <f t="shared" si="37"/>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6"/>
        <v>Split Case Fee</v>
      </c>
      <c r="J300" s="1382" t="str">
        <f t="shared" si="39"/>
        <v>F269</v>
      </c>
      <c r="K300" s="1382" t="str">
        <f t="shared" si="37"/>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6"/>
        <v>Split Case Per</v>
      </c>
      <c r="J301" s="1382" t="str">
        <f t="shared" si="39"/>
        <v>F270</v>
      </c>
      <c r="K301" s="1382" t="str">
        <f t="shared" si="37"/>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6"/>
        <v/>
      </c>
      <c r="J302" s="1382"/>
      <c r="K302" s="1382" t="str">
        <f t="shared" si="37"/>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6"/>
        <v/>
      </c>
      <c r="J303" s="1382"/>
      <c r="K303" s="1382" t="str">
        <f t="shared" si="37"/>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6"/>
        <v/>
      </c>
      <c r="J304" s="1382"/>
      <c r="K304" s="1382" t="str">
        <f t="shared" si="37"/>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6"/>
        <v/>
      </c>
      <c r="J305" s="1382"/>
      <c r="K305" s="1382" t="str">
        <f t="shared" si="37"/>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6"/>
        <v>Exclude PIM Classes Below</v>
      </c>
      <c r="J306" s="1382" t="str">
        <f t="shared" si="39"/>
        <v>F275</v>
      </c>
      <c r="K306" s="1382" t="str">
        <f t="shared" si="37"/>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6"/>
        <v>Special Pricing Code</v>
      </c>
      <c r="J307" s="1382" t="str">
        <f t="shared" si="39"/>
        <v>F276</v>
      </c>
      <c r="K307" s="1382" t="str">
        <f t="shared" si="37"/>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6"/>
        <v>EB Markup Amt</v>
      </c>
      <c r="J308" s="1382" t="str">
        <f t="shared" si="39"/>
        <v>F277</v>
      </c>
      <c r="K308" s="1382" t="str">
        <f t="shared" si="37"/>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6"/>
        <v>Min CS Markup Override Flag</v>
      </c>
      <c r="J309" s="1382" t="str">
        <f t="shared" si="39"/>
        <v>F278</v>
      </c>
      <c r="K309" s="1382" t="str">
        <f t="shared" si="37"/>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6"/>
        <v>Min CS Markup Amt</v>
      </c>
      <c r="J310" s="1382" t="str">
        <f t="shared" si="39"/>
        <v>F279</v>
      </c>
      <c r="K310" s="1382" t="str">
        <f t="shared" si="37"/>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6"/>
        <v>Split Case Fee Override Flag</v>
      </c>
      <c r="J311" s="1382" t="str">
        <f t="shared" si="39"/>
        <v>F280</v>
      </c>
      <c r="K311" s="1382" t="str">
        <f t="shared" si="37"/>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6"/>
        <v>Split Case Fee</v>
      </c>
      <c r="J312" s="1382" t="str">
        <f t="shared" si="39"/>
        <v>F281</v>
      </c>
      <c r="K312" s="1382" t="str">
        <f t="shared" si="37"/>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6"/>
        <v>Split Case Per</v>
      </c>
      <c r="J313" s="1382" t="str">
        <f t="shared" si="39"/>
        <v>F282</v>
      </c>
      <c r="K313" s="1382" t="str">
        <f t="shared" si="37"/>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6"/>
        <v/>
      </c>
      <c r="J314" s="1382"/>
      <c r="K314" s="1382" t="str">
        <f t="shared" si="37"/>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6"/>
        <v/>
      </c>
      <c r="J315" s="1382"/>
      <c r="K315" s="1382" t="str">
        <f t="shared" si="37"/>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6"/>
        <v/>
      </c>
      <c r="J316" s="1382"/>
      <c r="K316" s="1382" t="str">
        <f t="shared" si="37"/>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6"/>
        <v/>
      </c>
      <c r="J317" s="1382"/>
      <c r="K317" s="1382" t="str">
        <f t="shared" si="37"/>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6"/>
        <v>Exclude PIM Classes Below</v>
      </c>
      <c r="J318" s="1382" t="str">
        <f t="shared" si="39"/>
        <v>F287</v>
      </c>
      <c r="K318" s="1382" t="str">
        <f t="shared" si="37"/>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6"/>
        <v>Special Pricing Code</v>
      </c>
      <c r="J319" s="1382" t="str">
        <f t="shared" si="39"/>
        <v>F288</v>
      </c>
      <c r="K319" s="1382" t="str">
        <f t="shared" si="37"/>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6"/>
        <v>EB Markup Amt</v>
      </c>
      <c r="J320" s="1382" t="str">
        <f t="shared" si="39"/>
        <v>F289</v>
      </c>
      <c r="K320" s="1382" t="str">
        <f t="shared" si="37"/>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6"/>
        <v>Min CS Markup Override Flag</v>
      </c>
      <c r="J321" s="1382" t="str">
        <f t="shared" si="39"/>
        <v>F290</v>
      </c>
      <c r="K321" s="1382" t="str">
        <f t="shared" si="37"/>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6"/>
        <v>Min CS Markup Amt</v>
      </c>
      <c r="J322" s="1382" t="str">
        <f t="shared" si="39"/>
        <v>F291</v>
      </c>
      <c r="K322" s="1382" t="str">
        <f t="shared" si="37"/>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6"/>
        <v>Split Case Fee Override Flag</v>
      </c>
      <c r="J323" s="1382" t="str">
        <f t="shared" si="39"/>
        <v>F292</v>
      </c>
      <c r="K323" s="1382" t="str">
        <f t="shared" si="37"/>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0">IF(J324&lt;&gt;"",A324,"")</f>
        <v>Split Case Fee</v>
      </c>
      <c r="J324" s="1382" t="str">
        <f t="shared" si="39"/>
        <v>F293</v>
      </c>
      <c r="K324" s="1382" t="str">
        <f t="shared" ref="K324:K387" si="41">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0"/>
        <v>Split Case Per</v>
      </c>
      <c r="J325" s="1382" t="str">
        <f t="shared" si="39"/>
        <v>F294</v>
      </c>
      <c r="K325" s="1382" t="str">
        <f t="shared" si="41"/>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0"/>
        <v/>
      </c>
      <c r="J326" s="1382"/>
      <c r="K326" s="1382" t="str">
        <f t="shared" si="41"/>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0"/>
        <v/>
      </c>
      <c r="J327" s="1382"/>
      <c r="K327" s="1382" t="str">
        <f t="shared" si="41"/>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0"/>
        <v/>
      </c>
      <c r="J328" s="1382"/>
      <c r="K328" s="1382" t="str">
        <f t="shared" si="41"/>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0"/>
        <v/>
      </c>
      <c r="J329" s="1382"/>
      <c r="K329" s="1382" t="str">
        <f t="shared" si="41"/>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0"/>
        <v>Exclude PIM Classes Below</v>
      </c>
      <c r="J330" s="1382" t="str">
        <f t="shared" ref="J330:J385" si="42">IF(M330&lt;&gt;"",Q$1&amp;M330,"")</f>
        <v>F299</v>
      </c>
      <c r="K330" s="1382" t="str">
        <f t="shared" si="41"/>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0"/>
        <v>Special Pricing Code</v>
      </c>
      <c r="J331" s="1382" t="str">
        <f t="shared" si="42"/>
        <v>F300</v>
      </c>
      <c r="K331" s="1382" t="str">
        <f t="shared" si="41"/>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0"/>
        <v>EB Markup Amt</v>
      </c>
      <c r="J332" s="1382" t="str">
        <f t="shared" si="42"/>
        <v>F301</v>
      </c>
      <c r="K332" s="1382" t="str">
        <f t="shared" si="41"/>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0"/>
        <v>Min CS Markup Override Flag</v>
      </c>
      <c r="J333" s="1382" t="str">
        <f t="shared" si="42"/>
        <v>F302</v>
      </c>
      <c r="K333" s="1382" t="str">
        <f t="shared" si="41"/>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0"/>
        <v>Min CS Markup Amt</v>
      </c>
      <c r="J334" s="1382" t="str">
        <f t="shared" si="42"/>
        <v>F303</v>
      </c>
      <c r="K334" s="1382" t="str">
        <f t="shared" si="41"/>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0"/>
        <v>Split Case Fee Override Flag</v>
      </c>
      <c r="J335" s="1382" t="str">
        <f t="shared" si="42"/>
        <v>F304</v>
      </c>
      <c r="K335" s="1382" t="str">
        <f t="shared" si="41"/>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0"/>
        <v>Split Case Fee</v>
      </c>
      <c r="J336" s="1382" t="str">
        <f t="shared" si="42"/>
        <v>F305</v>
      </c>
      <c r="K336" s="1382" t="str">
        <f t="shared" si="41"/>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0"/>
        <v>Split Case Per</v>
      </c>
      <c r="J337" s="1382" t="str">
        <f t="shared" si="42"/>
        <v>F306</v>
      </c>
      <c r="K337" s="1382" t="str">
        <f t="shared" si="41"/>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0"/>
        <v/>
      </c>
      <c r="J338" s="1382"/>
      <c r="K338" s="1382" t="str">
        <f t="shared" si="41"/>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0"/>
        <v/>
      </c>
      <c r="J339" s="1382"/>
      <c r="K339" s="1382" t="str">
        <f t="shared" si="41"/>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0"/>
        <v/>
      </c>
      <c r="J340" s="1382"/>
      <c r="K340" s="1382" t="str">
        <f t="shared" si="41"/>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0"/>
        <v/>
      </c>
      <c r="J341" s="1382"/>
      <c r="K341" s="1382" t="str">
        <f t="shared" si="41"/>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0"/>
        <v>Exclude PIM Classes Below</v>
      </c>
      <c r="J342" s="1382" t="str">
        <f t="shared" si="42"/>
        <v>F311</v>
      </c>
      <c r="K342" s="1382" t="str">
        <f t="shared" si="41"/>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0"/>
        <v>Special Pricing Code</v>
      </c>
      <c r="J343" s="1382" t="str">
        <f t="shared" si="42"/>
        <v>F312</v>
      </c>
      <c r="K343" s="1382" t="str">
        <f t="shared" si="41"/>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0"/>
        <v>EB Markup Amt</v>
      </c>
      <c r="J344" s="1382" t="str">
        <f t="shared" si="42"/>
        <v>F313</v>
      </c>
      <c r="K344" s="1382" t="str">
        <f t="shared" si="41"/>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0"/>
        <v>Min CS Markup Override Flag</v>
      </c>
      <c r="J345" s="1382" t="str">
        <f t="shared" si="42"/>
        <v>F314</v>
      </c>
      <c r="K345" s="1382" t="str">
        <f t="shared" si="41"/>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0"/>
        <v>Min CS Markup Amt</v>
      </c>
      <c r="J346" s="1382" t="str">
        <f t="shared" si="42"/>
        <v>F315</v>
      </c>
      <c r="K346" s="1382" t="str">
        <f t="shared" si="41"/>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0"/>
        <v>Split Case Fee Override Flag</v>
      </c>
      <c r="J347" s="1382" t="str">
        <f t="shared" si="42"/>
        <v>F316</v>
      </c>
      <c r="K347" s="1382" t="str">
        <f t="shared" si="41"/>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0"/>
        <v>Split Case Fee</v>
      </c>
      <c r="J348" s="1382" t="str">
        <f t="shared" si="42"/>
        <v>F317</v>
      </c>
      <c r="K348" s="1382" t="str">
        <f t="shared" si="41"/>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0"/>
        <v>Split Case Per</v>
      </c>
      <c r="J349" s="1382" t="str">
        <f t="shared" si="42"/>
        <v>F318</v>
      </c>
      <c r="K349" s="1382" t="str">
        <f t="shared" si="41"/>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0"/>
        <v/>
      </c>
      <c r="J350" s="1382"/>
      <c r="K350" s="1382" t="str">
        <f t="shared" si="41"/>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0"/>
        <v/>
      </c>
      <c r="J351" s="1382"/>
      <c r="K351" s="1382" t="str">
        <f t="shared" si="41"/>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0"/>
        <v/>
      </c>
      <c r="J352" s="1382"/>
      <c r="K352" s="1382" t="str">
        <f t="shared" si="41"/>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0"/>
        <v/>
      </c>
      <c r="J353" s="1382"/>
      <c r="K353" s="1382" t="str">
        <f t="shared" si="41"/>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0"/>
        <v>Exclude PIM Classes Below</v>
      </c>
      <c r="J354" s="1382" t="str">
        <f t="shared" si="42"/>
        <v>F323</v>
      </c>
      <c r="K354" s="1382" t="str">
        <f t="shared" si="41"/>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0"/>
        <v>Special Pricing Code</v>
      </c>
      <c r="J355" s="1382" t="str">
        <f t="shared" si="42"/>
        <v>F324</v>
      </c>
      <c r="K355" s="1382" t="str">
        <f t="shared" si="41"/>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0"/>
        <v>EB Markup Amt</v>
      </c>
      <c r="J356" s="1382" t="str">
        <f t="shared" si="42"/>
        <v>F325</v>
      </c>
      <c r="K356" s="1382" t="str">
        <f t="shared" si="41"/>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0"/>
        <v>Min CS Markup Override Flag</v>
      </c>
      <c r="J357" s="1382" t="str">
        <f t="shared" si="42"/>
        <v>F326</v>
      </c>
      <c r="K357" s="1382" t="str">
        <f t="shared" si="41"/>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0"/>
        <v>Min CS Markup Amt</v>
      </c>
      <c r="J358" s="1382" t="str">
        <f t="shared" si="42"/>
        <v>F327</v>
      </c>
      <c r="K358" s="1382" t="str">
        <f t="shared" si="41"/>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0"/>
        <v>Split Case Fee Override Flag</v>
      </c>
      <c r="J359" s="1382" t="str">
        <f t="shared" si="42"/>
        <v>F328</v>
      </c>
      <c r="K359" s="1382" t="str">
        <f t="shared" si="41"/>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0"/>
        <v>Split Case Fee</v>
      </c>
      <c r="J360" s="1382" t="str">
        <f t="shared" si="42"/>
        <v>F329</v>
      </c>
      <c r="K360" s="1382" t="str">
        <f t="shared" si="41"/>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0"/>
        <v>Split Case Per</v>
      </c>
      <c r="J361" s="1382" t="str">
        <f t="shared" si="42"/>
        <v>F330</v>
      </c>
      <c r="K361" s="1382" t="str">
        <f t="shared" si="41"/>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0"/>
        <v/>
      </c>
      <c r="J362" s="1382"/>
      <c r="K362" s="1382" t="str">
        <f t="shared" si="41"/>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0"/>
        <v/>
      </c>
      <c r="J363" s="1382"/>
      <c r="K363" s="1382" t="str">
        <f t="shared" si="41"/>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0"/>
        <v/>
      </c>
      <c r="J364" s="1382"/>
      <c r="K364" s="1382" t="str">
        <f t="shared" si="41"/>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0"/>
        <v/>
      </c>
      <c r="J365" s="1382"/>
      <c r="K365" s="1382" t="str">
        <f t="shared" si="41"/>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0"/>
        <v>Exclude PIM Classes Below</v>
      </c>
      <c r="J366" s="1382" t="str">
        <f t="shared" si="42"/>
        <v>F335</v>
      </c>
      <c r="K366" s="1382" t="str">
        <f t="shared" si="41"/>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0"/>
        <v>Special Pricing Code</v>
      </c>
      <c r="J367" s="1382" t="str">
        <f t="shared" si="42"/>
        <v>F336</v>
      </c>
      <c r="K367" s="1382" t="str">
        <f t="shared" si="41"/>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0"/>
        <v>EB Markup Amt</v>
      </c>
      <c r="J368" s="1382" t="str">
        <f t="shared" si="42"/>
        <v>F337</v>
      </c>
      <c r="K368" s="1382" t="str">
        <f t="shared" si="41"/>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0"/>
        <v>Min CS Markup Override Flag</v>
      </c>
      <c r="J369" s="1382" t="str">
        <f t="shared" si="42"/>
        <v>F338</v>
      </c>
      <c r="K369" s="1382" t="str">
        <f t="shared" si="41"/>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0"/>
        <v>Min CS Markup Amt</v>
      </c>
      <c r="J370" s="1382" t="str">
        <f t="shared" si="42"/>
        <v>F339</v>
      </c>
      <c r="K370" s="1382" t="str">
        <f t="shared" si="41"/>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0"/>
        <v>Split Case Fee Override Flag</v>
      </c>
      <c r="J371" s="1382" t="str">
        <f t="shared" si="42"/>
        <v>F340</v>
      </c>
      <c r="K371" s="1382" t="str">
        <f t="shared" si="41"/>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0"/>
        <v>Split Case Fee</v>
      </c>
      <c r="J372" s="1382" t="str">
        <f t="shared" si="42"/>
        <v>F341</v>
      </c>
      <c r="K372" s="1382" t="str">
        <f t="shared" si="41"/>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0"/>
        <v>Split Case Per</v>
      </c>
      <c r="J373" s="1382" t="str">
        <f t="shared" si="42"/>
        <v>F342</v>
      </c>
      <c r="K373" s="1382" t="str">
        <f t="shared" si="41"/>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0"/>
        <v/>
      </c>
      <c r="J374" s="1382"/>
      <c r="K374" s="1382" t="str">
        <f t="shared" si="41"/>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0"/>
        <v/>
      </c>
      <c r="J375" s="1382"/>
      <c r="K375" s="1382" t="str">
        <f t="shared" si="41"/>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0"/>
        <v/>
      </c>
      <c r="J376" s="1382"/>
      <c r="K376" s="1382" t="str">
        <f t="shared" si="41"/>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0"/>
        <v/>
      </c>
      <c r="J377" s="1382"/>
      <c r="K377" s="1382" t="str">
        <f t="shared" si="41"/>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0"/>
        <v>Exclude PIM Classes Below</v>
      </c>
      <c r="J378" s="1382" t="str">
        <f t="shared" si="42"/>
        <v>F347</v>
      </c>
      <c r="K378" s="1382" t="str">
        <f t="shared" si="41"/>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0"/>
        <v>Special Pricing Code</v>
      </c>
      <c r="J379" s="1382" t="str">
        <f t="shared" si="42"/>
        <v>F348</v>
      </c>
      <c r="K379" s="1382" t="str">
        <f t="shared" si="41"/>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0"/>
        <v>EB Markup Amt</v>
      </c>
      <c r="J380" s="1382" t="str">
        <f t="shared" si="42"/>
        <v>F349</v>
      </c>
      <c r="K380" s="1382" t="str">
        <f t="shared" si="41"/>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0"/>
        <v>Min CS Markup Override Flag</v>
      </c>
      <c r="J381" s="1382" t="str">
        <f t="shared" si="42"/>
        <v>F350</v>
      </c>
      <c r="K381" s="1382" t="str">
        <f t="shared" si="41"/>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0"/>
        <v>Min CS Markup Amt</v>
      </c>
      <c r="J382" s="1382" t="str">
        <f t="shared" si="42"/>
        <v>F351</v>
      </c>
      <c r="K382" s="1382" t="str">
        <f t="shared" si="41"/>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0"/>
        <v>Split Case Fee Override Flag</v>
      </c>
      <c r="J383" s="1382" t="str">
        <f t="shared" si="42"/>
        <v>F352</v>
      </c>
      <c r="K383" s="1382" t="str">
        <f t="shared" si="41"/>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0"/>
        <v>Split Case Fee</v>
      </c>
      <c r="J384" s="1382" t="str">
        <f t="shared" si="42"/>
        <v>F353</v>
      </c>
      <c r="K384" s="1382" t="str">
        <f t="shared" si="41"/>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0"/>
        <v>Split Case Per</v>
      </c>
      <c r="J385" s="1382" t="str">
        <f t="shared" si="42"/>
        <v>F354</v>
      </c>
      <c r="K385" s="1382" t="str">
        <f t="shared" si="41"/>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0"/>
        <v/>
      </c>
      <c r="J386" s="1382"/>
      <c r="K386" s="1382" t="str">
        <f t="shared" si="41"/>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0"/>
        <v/>
      </c>
      <c r="J387" s="1382"/>
      <c r="K387" s="1382" t="str">
        <f t="shared" si="41"/>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3">IF(J388&lt;&gt;"",A388,"")</f>
        <v/>
      </c>
      <c r="J388" s="1382"/>
      <c r="K388" s="1382" t="str">
        <f t="shared" ref="K388:K451" si="44">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3"/>
        <v/>
      </c>
      <c r="J389" s="1382"/>
      <c r="K389" s="1382" t="str">
        <f t="shared" si="44"/>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3"/>
        <v>Exclude PIM Classes Below</v>
      </c>
      <c r="J390" s="1382" t="str">
        <f t="shared" ref="J390:J453" si="45">IF(M390&lt;&gt;"",Q$1&amp;M390,"")</f>
        <v>F359</v>
      </c>
      <c r="K390" s="1382" t="str">
        <f t="shared" si="44"/>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3"/>
        <v>Special Pricing Code</v>
      </c>
      <c r="J391" s="1382" t="str">
        <f t="shared" si="45"/>
        <v>F360</v>
      </c>
      <c r="K391" s="1382" t="str">
        <f t="shared" si="44"/>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3"/>
        <v>EB Markup Amt</v>
      </c>
      <c r="J392" s="1382" t="str">
        <f t="shared" si="45"/>
        <v>F361</v>
      </c>
      <c r="K392" s="1382" t="str">
        <f t="shared" si="44"/>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3"/>
        <v>Min CS Markup Override Flag</v>
      </c>
      <c r="J393" s="1382" t="str">
        <f t="shared" si="45"/>
        <v>F362</v>
      </c>
      <c r="K393" s="1382" t="str">
        <f t="shared" si="44"/>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3"/>
        <v>Min CS Markup Amt</v>
      </c>
      <c r="J394" s="1382" t="str">
        <f t="shared" si="45"/>
        <v>F363</v>
      </c>
      <c r="K394" s="1382" t="str">
        <f t="shared" si="44"/>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3"/>
        <v>Split Case Fee Override Flag</v>
      </c>
      <c r="J395" s="1382" t="str">
        <f t="shared" si="45"/>
        <v>F364</v>
      </c>
      <c r="K395" s="1382" t="str">
        <f t="shared" si="44"/>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3"/>
        <v>Split Case Fee</v>
      </c>
      <c r="J396" s="1382" t="str">
        <f t="shared" si="45"/>
        <v>F365</v>
      </c>
      <c r="K396" s="1382" t="str">
        <f t="shared" si="44"/>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3"/>
        <v>Split Case Per</v>
      </c>
      <c r="J397" s="1382" t="str">
        <f t="shared" si="45"/>
        <v>F366</v>
      </c>
      <c r="K397" s="1382" t="str">
        <f t="shared" si="44"/>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3"/>
        <v/>
      </c>
      <c r="J398" s="1382"/>
      <c r="K398" s="1382" t="str">
        <f t="shared" si="44"/>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3"/>
        <v/>
      </c>
      <c r="J399" s="1382"/>
      <c r="K399" s="1382" t="str">
        <f t="shared" si="44"/>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3"/>
        <v/>
      </c>
      <c r="J400" s="1382"/>
      <c r="K400" s="1382" t="str">
        <f t="shared" si="44"/>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3"/>
        <v/>
      </c>
      <c r="J401" s="1382"/>
      <c r="K401" s="1382" t="str">
        <f t="shared" si="44"/>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3"/>
        <v>Exclude PIM Classes Below</v>
      </c>
      <c r="J402" s="1382" t="str">
        <f t="shared" si="45"/>
        <v>F371</v>
      </c>
      <c r="K402" s="1382" t="str">
        <f t="shared" si="44"/>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3"/>
        <v>Special Pricing Code</v>
      </c>
      <c r="J403" s="1382" t="str">
        <f t="shared" si="45"/>
        <v>F372</v>
      </c>
      <c r="K403" s="1382" t="str">
        <f t="shared" si="44"/>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3"/>
        <v>EB Markup Amt</v>
      </c>
      <c r="J404" s="1382" t="str">
        <f t="shared" si="45"/>
        <v>F373</v>
      </c>
      <c r="K404" s="1382" t="str">
        <f t="shared" si="44"/>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3"/>
        <v>Min CS Markup Override Flag</v>
      </c>
      <c r="J405" s="1382" t="str">
        <f t="shared" si="45"/>
        <v>F374</v>
      </c>
      <c r="K405" s="1382" t="str">
        <f t="shared" si="44"/>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3"/>
        <v>Min CS Markup Amt</v>
      </c>
      <c r="J406" s="1382" t="str">
        <f t="shared" si="45"/>
        <v>F375</v>
      </c>
      <c r="K406" s="1382" t="str">
        <f t="shared" si="44"/>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3"/>
        <v>Split Case Fee Override Flag</v>
      </c>
      <c r="J407" s="1382" t="str">
        <f t="shared" si="45"/>
        <v>F376</v>
      </c>
      <c r="K407" s="1382" t="str">
        <f t="shared" si="44"/>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3"/>
        <v>Split Case Fee</v>
      </c>
      <c r="J408" s="1382" t="str">
        <f t="shared" si="45"/>
        <v>F377</v>
      </c>
      <c r="K408" s="1382" t="str">
        <f t="shared" si="44"/>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3"/>
        <v>Split Case Per</v>
      </c>
      <c r="J409" s="1382" t="str">
        <f t="shared" si="45"/>
        <v>F378</v>
      </c>
      <c r="K409" s="1382" t="str">
        <f t="shared" si="44"/>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3"/>
        <v/>
      </c>
      <c r="J410" s="1382"/>
      <c r="K410" s="1382" t="str">
        <f t="shared" si="44"/>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3"/>
        <v/>
      </c>
      <c r="J411" s="1382"/>
      <c r="K411" s="1382" t="str">
        <f t="shared" si="44"/>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3"/>
        <v/>
      </c>
      <c r="J412" s="1382"/>
      <c r="K412" s="1382" t="str">
        <f t="shared" si="44"/>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3"/>
        <v/>
      </c>
      <c r="J413" s="1382"/>
      <c r="K413" s="1382" t="str">
        <f t="shared" si="44"/>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3"/>
        <v>Exclude PIM Classes Below</v>
      </c>
      <c r="J414" s="1382" t="str">
        <f t="shared" si="45"/>
        <v>F383</v>
      </c>
      <c r="K414" s="1382" t="str">
        <f t="shared" si="44"/>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3"/>
        <v>Special Pricing Code</v>
      </c>
      <c r="J415" s="1382" t="str">
        <f t="shared" si="45"/>
        <v>F384</v>
      </c>
      <c r="K415" s="1382" t="str">
        <f t="shared" si="44"/>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3"/>
        <v>EB Markup Amt</v>
      </c>
      <c r="J416" s="1382" t="str">
        <f t="shared" si="45"/>
        <v>F385</v>
      </c>
      <c r="K416" s="1382" t="str">
        <f t="shared" si="44"/>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3"/>
        <v>Min CS Markup Override Flag</v>
      </c>
      <c r="J417" s="1382" t="str">
        <f t="shared" si="45"/>
        <v>F386</v>
      </c>
      <c r="K417" s="1382" t="str">
        <f t="shared" si="44"/>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3"/>
        <v>Min CS Markup Amt</v>
      </c>
      <c r="J418" s="1382" t="str">
        <f t="shared" si="45"/>
        <v>F387</v>
      </c>
      <c r="K418" s="1382" t="str">
        <f t="shared" si="44"/>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3"/>
        <v>Split Case Fee Override Flag</v>
      </c>
      <c r="J419" s="1382" t="str">
        <f t="shared" si="45"/>
        <v>F388</v>
      </c>
      <c r="K419" s="1382" t="str">
        <f t="shared" si="44"/>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3"/>
        <v>Split Case Fee</v>
      </c>
      <c r="J420" s="1382" t="str">
        <f t="shared" si="45"/>
        <v>F389</v>
      </c>
      <c r="K420" s="1382" t="str">
        <f t="shared" si="44"/>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3"/>
        <v>Split Case Per</v>
      </c>
      <c r="J421" s="1382" t="str">
        <f t="shared" si="45"/>
        <v>F390</v>
      </c>
      <c r="K421" s="1382" t="str">
        <f t="shared" si="44"/>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3"/>
        <v/>
      </c>
      <c r="J422" s="1382"/>
      <c r="K422" s="1382" t="str">
        <f t="shared" si="44"/>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3"/>
        <v/>
      </c>
      <c r="J423" s="1382"/>
      <c r="K423" s="1382" t="str">
        <f t="shared" si="44"/>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3"/>
        <v/>
      </c>
      <c r="J424" s="1382"/>
      <c r="K424" s="1382" t="str">
        <f t="shared" si="44"/>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3"/>
        <v/>
      </c>
      <c r="J425" s="1382"/>
      <c r="K425" s="1382" t="str">
        <f t="shared" si="44"/>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3"/>
        <v>Exclude PIM Classes Below</v>
      </c>
      <c r="J426" s="1382" t="str">
        <f t="shared" si="45"/>
        <v>F395</v>
      </c>
      <c r="K426" s="1382" t="str">
        <f t="shared" si="44"/>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3"/>
        <v>Special Pricing Code</v>
      </c>
      <c r="J427" s="1382" t="str">
        <f t="shared" si="45"/>
        <v>F396</v>
      </c>
      <c r="K427" s="1382" t="str">
        <f t="shared" si="44"/>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3"/>
        <v>EB Markup Amt</v>
      </c>
      <c r="J428" s="1382" t="str">
        <f t="shared" si="45"/>
        <v>F397</v>
      </c>
      <c r="K428" s="1382" t="str">
        <f t="shared" si="44"/>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3"/>
        <v>Min CS Markup Override Flag</v>
      </c>
      <c r="J429" s="1382" t="str">
        <f t="shared" si="45"/>
        <v>F398</v>
      </c>
      <c r="K429" s="1382" t="str">
        <f t="shared" si="44"/>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3"/>
        <v>Min CS Markup Amt</v>
      </c>
      <c r="J430" s="1382" t="str">
        <f t="shared" si="45"/>
        <v>F399</v>
      </c>
      <c r="K430" s="1382" t="str">
        <f t="shared" si="44"/>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3"/>
        <v>Split Case Fee Override Flag</v>
      </c>
      <c r="J431" s="1382" t="str">
        <f t="shared" si="45"/>
        <v>F400</v>
      </c>
      <c r="K431" s="1382" t="str">
        <f t="shared" si="44"/>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3"/>
        <v>Split Case Fee</v>
      </c>
      <c r="J432" s="1382" t="str">
        <f t="shared" si="45"/>
        <v>F401</v>
      </c>
      <c r="K432" s="1382" t="str">
        <f t="shared" si="44"/>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3"/>
        <v>Split Case Per</v>
      </c>
      <c r="J433" s="1382" t="str">
        <f t="shared" si="45"/>
        <v>F402</v>
      </c>
      <c r="K433" s="1382" t="str">
        <f t="shared" si="44"/>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3"/>
        <v/>
      </c>
      <c r="J434" s="1382"/>
      <c r="K434" s="1382" t="str">
        <f t="shared" si="44"/>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3"/>
        <v/>
      </c>
      <c r="J435" s="1382"/>
      <c r="K435" s="1382" t="str">
        <f t="shared" si="44"/>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3"/>
        <v/>
      </c>
      <c r="J436" s="1382"/>
      <c r="K436" s="1382" t="str">
        <f t="shared" si="44"/>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3"/>
        <v/>
      </c>
      <c r="J437" s="1382"/>
      <c r="K437" s="1382" t="str">
        <f t="shared" si="44"/>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3"/>
        <v>Exclude PIM Classes Below</v>
      </c>
      <c r="J438" s="1382" t="str">
        <f t="shared" si="45"/>
        <v>F407</v>
      </c>
      <c r="K438" s="1382" t="str">
        <f t="shared" si="44"/>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3"/>
        <v>Special Pricing Code</v>
      </c>
      <c r="J439" s="1382" t="str">
        <f t="shared" si="45"/>
        <v>F408</v>
      </c>
      <c r="K439" s="1382" t="str">
        <f t="shared" si="44"/>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3"/>
        <v>EB Markup Amt</v>
      </c>
      <c r="J440" s="1382" t="str">
        <f t="shared" si="45"/>
        <v>F409</v>
      </c>
      <c r="K440" s="1382" t="str">
        <f t="shared" si="44"/>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3"/>
        <v>Min CS Markup Override Flag</v>
      </c>
      <c r="J441" s="1382" t="str">
        <f t="shared" si="45"/>
        <v>F410</v>
      </c>
      <c r="K441" s="1382" t="str">
        <f t="shared" si="44"/>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3"/>
        <v>Min CS Markup Amt</v>
      </c>
      <c r="J442" s="1382" t="str">
        <f t="shared" si="45"/>
        <v>F411</v>
      </c>
      <c r="K442" s="1382" t="str">
        <f t="shared" si="44"/>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3"/>
        <v>Split Case Fee Override Flag</v>
      </c>
      <c r="J443" s="1382" t="str">
        <f t="shared" si="45"/>
        <v>F412</v>
      </c>
      <c r="K443" s="1382" t="str">
        <f t="shared" si="44"/>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3"/>
        <v>Split Case Fee</v>
      </c>
      <c r="J444" s="1382" t="str">
        <f t="shared" si="45"/>
        <v>F413</v>
      </c>
      <c r="K444" s="1382" t="str">
        <f t="shared" si="44"/>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3"/>
        <v>Split Case Per</v>
      </c>
      <c r="J445" s="1382" t="str">
        <f t="shared" si="45"/>
        <v>F414</v>
      </c>
      <c r="K445" s="1382" t="str">
        <f t="shared" si="44"/>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3"/>
        <v/>
      </c>
      <c r="J446" s="1382"/>
      <c r="K446" s="1382" t="str">
        <f t="shared" si="44"/>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3"/>
        <v/>
      </c>
      <c r="J447" s="1382"/>
      <c r="K447" s="1382" t="str">
        <f t="shared" si="44"/>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3"/>
        <v/>
      </c>
      <c r="J448" s="1382"/>
      <c r="K448" s="1382" t="str">
        <f t="shared" si="44"/>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3"/>
        <v/>
      </c>
      <c r="J449" s="1382"/>
      <c r="K449" s="1382" t="str">
        <f t="shared" si="44"/>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3"/>
        <v>Exclude PIM Classes Below</v>
      </c>
      <c r="J450" s="1382" t="str">
        <f t="shared" si="45"/>
        <v>F419</v>
      </c>
      <c r="K450" s="1382" t="str">
        <f t="shared" si="44"/>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3"/>
        <v>Special Pricing Code</v>
      </c>
      <c r="J451" s="1382" t="str">
        <f t="shared" si="45"/>
        <v>F420</v>
      </c>
      <c r="K451" s="1382" t="str">
        <f t="shared" si="44"/>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6">IF(J452&lt;&gt;"",A452,"")</f>
        <v>EB Markup Amt</v>
      </c>
      <c r="J452" s="1382" t="str">
        <f t="shared" si="45"/>
        <v>F421</v>
      </c>
      <c r="K452" s="1382" t="str">
        <f t="shared" ref="K452:K515" si="47">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6"/>
        <v>Min CS Markup Override Flag</v>
      </c>
      <c r="J453" s="1382" t="str">
        <f t="shared" si="45"/>
        <v>F422</v>
      </c>
      <c r="K453" s="1382" t="str">
        <f t="shared" si="47"/>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6"/>
        <v>Min CS Markup Amt</v>
      </c>
      <c r="J454" s="1382" t="str">
        <f t="shared" ref="J454:J517" si="48">IF(M454&lt;&gt;"",Q$1&amp;M454,"")</f>
        <v>F423</v>
      </c>
      <c r="K454" s="1382" t="str">
        <f t="shared" si="47"/>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6"/>
        <v>Split Case Fee Override Flag</v>
      </c>
      <c r="J455" s="1382" t="str">
        <f t="shared" si="48"/>
        <v>F424</v>
      </c>
      <c r="K455" s="1382" t="str">
        <f t="shared" si="47"/>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6"/>
        <v>Split Case Fee</v>
      </c>
      <c r="J456" s="1382" t="str">
        <f t="shared" si="48"/>
        <v>F425</v>
      </c>
      <c r="K456" s="1382" t="str">
        <f t="shared" si="47"/>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6"/>
        <v>Split Case Per</v>
      </c>
      <c r="J457" s="1382" t="str">
        <f t="shared" si="48"/>
        <v>F426</v>
      </c>
      <c r="K457" s="1382" t="str">
        <f t="shared" si="47"/>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6"/>
        <v/>
      </c>
      <c r="J458" s="1382"/>
      <c r="K458" s="1382" t="str">
        <f t="shared" si="47"/>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6"/>
        <v/>
      </c>
      <c r="J459" s="1382"/>
      <c r="K459" s="1382" t="str">
        <f t="shared" si="47"/>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6"/>
        <v/>
      </c>
      <c r="J460" s="1382"/>
      <c r="K460" s="1382" t="str">
        <f t="shared" si="47"/>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6"/>
        <v/>
      </c>
      <c r="J461" s="1382"/>
      <c r="K461" s="1382" t="str">
        <f t="shared" si="47"/>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6"/>
        <v>Exclude PIM Classes Below</v>
      </c>
      <c r="J462" s="1382" t="str">
        <f t="shared" si="48"/>
        <v>F431</v>
      </c>
      <c r="K462" s="1382" t="str">
        <f t="shared" si="47"/>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6"/>
        <v>Special Pricing Code</v>
      </c>
      <c r="J463" s="1382" t="str">
        <f t="shared" si="48"/>
        <v>F432</v>
      </c>
      <c r="K463" s="1382" t="str">
        <f t="shared" si="47"/>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6"/>
        <v>EB Markup Amt</v>
      </c>
      <c r="J464" s="1382" t="str">
        <f t="shared" si="48"/>
        <v>F433</v>
      </c>
      <c r="K464" s="1382" t="str">
        <f t="shared" si="47"/>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6"/>
        <v>Min CS Markup Override Flag</v>
      </c>
      <c r="J465" s="1382" t="str">
        <f t="shared" si="48"/>
        <v>F434</v>
      </c>
      <c r="K465" s="1382" t="str">
        <f t="shared" si="47"/>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6"/>
        <v>Min CS Markup Amt</v>
      </c>
      <c r="J466" s="1382" t="str">
        <f t="shared" si="48"/>
        <v>F435</v>
      </c>
      <c r="K466" s="1382" t="str">
        <f t="shared" si="47"/>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6"/>
        <v>Split Case Fee Override Flag</v>
      </c>
      <c r="J467" s="1382" t="str">
        <f t="shared" si="48"/>
        <v>F436</v>
      </c>
      <c r="K467" s="1382" t="str">
        <f t="shared" si="47"/>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6"/>
        <v>Split Case Fee</v>
      </c>
      <c r="J468" s="1382" t="str">
        <f t="shared" si="48"/>
        <v>F437</v>
      </c>
      <c r="K468" s="1382" t="str">
        <f t="shared" si="47"/>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6"/>
        <v>Split Case Per</v>
      </c>
      <c r="J469" s="1382" t="str">
        <f t="shared" si="48"/>
        <v>F438</v>
      </c>
      <c r="K469" s="1382" t="str">
        <f t="shared" si="47"/>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6"/>
        <v/>
      </c>
      <c r="J470" s="1382"/>
      <c r="K470" s="1382" t="str">
        <f t="shared" si="47"/>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6"/>
        <v/>
      </c>
      <c r="J471" s="1382"/>
      <c r="K471" s="1382" t="str">
        <f t="shared" si="47"/>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6"/>
        <v/>
      </c>
      <c r="J472" s="1382"/>
      <c r="K472" s="1382" t="str">
        <f t="shared" si="47"/>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6"/>
        <v/>
      </c>
      <c r="J473" s="1382"/>
      <c r="K473" s="1382" t="str">
        <f t="shared" si="47"/>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6"/>
        <v>Exclude PIM Classes Below</v>
      </c>
      <c r="J474" s="1382" t="str">
        <f t="shared" si="48"/>
        <v>F443</v>
      </c>
      <c r="K474" s="1382" t="str">
        <f t="shared" si="47"/>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6"/>
        <v>Special Pricing Code</v>
      </c>
      <c r="J475" s="1382" t="str">
        <f t="shared" si="48"/>
        <v>F444</v>
      </c>
      <c r="K475" s="1382" t="str">
        <f t="shared" si="47"/>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6"/>
        <v>EB Markup Amt</v>
      </c>
      <c r="J476" s="1382" t="str">
        <f t="shared" si="48"/>
        <v>F445</v>
      </c>
      <c r="K476" s="1382" t="str">
        <f t="shared" si="47"/>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6"/>
        <v>Min CS Markup Override Flag</v>
      </c>
      <c r="J477" s="1382" t="str">
        <f t="shared" si="48"/>
        <v>F446</v>
      </c>
      <c r="K477" s="1382" t="str">
        <f t="shared" si="47"/>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6"/>
        <v>Min CS Markup Amt</v>
      </c>
      <c r="J478" s="1382" t="str">
        <f t="shared" si="48"/>
        <v>F447</v>
      </c>
      <c r="K478" s="1382" t="str">
        <f t="shared" si="47"/>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6"/>
        <v>Split Case Fee Override Flag</v>
      </c>
      <c r="J479" s="1382" t="str">
        <f t="shared" si="48"/>
        <v>F448</v>
      </c>
      <c r="K479" s="1382" t="str">
        <f t="shared" si="47"/>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6"/>
        <v>Split Case Fee</v>
      </c>
      <c r="J480" s="1382" t="str">
        <f t="shared" si="48"/>
        <v>F449</v>
      </c>
      <c r="K480" s="1382" t="str">
        <f t="shared" si="47"/>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6"/>
        <v>Split Case Per</v>
      </c>
      <c r="J481" s="1382" t="str">
        <f t="shared" si="48"/>
        <v>F450</v>
      </c>
      <c r="K481" s="1382" t="str">
        <f t="shared" si="47"/>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6"/>
        <v/>
      </c>
      <c r="J482" s="1382"/>
      <c r="K482" s="1382" t="str">
        <f t="shared" si="47"/>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6"/>
        <v/>
      </c>
      <c r="J483" s="1382"/>
      <c r="K483" s="1382" t="str">
        <f t="shared" si="47"/>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6"/>
        <v/>
      </c>
      <c r="J484" s="1382"/>
      <c r="K484" s="1382" t="str">
        <f t="shared" si="47"/>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6"/>
        <v/>
      </c>
      <c r="J485" s="1382"/>
      <c r="K485" s="1382" t="str">
        <f t="shared" si="47"/>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6"/>
        <v>Exclude PIM Classes Below</v>
      </c>
      <c r="J486" s="1382" t="str">
        <f t="shared" si="48"/>
        <v>F455</v>
      </c>
      <c r="K486" s="1382" t="str">
        <f t="shared" si="47"/>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6"/>
        <v>Special Pricing Code</v>
      </c>
      <c r="J487" s="1382" t="str">
        <f t="shared" si="48"/>
        <v>F456</v>
      </c>
      <c r="K487" s="1382" t="str">
        <f t="shared" si="47"/>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6"/>
        <v>EB Markup Amt</v>
      </c>
      <c r="J488" s="1382" t="str">
        <f t="shared" si="48"/>
        <v>F457</v>
      </c>
      <c r="K488" s="1382" t="str">
        <f t="shared" si="47"/>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6"/>
        <v>Min CS Markup Override Flag</v>
      </c>
      <c r="J489" s="1382" t="str">
        <f t="shared" si="48"/>
        <v>F458</v>
      </c>
      <c r="K489" s="1382" t="str">
        <f t="shared" si="47"/>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6"/>
        <v>Min CS Markup Amt</v>
      </c>
      <c r="J490" s="1382" t="str">
        <f t="shared" si="48"/>
        <v>F459</v>
      </c>
      <c r="K490" s="1382" t="str">
        <f t="shared" si="47"/>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6"/>
        <v>Split Case Fee Override Flag</v>
      </c>
      <c r="J491" s="1382" t="str">
        <f t="shared" si="48"/>
        <v>F460</v>
      </c>
      <c r="K491" s="1382" t="str">
        <f t="shared" si="47"/>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6"/>
        <v>Split Case Fee</v>
      </c>
      <c r="J492" s="1382" t="str">
        <f t="shared" si="48"/>
        <v>F461</v>
      </c>
      <c r="K492" s="1382" t="str">
        <f t="shared" si="47"/>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6"/>
        <v>Split Case Per</v>
      </c>
      <c r="J493" s="1382" t="str">
        <f t="shared" si="48"/>
        <v>F462</v>
      </c>
      <c r="K493" s="1382" t="str">
        <f t="shared" si="47"/>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6"/>
        <v/>
      </c>
      <c r="J494" s="1382"/>
      <c r="K494" s="1382" t="str">
        <f t="shared" si="47"/>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6"/>
        <v/>
      </c>
      <c r="J495" s="1382"/>
      <c r="K495" s="1382" t="str">
        <f t="shared" si="47"/>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6"/>
        <v/>
      </c>
      <c r="J496" s="1382"/>
      <c r="K496" s="1382" t="str">
        <f t="shared" si="47"/>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6"/>
        <v/>
      </c>
      <c r="J497" s="1382"/>
      <c r="K497" s="1382" t="str">
        <f t="shared" si="47"/>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6"/>
        <v>Exclude PIM Classes Below</v>
      </c>
      <c r="J498" s="1382" t="str">
        <f t="shared" si="48"/>
        <v>F467</v>
      </c>
      <c r="K498" s="1382" t="str">
        <f t="shared" si="47"/>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6"/>
        <v>Special Pricing Code</v>
      </c>
      <c r="J499" s="1382" t="str">
        <f t="shared" si="48"/>
        <v>F468</v>
      </c>
      <c r="K499" s="1382" t="str">
        <f t="shared" si="47"/>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6"/>
        <v>EB Markup Amt</v>
      </c>
      <c r="J500" s="1382" t="str">
        <f t="shared" si="48"/>
        <v>F469</v>
      </c>
      <c r="K500" s="1382" t="str">
        <f t="shared" si="47"/>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6"/>
        <v>Min CS Markup Override Flag</v>
      </c>
      <c r="J501" s="1382" t="str">
        <f t="shared" si="48"/>
        <v>F470</v>
      </c>
      <c r="K501" s="1382" t="str">
        <f t="shared" si="47"/>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6"/>
        <v>Min CS Markup Amt</v>
      </c>
      <c r="J502" s="1382" t="str">
        <f t="shared" si="48"/>
        <v>F471</v>
      </c>
      <c r="K502" s="1382" t="str">
        <f t="shared" si="47"/>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6"/>
        <v>Split Case Fee Override Flag</v>
      </c>
      <c r="J503" s="1382" t="str">
        <f t="shared" si="48"/>
        <v>F472</v>
      </c>
      <c r="K503" s="1382" t="str">
        <f t="shared" si="47"/>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6"/>
        <v>Split Case Fee</v>
      </c>
      <c r="J504" s="1382" t="str">
        <f t="shared" si="48"/>
        <v>F473</v>
      </c>
      <c r="K504" s="1382" t="str">
        <f t="shared" si="47"/>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6"/>
        <v>Split Case Per</v>
      </c>
      <c r="J505" s="1382" t="str">
        <f t="shared" si="48"/>
        <v>F474</v>
      </c>
      <c r="K505" s="1382" t="str">
        <f t="shared" si="47"/>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6"/>
        <v/>
      </c>
      <c r="J506" s="1382"/>
      <c r="K506" s="1382" t="str">
        <f t="shared" si="47"/>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6"/>
        <v/>
      </c>
      <c r="J507" s="1382"/>
      <c r="K507" s="1382" t="str">
        <f t="shared" si="47"/>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6"/>
        <v/>
      </c>
      <c r="J508" s="1382"/>
      <c r="K508" s="1382" t="str">
        <f t="shared" si="47"/>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6"/>
        <v/>
      </c>
      <c r="J509" s="1382"/>
      <c r="K509" s="1382" t="str">
        <f t="shared" si="47"/>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6"/>
        <v>Exclude PIM Classes Below</v>
      </c>
      <c r="J510" s="1382" t="str">
        <f t="shared" si="48"/>
        <v>F479</v>
      </c>
      <c r="K510" s="1382" t="str">
        <f t="shared" si="47"/>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6"/>
        <v>Special Pricing Code</v>
      </c>
      <c r="J511" s="1382" t="str">
        <f t="shared" si="48"/>
        <v>F480</v>
      </c>
      <c r="K511" s="1382" t="str">
        <f t="shared" si="47"/>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6"/>
        <v>EB Markup Amt</v>
      </c>
      <c r="J512" s="1382" t="str">
        <f t="shared" si="48"/>
        <v>F481</v>
      </c>
      <c r="K512" s="1382" t="str">
        <f t="shared" si="47"/>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6"/>
        <v>Min CS Markup Override Flag</v>
      </c>
      <c r="J513" s="1382" t="str">
        <f t="shared" si="48"/>
        <v>F482</v>
      </c>
      <c r="K513" s="1382" t="str">
        <f t="shared" si="47"/>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6"/>
        <v>Min CS Markup Amt</v>
      </c>
      <c r="J514" s="1382" t="str">
        <f t="shared" si="48"/>
        <v>F483</v>
      </c>
      <c r="K514" s="1382" t="str">
        <f t="shared" si="47"/>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6"/>
        <v>Split Case Fee Override Flag</v>
      </c>
      <c r="J515" s="1382" t="str">
        <f t="shared" si="48"/>
        <v>F484</v>
      </c>
      <c r="K515" s="1382" t="str">
        <f t="shared" si="47"/>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49">IF(J516&lt;&gt;"",A516,"")</f>
        <v>Split Case Fee</v>
      </c>
      <c r="J516" s="1382" t="str">
        <f t="shared" si="48"/>
        <v>F485</v>
      </c>
      <c r="K516" s="1382" t="str">
        <f t="shared" ref="K516:K579" si="50">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49"/>
        <v>Split Case Per</v>
      </c>
      <c r="J517" s="1382" t="str">
        <f t="shared" si="48"/>
        <v>F486</v>
      </c>
      <c r="K517" s="1382" t="str">
        <f t="shared" si="50"/>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49"/>
        <v/>
      </c>
      <c r="J518" s="1382"/>
      <c r="K518" s="1382" t="str">
        <f t="shared" si="50"/>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49"/>
        <v/>
      </c>
      <c r="J519" s="1382"/>
      <c r="K519" s="1382" t="str">
        <f t="shared" si="50"/>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49"/>
        <v/>
      </c>
      <c r="J520" s="1382"/>
      <c r="K520" s="1382" t="str">
        <f t="shared" si="50"/>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49"/>
        <v/>
      </c>
      <c r="J521" s="1382"/>
      <c r="K521" s="1382" t="str">
        <f t="shared" si="50"/>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49"/>
        <v>Exclude PIM Classes Below</v>
      </c>
      <c r="J522" s="1382" t="str">
        <f t="shared" ref="J522:J538" si="51">IF(M522&lt;&gt;"",Q$1&amp;M522,"")</f>
        <v>F491</v>
      </c>
      <c r="K522" s="1382" t="str">
        <f t="shared" si="50"/>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49"/>
        <v>Special Pricing Code</v>
      </c>
      <c r="J523" s="1382" t="str">
        <f t="shared" si="51"/>
        <v>F492</v>
      </c>
      <c r="K523" s="1382" t="str">
        <f t="shared" si="50"/>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49"/>
        <v>EB Markup Amt</v>
      </c>
      <c r="J524" s="1382" t="str">
        <f t="shared" si="51"/>
        <v>F493</v>
      </c>
      <c r="K524" s="1382" t="str">
        <f t="shared" si="50"/>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49"/>
        <v>Min CS Markup Override Flag</v>
      </c>
      <c r="J525" s="1382" t="str">
        <f t="shared" si="51"/>
        <v>F494</v>
      </c>
      <c r="K525" s="1382" t="str">
        <f t="shared" si="50"/>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49"/>
        <v>Min CS Markup Amt</v>
      </c>
      <c r="J526" s="1382" t="str">
        <f t="shared" si="51"/>
        <v>F495</v>
      </c>
      <c r="K526" s="1382" t="str">
        <f t="shared" si="50"/>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49"/>
        <v>Split Case Fee Override Flag</v>
      </c>
      <c r="J527" s="1382" t="str">
        <f t="shared" si="51"/>
        <v>F496</v>
      </c>
      <c r="K527" s="1382" t="str">
        <f t="shared" si="50"/>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49"/>
        <v>Split Case Fee</v>
      </c>
      <c r="J528" s="1382" t="str">
        <f t="shared" si="51"/>
        <v>F497</v>
      </c>
      <c r="K528" s="1382" t="str">
        <f t="shared" si="50"/>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49"/>
        <v>Split Case Per</v>
      </c>
      <c r="J529" s="1382" t="str">
        <f t="shared" si="51"/>
        <v>F498</v>
      </c>
      <c r="K529" s="1382" t="str">
        <f t="shared" si="50"/>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49"/>
        <v>Pricing Termination End Date</v>
      </c>
      <c r="J530" s="1382" t="str">
        <f t="shared" si="51"/>
        <v>F499</v>
      </c>
      <c r="K530" s="1382" t="str">
        <f t="shared" si="50"/>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1358</v>
      </c>
      <c r="E531" s="832" t="s">
        <v>1286</v>
      </c>
      <c r="F531" s="884" t="s">
        <v>1283</v>
      </c>
      <c r="G531" s="52" t="s">
        <v>656</v>
      </c>
      <c r="H531" s="52" t="s">
        <v>1836</v>
      </c>
      <c r="I531" s="1338" t="str">
        <f t="shared" si="49"/>
        <v>Pricing Termination End Date Flag</v>
      </c>
      <c r="J531" s="1382" t="str">
        <f t="shared" si="51"/>
        <v>F500</v>
      </c>
      <c r="K531" s="1382" t="str">
        <f t="shared" si="50"/>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2"/>
        <v>H4</v>
      </c>
      <c r="C532" s="1382" t="str">
        <f t="shared" ca="1" si="53"/>
        <v>H5</v>
      </c>
      <c r="D532" s="832" t="s">
        <v>1358</v>
      </c>
      <c r="E532" s="832" t="s">
        <v>1286</v>
      </c>
      <c r="F532" s="1382"/>
      <c r="G532" s="1382"/>
      <c r="H532" s="1382"/>
      <c r="I532" s="1338" t="str">
        <f t="shared" si="49"/>
        <v>Pricing Override Flag</v>
      </c>
      <c r="J532" s="1382" t="str">
        <f t="shared" si="51"/>
        <v>F501</v>
      </c>
      <c r="K532" s="1382" t="str">
        <f t="shared" si="50"/>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2"/>
        <v>F4</v>
      </c>
      <c r="C533" s="1382" t="str">
        <f t="shared" ca="1" si="53"/>
        <v>F5</v>
      </c>
      <c r="D533" s="832" t="s">
        <v>1358</v>
      </c>
      <c r="E533" s="832" t="s">
        <v>1286</v>
      </c>
      <c r="F533" s="1382"/>
      <c r="G533" s="1382"/>
      <c r="H533" s="1382"/>
      <c r="I533" s="1338" t="str">
        <f t="shared" si="49"/>
        <v>EBP Cost Basis</v>
      </c>
      <c r="J533" s="1382" t="str">
        <f t="shared" si="51"/>
        <v>F514</v>
      </c>
      <c r="K533" s="1382" t="str">
        <f t="shared" si="50"/>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2"/>
        <v>G4</v>
      </c>
      <c r="C534" s="1382" t="str">
        <f t="shared" ca="1" si="53"/>
        <v>G5</v>
      </c>
      <c r="D534" s="832" t="s">
        <v>1358</v>
      </c>
      <c r="E534" s="832" t="s">
        <v>1286</v>
      </c>
      <c r="F534" s="1382"/>
      <c r="G534" s="1382"/>
      <c r="H534" s="1382"/>
      <c r="I534" s="1338" t="str">
        <f t="shared" si="49"/>
        <v>Eligible EBP Language</v>
      </c>
      <c r="J534" s="1382" t="str">
        <f t="shared" si="51"/>
        <v>F515</v>
      </c>
      <c r="K534" s="1382" t="str">
        <f t="shared" si="50"/>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2"/>
        <v>I4</v>
      </c>
      <c r="C535" s="1382" t="str">
        <f t="shared" ca="1" si="53"/>
        <v>I5</v>
      </c>
      <c r="D535" s="832" t="s">
        <v>1358</v>
      </c>
      <c r="E535" s="832" t="s">
        <v>1286</v>
      </c>
      <c r="F535" s="1382"/>
      <c r="G535" s="1382"/>
      <c r="H535" s="1382"/>
      <c r="I535" s="1338" t="str">
        <f t="shared" si="49"/>
        <v>Product Pricing Schedule Included Flag</v>
      </c>
      <c r="J535" s="1382" t="str">
        <f t="shared" si="51"/>
        <v>F517</v>
      </c>
      <c r="K535" s="1382" t="str">
        <f t="shared" si="50"/>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2"/>
        <v>J4</v>
      </c>
      <c r="C536" s="1382" t="str">
        <f t="shared" ca="1" si="53"/>
        <v>J5</v>
      </c>
      <c r="D536" s="832" t="s">
        <v>1358</v>
      </c>
      <c r="E536" s="832" t="s">
        <v>1286</v>
      </c>
      <c r="F536" s="1382"/>
      <c r="G536" s="1382"/>
      <c r="H536" s="1382"/>
      <c r="I536" s="1338" t="str">
        <f t="shared" si="49"/>
        <v>Special Pricing Flag</v>
      </c>
      <c r="J536" s="1382" t="str">
        <f t="shared" si="51"/>
        <v>F518</v>
      </c>
      <c r="K536" s="1382" t="str">
        <f t="shared" si="50"/>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2"/>
        <v>K4</v>
      </c>
      <c r="C537" s="1382" t="str">
        <f t="shared" ca="1" si="53"/>
        <v>K5</v>
      </c>
      <c r="D537" s="832" t="s">
        <v>1358</v>
      </c>
      <c r="E537" s="832" t="s">
        <v>1286</v>
      </c>
      <c r="F537" s="1382"/>
      <c r="G537" s="1382"/>
      <c r="H537" s="1382"/>
      <c r="I537" s="1338" t="str">
        <f t="shared" si="49"/>
        <v>Altenate Pricing Schedule Flag</v>
      </c>
      <c r="J537" s="1382" t="str">
        <f t="shared" si="51"/>
        <v>F519</v>
      </c>
      <c r="K537" s="1382" t="str">
        <f t="shared" si="50"/>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2"/>
        <v>L4</v>
      </c>
      <c r="C538" s="1382" t="str">
        <f t="shared" ca="1" si="53"/>
        <v>L5</v>
      </c>
      <c r="D538" s="832" t="s">
        <v>1358</v>
      </c>
      <c r="E538" s="832" t="s">
        <v>1286</v>
      </c>
      <c r="F538" s="1382"/>
      <c r="G538" s="1382"/>
      <c r="H538" s="1382"/>
      <c r="I538" s="1338" t="str">
        <f t="shared" si="49"/>
        <v>EB Pricing Schedule Flag</v>
      </c>
      <c r="J538" s="1382" t="str">
        <f t="shared" si="51"/>
        <v>F520</v>
      </c>
      <c r="K538" s="1382" t="str">
        <f t="shared" si="50"/>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49"/>
        <v/>
      </c>
      <c r="J539" s="1382"/>
      <c r="K539" s="1382" t="str">
        <f t="shared" si="50"/>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49"/>
        <v/>
      </c>
      <c r="J540" s="1382" t="str">
        <f t="shared" ref="J540:J552" si="54">IF(M540&lt;&gt;"",IF($Q$540="Yes",Q$1&amp;M540,""))</f>
        <v/>
      </c>
      <c r="K540" s="1382" t="str">
        <f t="shared" si="50"/>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49"/>
        <v/>
      </c>
      <c r="J541" s="1382"/>
      <c r="K541" s="1382" t="str">
        <f t="shared" si="50"/>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1358</v>
      </c>
      <c r="E542" s="869" t="s">
        <v>1526</v>
      </c>
      <c r="F542" s="1382" t="s">
        <v>2047</v>
      </c>
      <c r="G542" s="1382" t="str">
        <f>IF(T542&lt;&gt;"","E","")</f>
        <v/>
      </c>
      <c r="H542" s="1382" t="s">
        <v>2046</v>
      </c>
      <c r="I542" s="1338" t="str">
        <f t="shared" si="49"/>
        <v/>
      </c>
      <c r="J542" s="1382" t="str">
        <f t="shared" si="54"/>
        <v/>
      </c>
      <c r="K542" s="1382" t="str">
        <f t="shared" si="50"/>
        <v/>
      </c>
      <c r="L542" s="869" t="s">
        <v>1388</v>
      </c>
      <c r="M542" s="1398">
        <v>525</v>
      </c>
      <c r="N542" s="1382"/>
      <c r="O542" s="1379" t="s">
        <v>1642</v>
      </c>
      <c r="P542" s="1379"/>
      <c r="Q542" s="1379"/>
      <c r="R542" s="1382" t="s">
        <v>854</v>
      </c>
      <c r="S542" s="1379"/>
      <c r="T542" s="1382" t="str">
        <f t="shared" ref="T542:T553" si="57">IF(Q$540="Yes",1,"")</f>
        <v/>
      </c>
      <c r="U542" s="1379"/>
      <c r="V542" s="1379"/>
      <c r="W542" s="1379"/>
      <c r="X542" s="1379"/>
      <c r="Y542" s="1379"/>
      <c r="Z542" s="1379"/>
    </row>
    <row r="543" spans="1:26" x14ac:dyDescent="0.25">
      <c r="A543" s="889" t="s">
        <v>1389</v>
      </c>
      <c r="B543" s="869" t="str">
        <f t="shared" ca="1" si="55"/>
        <v>J5</v>
      </c>
      <c r="C543" s="869" t="str">
        <f t="shared" ca="1" si="56"/>
        <v>J6</v>
      </c>
      <c r="D543" s="869" t="s">
        <v>1358</v>
      </c>
      <c r="E543" s="869" t="s">
        <v>1526</v>
      </c>
      <c r="F543" s="1382" t="s">
        <v>2048</v>
      </c>
      <c r="G543" s="1382" t="str">
        <f>IF(T543&lt;&gt;"","I","")</f>
        <v/>
      </c>
      <c r="H543" s="1382" t="s">
        <v>2046</v>
      </c>
      <c r="I543" s="1338" t="str">
        <f t="shared" si="49"/>
        <v/>
      </c>
      <c r="J543" s="1382" t="str">
        <f t="shared" si="54"/>
        <v/>
      </c>
      <c r="K543" s="1382" t="str">
        <f t="shared" si="50"/>
        <v/>
      </c>
      <c r="L543" s="869" t="s">
        <v>1389</v>
      </c>
      <c r="M543" s="1398">
        <v>526</v>
      </c>
      <c r="N543" s="1382"/>
      <c r="O543" s="1379"/>
      <c r="P543" s="1379"/>
      <c r="Q543" s="1379"/>
      <c r="R543" s="1382" t="s">
        <v>854</v>
      </c>
      <c r="S543" s="1379"/>
      <c r="T543" s="1382" t="str">
        <f t="shared" si="57"/>
        <v/>
      </c>
      <c r="U543" s="1379"/>
      <c r="V543" s="1379"/>
      <c r="W543" s="1379"/>
      <c r="X543" s="1379"/>
      <c r="Y543" s="1379"/>
      <c r="Z543" s="1379"/>
    </row>
    <row r="544" spans="1:26" x14ac:dyDescent="0.25">
      <c r="A544" s="889" t="s">
        <v>1405</v>
      </c>
      <c r="B544" s="869" t="str">
        <f t="shared" ca="1" si="55"/>
        <v>L5</v>
      </c>
      <c r="C544" s="869" t="str">
        <f t="shared" ca="1" si="56"/>
        <v>L6</v>
      </c>
      <c r="D544" s="869" t="s">
        <v>1358</v>
      </c>
      <c r="E544" s="869" t="s">
        <v>1526</v>
      </c>
      <c r="F544" s="1382" t="s">
        <v>2049</v>
      </c>
      <c r="G544" s="1382" t="str">
        <f>IF(T544&lt;&gt;"","H","")</f>
        <v/>
      </c>
      <c r="H544" s="1382" t="s">
        <v>2046</v>
      </c>
      <c r="I544" s="1338" t="str">
        <f t="shared" si="49"/>
        <v/>
      </c>
      <c r="J544" s="1382" t="str">
        <f t="shared" si="54"/>
        <v/>
      </c>
      <c r="K544" s="1382" t="str">
        <f t="shared" si="50"/>
        <v/>
      </c>
      <c r="L544" s="869" t="s">
        <v>1405</v>
      </c>
      <c r="M544" s="1398">
        <v>527</v>
      </c>
      <c r="N544" s="1382"/>
      <c r="O544" s="1379"/>
      <c r="P544" s="1379"/>
      <c r="Q544" s="1379"/>
      <c r="R544" s="1382" t="s">
        <v>854</v>
      </c>
      <c r="S544" s="1379"/>
      <c r="T544" s="1382" t="str">
        <f t="shared" si="57"/>
        <v/>
      </c>
      <c r="U544" s="1379"/>
      <c r="V544" s="1379"/>
      <c r="W544" s="1379"/>
      <c r="X544" s="1379"/>
      <c r="Y544" s="1379"/>
      <c r="Z544" s="1379"/>
    </row>
    <row r="545" spans="1:26" x14ac:dyDescent="0.25">
      <c r="A545" s="889" t="s">
        <v>1390</v>
      </c>
      <c r="B545" s="869" t="str">
        <f t="shared" ca="1" si="55"/>
        <v>N5</v>
      </c>
      <c r="C545" s="869" t="str">
        <f t="shared" ca="1" si="56"/>
        <v>N6</v>
      </c>
      <c r="D545" s="869" t="s">
        <v>1358</v>
      </c>
      <c r="E545" s="869" t="s">
        <v>1526</v>
      </c>
      <c r="F545" s="1382" t="s">
        <v>1390</v>
      </c>
      <c r="G545" s="1382" t="str">
        <f>IF(T545&lt;&gt;"",IF(Q543="Credit Memo","J",IF(Q543="Check","K","")),"")</f>
        <v/>
      </c>
      <c r="H545" s="1382" t="s">
        <v>2046</v>
      </c>
      <c r="I545" s="1338" t="str">
        <f t="shared" si="49"/>
        <v/>
      </c>
      <c r="J545" s="1382" t="str">
        <f t="shared" si="54"/>
        <v/>
      </c>
      <c r="K545" s="1382" t="str">
        <f t="shared" si="50"/>
        <v/>
      </c>
      <c r="L545" s="869" t="s">
        <v>1390</v>
      </c>
      <c r="M545" s="1398">
        <v>528</v>
      </c>
      <c r="N545" s="1382"/>
      <c r="O545" s="1379"/>
      <c r="P545" s="1379"/>
      <c r="Q545" s="1379"/>
      <c r="R545" s="1382" t="s">
        <v>854</v>
      </c>
      <c r="S545" s="1379"/>
      <c r="T545" s="1382" t="str">
        <f t="shared" si="57"/>
        <v/>
      </c>
      <c r="U545" s="1379"/>
      <c r="V545" s="1379"/>
      <c r="W545" s="1379"/>
      <c r="X545" s="1379"/>
      <c r="Y545" s="1379"/>
      <c r="Z545" s="1379"/>
    </row>
    <row r="546" spans="1:26" x14ac:dyDescent="0.25">
      <c r="A546" s="889" t="s">
        <v>1496</v>
      </c>
      <c r="B546" s="869" t="str">
        <f t="shared" ca="1" si="55"/>
        <v>P5</v>
      </c>
      <c r="C546" s="869" t="str">
        <f t="shared" ca="1" si="56"/>
        <v>P6</v>
      </c>
      <c r="D546" s="869" t="s">
        <v>1358</v>
      </c>
      <c r="E546" s="869" t="s">
        <v>1526</v>
      </c>
      <c r="F546" s="1382" t="s">
        <v>2050</v>
      </c>
      <c r="G546" s="1382" t="str">
        <f>IF(T546&lt;&gt;"","F","")</f>
        <v/>
      </c>
      <c r="H546" s="1382" t="s">
        <v>2046</v>
      </c>
      <c r="I546" s="1338" t="str">
        <f t="shared" si="49"/>
        <v/>
      </c>
      <c r="J546" s="1382" t="str">
        <f t="shared" si="54"/>
        <v/>
      </c>
      <c r="K546" s="1382" t="str">
        <f t="shared" si="50"/>
        <v/>
      </c>
      <c r="L546" s="869" t="s">
        <v>1496</v>
      </c>
      <c r="M546" s="1398">
        <v>529</v>
      </c>
      <c r="N546" s="1382"/>
      <c r="O546" s="1379"/>
      <c r="P546" s="1379"/>
      <c r="Q546" s="1379"/>
      <c r="R546" s="1382" t="s">
        <v>854</v>
      </c>
      <c r="S546" s="1379"/>
      <c r="T546" s="1382" t="str">
        <f t="shared" si="57"/>
        <v/>
      </c>
      <c r="U546" s="1379"/>
      <c r="V546" s="1379"/>
      <c r="W546" s="1379"/>
      <c r="X546" s="1379"/>
      <c r="Y546" s="1379"/>
      <c r="Z546" s="1379"/>
    </row>
    <row r="547" spans="1:26" x14ac:dyDescent="0.25">
      <c r="A547" s="889" t="s">
        <v>1497</v>
      </c>
      <c r="B547" s="869" t="str">
        <f t="shared" ca="1" si="55"/>
        <v>R5</v>
      </c>
      <c r="C547" s="869" t="str">
        <f t="shared" ca="1" si="56"/>
        <v>R6</v>
      </c>
      <c r="D547" s="869" t="s">
        <v>1358</v>
      </c>
      <c r="E547" s="869" t="s">
        <v>1526</v>
      </c>
      <c r="F547" s="1382" t="s">
        <v>2051</v>
      </c>
      <c r="G547" s="1382" t="str">
        <f>IF(T547&lt;&gt;"","G","")</f>
        <v/>
      </c>
      <c r="H547" s="1382" t="s">
        <v>2046</v>
      </c>
      <c r="I547" s="1338" t="str">
        <f t="shared" si="49"/>
        <v/>
      </c>
      <c r="J547" s="1382" t="str">
        <f t="shared" si="54"/>
        <v/>
      </c>
      <c r="K547" s="1382" t="str">
        <f t="shared" si="50"/>
        <v/>
      </c>
      <c r="L547" s="869" t="s">
        <v>1497</v>
      </c>
      <c r="M547" s="1398">
        <v>530</v>
      </c>
      <c r="N547" s="1382"/>
      <c r="O547" s="1379"/>
      <c r="P547" s="1379"/>
      <c r="Q547" s="1379"/>
      <c r="R547" s="1382" t="s">
        <v>854</v>
      </c>
      <c r="S547" s="1379"/>
      <c r="T547" s="1382" t="str">
        <f t="shared" si="57"/>
        <v/>
      </c>
      <c r="U547" s="1379"/>
      <c r="V547" s="1379"/>
      <c r="W547" s="1379"/>
      <c r="X547" s="1379"/>
      <c r="Y547" s="1379"/>
      <c r="Z547" s="1379"/>
    </row>
    <row r="548" spans="1:26" x14ac:dyDescent="0.25">
      <c r="A548" s="889" t="s">
        <v>1498</v>
      </c>
      <c r="B548" s="869" t="str">
        <f t="shared" ca="1" si="55"/>
        <v>T5</v>
      </c>
      <c r="C548" s="869" t="str">
        <f t="shared" ca="1" si="56"/>
        <v>T6</v>
      </c>
      <c r="D548" s="869" t="s">
        <v>1358</v>
      </c>
      <c r="E548" s="869" t="s">
        <v>1526</v>
      </c>
      <c r="F548" s="884" t="s">
        <v>1498</v>
      </c>
      <c r="G548" s="1382" t="str">
        <f>IF(T548&lt;&gt;"","AW","")</f>
        <v/>
      </c>
      <c r="H548" s="1382" t="s">
        <v>2046</v>
      </c>
      <c r="I548" s="1338" t="str">
        <f t="shared" si="49"/>
        <v/>
      </c>
      <c r="J548" s="1382" t="str">
        <f t="shared" si="54"/>
        <v/>
      </c>
      <c r="K548" s="1382" t="str">
        <f t="shared" si="50"/>
        <v/>
      </c>
      <c r="L548" s="869" t="s">
        <v>1498</v>
      </c>
      <c r="M548" s="1398">
        <v>531</v>
      </c>
      <c r="N548" s="1382"/>
      <c r="O548" s="1379"/>
      <c r="P548" s="1379"/>
      <c r="Q548" s="1379"/>
      <c r="R548" s="1382" t="s">
        <v>854</v>
      </c>
      <c r="S548" s="1379"/>
      <c r="T548" s="1382" t="str">
        <f t="shared" si="57"/>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49"/>
        <v/>
      </c>
      <c r="J549" s="1382"/>
      <c r="K549" s="1382" t="str">
        <f t="shared" si="50"/>
        <v/>
      </c>
      <c r="L549" s="869" t="s">
        <v>1393</v>
      </c>
      <c r="M549" s="1398">
        <v>532</v>
      </c>
      <c r="N549" s="1382"/>
      <c r="O549" s="1379"/>
      <c r="P549" s="1379"/>
      <c r="Q549" s="1379"/>
      <c r="R549" s="1382" t="s">
        <v>854</v>
      </c>
      <c r="S549" s="1379"/>
      <c r="T549" s="1382" t="str">
        <f t="shared" si="57"/>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49"/>
        <v/>
      </c>
      <c r="J550" s="1382"/>
      <c r="K550" s="1382" t="str">
        <f t="shared" si="50"/>
        <v/>
      </c>
      <c r="L550" s="869" t="s">
        <v>1394</v>
      </c>
      <c r="M550" s="1398">
        <v>533</v>
      </c>
      <c r="N550" s="1382"/>
      <c r="O550" s="1379"/>
      <c r="P550" s="1379"/>
      <c r="Q550" s="1379"/>
      <c r="R550" s="1382" t="s">
        <v>854</v>
      </c>
      <c r="S550" s="1379"/>
      <c r="T550" s="1382" t="str">
        <f t="shared" si="57"/>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49"/>
        <v/>
      </c>
      <c r="J551" s="1382" t="str">
        <f t="shared" si="54"/>
        <v/>
      </c>
      <c r="K551" s="1382" t="str">
        <f t="shared" si="50"/>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7"/>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49"/>
        <v/>
      </c>
      <c r="J552" s="1382" t="str">
        <f t="shared" si="54"/>
        <v/>
      </c>
      <c r="K552" s="1382" t="str">
        <f t="shared" si="50"/>
        <v/>
      </c>
      <c r="L552" s="869" t="s">
        <v>1502</v>
      </c>
      <c r="M552" s="1398">
        <v>535</v>
      </c>
      <c r="N552" s="1382"/>
      <c r="O552" s="1379"/>
      <c r="P552" s="1379"/>
      <c r="Q552" s="1379"/>
      <c r="R552" s="1382" t="s">
        <v>854</v>
      </c>
      <c r="S552" s="1379"/>
      <c r="T552" s="1382" t="str">
        <f t="shared" si="57"/>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49"/>
        <v/>
      </c>
      <c r="J553" s="1382"/>
      <c r="K553" s="1382" t="str">
        <f t="shared" si="50"/>
        <v/>
      </c>
      <c r="L553" s="869" t="s">
        <v>1397</v>
      </c>
      <c r="M553" s="1398">
        <v>536</v>
      </c>
      <c r="N553" s="1382"/>
      <c r="O553" s="1379"/>
      <c r="P553" s="1379"/>
      <c r="Q553" s="1379"/>
      <c r="R553" s="1382" t="s">
        <v>854</v>
      </c>
      <c r="S553" s="1379"/>
      <c r="T553" s="1382" t="str">
        <f t="shared" si="57"/>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49"/>
        <v/>
      </c>
      <c r="J554" s="1382"/>
      <c r="K554" s="1382" t="str">
        <f t="shared" si="50"/>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49"/>
        <v/>
      </c>
      <c r="J555" s="1382" t="str">
        <f t="shared" ref="J555:J567" si="58">IF(M555&lt;&gt;"",IF($Q$555="Yes",Q$1&amp;M555,""))</f>
        <v/>
      </c>
      <c r="K555" s="1382" t="str">
        <f t="shared" si="50"/>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49"/>
        <v/>
      </c>
      <c r="J556" s="1382"/>
      <c r="K556" s="1382" t="str">
        <f t="shared" si="50"/>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49"/>
        <v/>
      </c>
      <c r="J557" s="1382" t="str">
        <f t="shared" si="58"/>
        <v/>
      </c>
      <c r="K557" s="1382" t="str">
        <f t="shared" si="50"/>
        <v/>
      </c>
      <c r="L557" s="869" t="s">
        <v>1388</v>
      </c>
      <c r="M557" s="1398">
        <v>540</v>
      </c>
      <c r="N557" s="1382"/>
      <c r="O557" s="1379">
        <f>'Configurable Tab'!I4</f>
        <v>30</v>
      </c>
      <c r="P557" s="1379"/>
      <c r="Q557" s="1379"/>
      <c r="R557" s="1382" t="s">
        <v>854</v>
      </c>
      <c r="S557" s="1379"/>
      <c r="T557" s="1382" t="str">
        <f t="shared" ref="T557:T568" si="59">IF(Q$555="Yes",2,"")</f>
        <v/>
      </c>
      <c r="U557" s="1379"/>
      <c r="V557" s="1379"/>
      <c r="W557" s="1379"/>
      <c r="X557" s="1379"/>
      <c r="Y557" s="1379"/>
      <c r="Z557" s="1379"/>
    </row>
    <row r="558" spans="1:26" x14ac:dyDescent="0.25">
      <c r="A558" s="892" t="s">
        <v>1389</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49"/>
        <v/>
      </c>
      <c r="J558" s="1382" t="str">
        <f t="shared" si="58"/>
        <v/>
      </c>
      <c r="K558" s="1382" t="str">
        <f t="shared" si="50"/>
        <v/>
      </c>
      <c r="L558" s="869" t="s">
        <v>1389</v>
      </c>
      <c r="M558" s="1398">
        <v>541</v>
      </c>
      <c r="N558" s="1382"/>
      <c r="O558" s="1379" t="s">
        <v>1643</v>
      </c>
      <c r="P558" s="1379"/>
      <c r="Q558" s="1379"/>
      <c r="R558" s="1382" t="s">
        <v>854</v>
      </c>
      <c r="S558" s="1379"/>
      <c r="T558" s="1382" t="str">
        <f t="shared" si="59"/>
        <v/>
      </c>
      <c r="U558" s="1379"/>
      <c r="V558" s="1379"/>
      <c r="W558" s="1379"/>
      <c r="X558" s="1379"/>
      <c r="Y558" s="1379"/>
      <c r="Z558" s="1379"/>
    </row>
    <row r="559" spans="1:26" x14ac:dyDescent="0.25">
      <c r="A559" s="892" t="s">
        <v>1405</v>
      </c>
      <c r="B559" s="869" t="str">
        <f t="shared" ca="1" si="60"/>
        <v>L19</v>
      </c>
      <c r="C559" s="869" t="str">
        <f t="shared" ca="1" si="61"/>
        <v>L20</v>
      </c>
      <c r="D559" s="869" t="s">
        <v>1358</v>
      </c>
      <c r="E559" s="869" t="s">
        <v>1526</v>
      </c>
      <c r="F559" s="1382" t="s">
        <v>2049</v>
      </c>
      <c r="G559" s="1382" t="str">
        <f>IF(T559&lt;&gt;"","H","")</f>
        <v/>
      </c>
      <c r="H559" s="1382" t="s">
        <v>2046</v>
      </c>
      <c r="I559" s="1338" t="str">
        <f t="shared" si="49"/>
        <v/>
      </c>
      <c r="J559" s="1382" t="str">
        <f t="shared" si="58"/>
        <v/>
      </c>
      <c r="K559" s="1382" t="str">
        <f t="shared" si="50"/>
        <v/>
      </c>
      <c r="L559" s="869" t="s">
        <v>1405</v>
      </c>
      <c r="M559" s="1398">
        <v>542</v>
      </c>
      <c r="N559" s="1382"/>
      <c r="O559" s="1379"/>
      <c r="P559" s="1379"/>
      <c r="Q559" s="1379"/>
      <c r="R559" s="1382" t="s">
        <v>854</v>
      </c>
      <c r="S559" s="1379"/>
      <c r="T559" s="1382" t="str">
        <f t="shared" si="59"/>
        <v/>
      </c>
      <c r="U559" s="1379"/>
      <c r="V559" s="1379"/>
      <c r="W559" s="1379"/>
      <c r="X559" s="1379"/>
      <c r="Y559" s="1379"/>
      <c r="Z559" s="1379"/>
    </row>
    <row r="560" spans="1:26" x14ac:dyDescent="0.25">
      <c r="A560" s="892" t="s">
        <v>1390</v>
      </c>
      <c r="B560" s="869" t="str">
        <f t="shared" ca="1" si="60"/>
        <v>N19</v>
      </c>
      <c r="C560" s="869" t="str">
        <f t="shared" ca="1" si="61"/>
        <v>N20</v>
      </c>
      <c r="D560" s="869" t="s">
        <v>1358</v>
      </c>
      <c r="E560" s="869" t="s">
        <v>1526</v>
      </c>
      <c r="F560" s="1382" t="s">
        <v>1390</v>
      </c>
      <c r="G560" s="1382" t="str">
        <f>IF(T560&lt;&gt;"",IF(Q558="Credit Memo","J",IF(Q558="Check","K","")),"")</f>
        <v/>
      </c>
      <c r="H560" s="1382" t="s">
        <v>2046</v>
      </c>
      <c r="I560" s="1338" t="str">
        <f t="shared" si="49"/>
        <v/>
      </c>
      <c r="J560" s="1382" t="str">
        <f t="shared" si="58"/>
        <v/>
      </c>
      <c r="K560" s="1382" t="str">
        <f t="shared" si="50"/>
        <v/>
      </c>
      <c r="L560" s="869" t="s">
        <v>1390</v>
      </c>
      <c r="M560" s="1398">
        <v>543</v>
      </c>
      <c r="N560" s="1382"/>
      <c r="O560" s="1379"/>
      <c r="P560" s="1379"/>
      <c r="Q560" s="1379"/>
      <c r="R560" s="1382" t="s">
        <v>854</v>
      </c>
      <c r="S560" s="1379"/>
      <c r="T560" s="1382" t="str">
        <f t="shared" si="59"/>
        <v/>
      </c>
      <c r="U560" s="1379"/>
      <c r="V560" s="1379"/>
      <c r="W560" s="1379"/>
      <c r="X560" s="1379"/>
      <c r="Y560" s="1379"/>
      <c r="Z560" s="1379"/>
    </row>
    <row r="561" spans="1:26" x14ac:dyDescent="0.25">
      <c r="A561" s="892" t="s">
        <v>1496</v>
      </c>
      <c r="B561" s="869" t="str">
        <f t="shared" ca="1" si="60"/>
        <v>P19</v>
      </c>
      <c r="C561" s="869" t="str">
        <f t="shared" ca="1" si="61"/>
        <v>P20</v>
      </c>
      <c r="D561" s="869" t="s">
        <v>1358</v>
      </c>
      <c r="E561" s="869" t="s">
        <v>1526</v>
      </c>
      <c r="F561" s="1382" t="s">
        <v>2050</v>
      </c>
      <c r="G561" s="1382" t="str">
        <f>IF(T561&lt;&gt;"","F","")</f>
        <v/>
      </c>
      <c r="H561" s="1382" t="s">
        <v>2046</v>
      </c>
      <c r="I561" s="1338" t="str">
        <f t="shared" si="49"/>
        <v/>
      </c>
      <c r="J561" s="1382" t="str">
        <f t="shared" si="58"/>
        <v/>
      </c>
      <c r="K561" s="1382" t="str">
        <f t="shared" si="50"/>
        <v/>
      </c>
      <c r="L561" s="869" t="s">
        <v>1496</v>
      </c>
      <c r="M561" s="1398">
        <v>544</v>
      </c>
      <c r="N561" s="1382"/>
      <c r="O561" s="1379"/>
      <c r="P561" s="1379"/>
      <c r="Q561" s="1379"/>
      <c r="R561" s="1382" t="s">
        <v>854</v>
      </c>
      <c r="S561" s="1379"/>
      <c r="T561" s="1382" t="str">
        <f t="shared" si="59"/>
        <v/>
      </c>
      <c r="U561" s="1379"/>
      <c r="V561" s="1379"/>
      <c r="W561" s="1379"/>
      <c r="X561" s="1379"/>
      <c r="Y561" s="1379"/>
      <c r="Z561" s="1379"/>
    </row>
    <row r="562" spans="1:26" x14ac:dyDescent="0.25">
      <c r="A562" s="892" t="s">
        <v>1497</v>
      </c>
      <c r="B562" s="869" t="str">
        <f t="shared" ca="1" si="60"/>
        <v>R19</v>
      </c>
      <c r="C562" s="869" t="str">
        <f t="shared" ca="1" si="61"/>
        <v>R20</v>
      </c>
      <c r="D562" s="869" t="s">
        <v>1358</v>
      </c>
      <c r="E562" s="869" t="s">
        <v>1526</v>
      </c>
      <c r="F562" s="1382" t="s">
        <v>2051</v>
      </c>
      <c r="G562" s="1382" t="str">
        <f>IF(T562&lt;&gt;"","G","")</f>
        <v/>
      </c>
      <c r="H562" s="1382" t="s">
        <v>2046</v>
      </c>
      <c r="I562" s="1338" t="str">
        <f t="shared" si="49"/>
        <v/>
      </c>
      <c r="J562" s="1382" t="str">
        <f t="shared" si="58"/>
        <v/>
      </c>
      <c r="K562" s="1382" t="str">
        <f t="shared" si="50"/>
        <v/>
      </c>
      <c r="L562" s="869" t="s">
        <v>1497</v>
      </c>
      <c r="M562" s="1398">
        <v>545</v>
      </c>
      <c r="N562" s="1382"/>
      <c r="O562" s="1379"/>
      <c r="P562" s="1379"/>
      <c r="Q562" s="1379"/>
      <c r="R562" s="1382" t="s">
        <v>854</v>
      </c>
      <c r="S562" s="1379"/>
      <c r="T562" s="1382" t="str">
        <f t="shared" si="59"/>
        <v/>
      </c>
      <c r="U562" s="1379"/>
      <c r="V562" s="1379"/>
      <c r="W562" s="1379"/>
      <c r="X562" s="1379"/>
      <c r="Y562" s="1379"/>
      <c r="Z562" s="1379"/>
    </row>
    <row r="563" spans="1:26" x14ac:dyDescent="0.25">
      <c r="A563" s="892" t="s">
        <v>1498</v>
      </c>
      <c r="B563" s="869" t="str">
        <f t="shared" ca="1" si="60"/>
        <v>T19</v>
      </c>
      <c r="C563" s="869" t="str">
        <f t="shared" ca="1" si="61"/>
        <v>T20</v>
      </c>
      <c r="D563" s="869" t="s">
        <v>1358</v>
      </c>
      <c r="E563" s="869" t="s">
        <v>1526</v>
      </c>
      <c r="F563" s="884" t="s">
        <v>1498</v>
      </c>
      <c r="G563" s="1382" t="str">
        <f>IF(T563&lt;&gt;"","AW","")</f>
        <v/>
      </c>
      <c r="H563" s="1382" t="s">
        <v>2046</v>
      </c>
      <c r="I563" s="1338" t="str">
        <f t="shared" si="49"/>
        <v/>
      </c>
      <c r="J563" s="1382" t="str">
        <f t="shared" si="58"/>
        <v/>
      </c>
      <c r="K563" s="1382" t="str">
        <f t="shared" si="50"/>
        <v/>
      </c>
      <c r="L563" s="869" t="s">
        <v>1498</v>
      </c>
      <c r="M563" s="1398">
        <v>546</v>
      </c>
      <c r="N563" s="1382"/>
      <c r="O563" s="1379"/>
      <c r="P563" s="1379"/>
      <c r="Q563" s="1379"/>
      <c r="R563" s="1382" t="s">
        <v>854</v>
      </c>
      <c r="S563" s="1379"/>
      <c r="T563" s="1382" t="str">
        <f t="shared" si="59"/>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49"/>
        <v/>
      </c>
      <c r="J564" s="1382"/>
      <c r="K564" s="1382" t="str">
        <f t="shared" si="50"/>
        <v/>
      </c>
      <c r="L564" s="869" t="s">
        <v>1393</v>
      </c>
      <c r="M564" s="1398">
        <v>547</v>
      </c>
      <c r="N564" s="1382"/>
      <c r="O564" s="1379"/>
      <c r="P564" s="1379"/>
      <c r="Q564" s="1379"/>
      <c r="R564" s="1382" t="s">
        <v>854</v>
      </c>
      <c r="S564" s="1379"/>
      <c r="T564" s="1382" t="str">
        <f t="shared" si="59"/>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49"/>
        <v/>
      </c>
      <c r="J565" s="1382"/>
      <c r="K565" s="1382" t="str">
        <f t="shared" si="50"/>
        <v/>
      </c>
      <c r="L565" s="869" t="s">
        <v>1394</v>
      </c>
      <c r="M565" s="1398">
        <v>548</v>
      </c>
      <c r="N565" s="1382"/>
      <c r="O565" s="1379"/>
      <c r="P565" s="1379"/>
      <c r="Q565" s="1379"/>
      <c r="R565" s="1382" t="s">
        <v>854</v>
      </c>
      <c r="S565" s="1379"/>
      <c r="T565" s="1382" t="str">
        <f t="shared" si="59"/>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49"/>
        <v/>
      </c>
      <c r="J566" s="1382" t="str">
        <f t="shared" si="58"/>
        <v/>
      </c>
      <c r="K566" s="1382" t="str">
        <f t="shared" si="50"/>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59"/>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49"/>
        <v/>
      </c>
      <c r="J567" s="1382" t="str">
        <f t="shared" si="58"/>
        <v/>
      </c>
      <c r="K567" s="1382" t="str">
        <f t="shared" si="50"/>
        <v/>
      </c>
      <c r="L567" s="869" t="s">
        <v>1502</v>
      </c>
      <c r="M567" s="1398">
        <v>550</v>
      </c>
      <c r="N567" s="1382"/>
      <c r="O567" s="1379"/>
      <c r="P567" s="1379"/>
      <c r="Q567" s="1379"/>
      <c r="R567" s="1382" t="s">
        <v>854</v>
      </c>
      <c r="S567" s="1379"/>
      <c r="T567" s="1382" t="str">
        <f t="shared" si="59"/>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49"/>
        <v/>
      </c>
      <c r="J568" s="1382"/>
      <c r="K568" s="1382" t="str">
        <f t="shared" si="50"/>
        <v/>
      </c>
      <c r="L568" s="869" t="s">
        <v>1397</v>
      </c>
      <c r="M568" s="1398">
        <v>551</v>
      </c>
      <c r="N568" s="1382"/>
      <c r="O568" s="1379"/>
      <c r="P568" s="1379"/>
      <c r="Q568" s="1379"/>
      <c r="R568" s="1382" t="s">
        <v>854</v>
      </c>
      <c r="S568" s="1379"/>
      <c r="T568" s="1382" t="str">
        <f t="shared" si="59"/>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49"/>
        <v/>
      </c>
      <c r="J569" s="1382"/>
      <c r="K569" s="1382" t="str">
        <f t="shared" si="50"/>
        <v/>
      </c>
      <c r="L569" s="869" t="s">
        <v>1501</v>
      </c>
      <c r="M569" s="1398">
        <v>552</v>
      </c>
      <c r="N569" s="1382"/>
      <c r="O569" s="1379" t="s">
        <v>725</v>
      </c>
      <c r="P569" s="1379"/>
      <c r="Q569" s="1379"/>
      <c r="R569" s="1382" t="s">
        <v>854</v>
      </c>
      <c r="S569" s="1379"/>
      <c r="T569" s="1382" t="str">
        <f t="shared" ref="T569:T586" si="62">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49"/>
        <v/>
      </c>
      <c r="J570" s="1382" t="str">
        <f t="shared" ref="J570:J587" si="63">IF(M570&lt;&gt;"",IF($Q$570="Yes",Q$1&amp;M570,""))</f>
        <v/>
      </c>
      <c r="K570" s="1382" t="str">
        <f t="shared" si="50"/>
        <v/>
      </c>
      <c r="L570" s="869" t="s">
        <v>1715</v>
      </c>
      <c r="M570" s="1398">
        <v>553</v>
      </c>
      <c r="N570" s="1382"/>
      <c r="O570" s="1379">
        <f>'Configurable Tab'!H5</f>
        <v>31</v>
      </c>
      <c r="P570" s="1485" t="str">
        <f>'Configurable Tab'!J5</f>
        <v>Yes</v>
      </c>
      <c r="Q570" s="1422" t="s">
        <v>648</v>
      </c>
      <c r="R570" s="1382" t="s">
        <v>854</v>
      </c>
      <c r="S570" s="1379"/>
      <c r="T570" s="1382" t="str">
        <f t="shared" si="62"/>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49"/>
        <v/>
      </c>
      <c r="J571" s="1382"/>
      <c r="K571" s="1382" t="str">
        <f t="shared" si="50"/>
        <v/>
      </c>
      <c r="L571" s="869" t="s">
        <v>1391</v>
      </c>
      <c r="M571" s="1398">
        <v>554</v>
      </c>
      <c r="N571" s="1382"/>
      <c r="O571" s="1379" t="s">
        <v>726</v>
      </c>
      <c r="P571" s="1379"/>
      <c r="Q571" s="1379"/>
      <c r="R571" s="1382" t="s">
        <v>854</v>
      </c>
      <c r="S571" s="1379"/>
      <c r="T571" s="1382" t="str">
        <f t="shared" si="62"/>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49"/>
        <v/>
      </c>
      <c r="J572" s="1382" t="str">
        <f t="shared" si="63"/>
        <v/>
      </c>
      <c r="K572" s="1382" t="str">
        <f t="shared" si="50"/>
        <v/>
      </c>
      <c r="L572" s="869" t="s">
        <v>1388</v>
      </c>
      <c r="M572" s="1398">
        <v>555</v>
      </c>
      <c r="N572" s="1382"/>
      <c r="O572" s="1379">
        <f>'Configurable Tab'!I5</f>
        <v>44</v>
      </c>
      <c r="P572" s="1379"/>
      <c r="Q572" s="1379"/>
      <c r="R572" s="1382" t="s">
        <v>854</v>
      </c>
      <c r="S572" s="1379"/>
      <c r="T572" s="1382" t="str">
        <f t="shared" si="62"/>
        <v/>
      </c>
      <c r="U572" s="1379"/>
      <c r="V572" s="1379"/>
      <c r="W572" s="1379"/>
      <c r="X572" s="1379"/>
      <c r="Y572" s="1379"/>
      <c r="Z572" s="1379"/>
    </row>
    <row r="573" spans="1:26" x14ac:dyDescent="0.25">
      <c r="A573" s="889" t="s">
        <v>1389</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49"/>
        <v/>
      </c>
      <c r="J573" s="1382" t="str">
        <f t="shared" si="63"/>
        <v/>
      </c>
      <c r="K573" s="1382" t="str">
        <f t="shared" si="50"/>
        <v/>
      </c>
      <c r="L573" s="869" t="s">
        <v>1389</v>
      </c>
      <c r="M573" s="1398">
        <v>556</v>
      </c>
      <c r="N573" s="1382"/>
      <c r="O573" s="1163" t="s">
        <v>1644</v>
      </c>
      <c r="P573" s="1379"/>
      <c r="Q573" s="1379" t="s">
        <v>482</v>
      </c>
      <c r="R573" s="1382" t="s">
        <v>854</v>
      </c>
      <c r="S573" s="1379"/>
      <c r="T573" s="1382" t="str">
        <f t="shared" si="62"/>
        <v/>
      </c>
      <c r="U573" s="1379"/>
      <c r="V573" s="1379"/>
      <c r="W573" s="1379"/>
      <c r="X573" s="1379"/>
      <c r="Y573" s="1379"/>
      <c r="Z573" s="1379"/>
    </row>
    <row r="574" spans="1:26" x14ac:dyDescent="0.25">
      <c r="A574" s="889" t="s">
        <v>1405</v>
      </c>
      <c r="B574" s="869" t="str">
        <f t="shared" ca="1" si="64"/>
        <v>L33</v>
      </c>
      <c r="C574" s="869" t="str">
        <f t="shared" ca="1" si="65"/>
        <v>L34</v>
      </c>
      <c r="D574" s="869" t="s">
        <v>1358</v>
      </c>
      <c r="E574" s="869" t="s">
        <v>1526</v>
      </c>
      <c r="F574" s="1382" t="s">
        <v>2049</v>
      </c>
      <c r="G574" s="1382" t="str">
        <f>IF(T574&lt;&gt;"","H","")</f>
        <v/>
      </c>
      <c r="H574" s="1382" t="s">
        <v>2046</v>
      </c>
      <c r="I574" s="1338" t="str">
        <f t="shared" si="49"/>
        <v/>
      </c>
      <c r="J574" s="1382" t="str">
        <f t="shared" si="63"/>
        <v/>
      </c>
      <c r="K574" s="1382" t="str">
        <f t="shared" si="50"/>
        <v/>
      </c>
      <c r="L574" s="869" t="s">
        <v>1405</v>
      </c>
      <c r="M574" s="1398">
        <v>557</v>
      </c>
      <c r="N574" s="1382"/>
      <c r="O574" s="1379"/>
      <c r="P574" s="1379"/>
      <c r="Q574" s="1379"/>
      <c r="R574" s="1382" t="s">
        <v>854</v>
      </c>
      <c r="S574" s="1379"/>
      <c r="T574" s="1382" t="str">
        <f t="shared" si="62"/>
        <v/>
      </c>
      <c r="U574" s="1379"/>
      <c r="V574" s="1379"/>
      <c r="W574" s="1379"/>
      <c r="X574" s="1379"/>
      <c r="Y574" s="1379"/>
      <c r="Z574" s="1379"/>
    </row>
    <row r="575" spans="1:26" x14ac:dyDescent="0.25">
      <c r="A575" s="889" t="s">
        <v>1390</v>
      </c>
      <c r="B575" s="869" t="str">
        <f t="shared" ca="1" si="64"/>
        <v>N33</v>
      </c>
      <c r="C575" s="869" t="str">
        <f t="shared" ca="1" si="65"/>
        <v>N34</v>
      </c>
      <c r="D575" s="869" t="s">
        <v>1358</v>
      </c>
      <c r="E575" s="869" t="s">
        <v>1526</v>
      </c>
      <c r="F575" s="1382" t="s">
        <v>1390</v>
      </c>
      <c r="G575" s="1382" t="str">
        <f>IF(T575&lt;&gt;"",IF(Q573="Credit Memo","J",IF(Q573="Check","K","")),"")</f>
        <v/>
      </c>
      <c r="H575" s="1382" t="s">
        <v>2046</v>
      </c>
      <c r="I575" s="1338" t="str">
        <f t="shared" si="49"/>
        <v/>
      </c>
      <c r="J575" s="1382" t="str">
        <f t="shared" si="63"/>
        <v/>
      </c>
      <c r="K575" s="1382" t="str">
        <f t="shared" si="50"/>
        <v/>
      </c>
      <c r="L575" s="869" t="s">
        <v>1390</v>
      </c>
      <c r="M575" s="1398">
        <v>558</v>
      </c>
      <c r="N575" s="1382"/>
      <c r="O575" s="1379"/>
      <c r="P575" s="1379"/>
      <c r="Q575" s="1379"/>
      <c r="R575" s="1382" t="s">
        <v>854</v>
      </c>
      <c r="S575" s="1379"/>
      <c r="T575" s="1382" t="str">
        <f t="shared" si="62"/>
        <v/>
      </c>
      <c r="U575" s="1379"/>
      <c r="V575" s="1379"/>
      <c r="W575" s="1379"/>
      <c r="X575" s="1379"/>
      <c r="Y575" s="1379"/>
      <c r="Z575" s="1379"/>
    </row>
    <row r="576" spans="1:26" x14ac:dyDescent="0.25">
      <c r="A576" s="889" t="s">
        <v>1496</v>
      </c>
      <c r="B576" s="869" t="str">
        <f t="shared" ca="1" si="64"/>
        <v>P33</v>
      </c>
      <c r="C576" s="869" t="str">
        <f t="shared" ca="1" si="65"/>
        <v>P34</v>
      </c>
      <c r="D576" s="869" t="s">
        <v>1358</v>
      </c>
      <c r="E576" s="869" t="s">
        <v>1526</v>
      </c>
      <c r="F576" s="1382" t="s">
        <v>2050</v>
      </c>
      <c r="G576" s="1382" t="str">
        <f>IF(T576&lt;&gt;"","F","")</f>
        <v/>
      </c>
      <c r="H576" s="1382" t="s">
        <v>2046</v>
      </c>
      <c r="I576" s="1338" t="str">
        <f t="shared" si="49"/>
        <v/>
      </c>
      <c r="J576" s="1382" t="str">
        <f t="shared" si="63"/>
        <v/>
      </c>
      <c r="K576" s="1382" t="str">
        <f t="shared" si="50"/>
        <v/>
      </c>
      <c r="L576" s="869" t="s">
        <v>1496</v>
      </c>
      <c r="M576" s="1398">
        <v>559</v>
      </c>
      <c r="N576" s="1382"/>
      <c r="O576" s="1379"/>
      <c r="P576" s="1379"/>
      <c r="Q576" s="1379"/>
      <c r="R576" s="1382" t="s">
        <v>854</v>
      </c>
      <c r="S576" s="1379"/>
      <c r="T576" s="1382" t="str">
        <f t="shared" si="62"/>
        <v/>
      </c>
      <c r="U576" s="1379"/>
      <c r="V576" s="1379"/>
      <c r="W576" s="1379"/>
      <c r="X576" s="1379"/>
      <c r="Y576" s="1379"/>
      <c r="Z576" s="1379"/>
    </row>
    <row r="577" spans="1:26" x14ac:dyDescent="0.25">
      <c r="A577" s="889" t="s">
        <v>1497</v>
      </c>
      <c r="B577" s="869" t="str">
        <f t="shared" ca="1" si="64"/>
        <v>R33</v>
      </c>
      <c r="C577" s="869" t="str">
        <f t="shared" ca="1" si="65"/>
        <v>R34</v>
      </c>
      <c r="D577" s="869" t="s">
        <v>1358</v>
      </c>
      <c r="E577" s="869" t="s">
        <v>1526</v>
      </c>
      <c r="F577" s="1382" t="s">
        <v>2051</v>
      </c>
      <c r="G577" s="1382" t="str">
        <f>IF(T577&lt;&gt;"","G","")</f>
        <v/>
      </c>
      <c r="H577" s="1382" t="s">
        <v>2046</v>
      </c>
      <c r="I577" s="1338" t="str">
        <f t="shared" si="49"/>
        <v/>
      </c>
      <c r="J577" s="1382" t="str">
        <f t="shared" si="63"/>
        <v/>
      </c>
      <c r="K577" s="1382" t="str">
        <f t="shared" si="50"/>
        <v/>
      </c>
      <c r="L577" s="869" t="s">
        <v>1497</v>
      </c>
      <c r="M577" s="1398">
        <v>560</v>
      </c>
      <c r="N577" s="1382"/>
      <c r="O577" s="1379"/>
      <c r="P577" s="1379"/>
      <c r="Q577" s="1379"/>
      <c r="R577" s="1382" t="s">
        <v>854</v>
      </c>
      <c r="S577" s="1379"/>
      <c r="T577" s="1382" t="str">
        <f t="shared" si="62"/>
        <v/>
      </c>
      <c r="U577" s="1379"/>
      <c r="V577" s="1379"/>
      <c r="W577" s="1379"/>
      <c r="X577" s="1379"/>
      <c r="Y577" s="1379"/>
      <c r="Z577" s="1379"/>
    </row>
    <row r="578" spans="1:26" x14ac:dyDescent="0.25">
      <c r="A578" s="889" t="s">
        <v>1498</v>
      </c>
      <c r="B578" s="869" t="str">
        <f t="shared" ca="1" si="64"/>
        <v>T33</v>
      </c>
      <c r="C578" s="869" t="str">
        <f t="shared" ca="1" si="65"/>
        <v>T34</v>
      </c>
      <c r="D578" s="869" t="s">
        <v>1358</v>
      </c>
      <c r="E578" s="869" t="s">
        <v>1526</v>
      </c>
      <c r="F578" s="884" t="s">
        <v>1498</v>
      </c>
      <c r="G578" s="1382" t="str">
        <f>IF(T578&lt;&gt;"","AW","")</f>
        <v/>
      </c>
      <c r="H578" s="1382" t="s">
        <v>2046</v>
      </c>
      <c r="I578" s="1338" t="str">
        <f t="shared" si="49"/>
        <v/>
      </c>
      <c r="J578" s="1382" t="str">
        <f t="shared" si="63"/>
        <v/>
      </c>
      <c r="K578" s="1382" t="str">
        <f t="shared" si="50"/>
        <v/>
      </c>
      <c r="L578" s="869" t="s">
        <v>1498</v>
      </c>
      <c r="M578" s="1398">
        <v>561</v>
      </c>
      <c r="N578" s="1382"/>
      <c r="O578" s="1379"/>
      <c r="P578" s="1379"/>
      <c r="Q578" s="1379"/>
      <c r="R578" s="1382" t="s">
        <v>854</v>
      </c>
      <c r="S578" s="1379"/>
      <c r="T578" s="1382" t="str">
        <f t="shared" si="62"/>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49"/>
        <v/>
      </c>
      <c r="J579" s="1382"/>
      <c r="K579" s="1382" t="str">
        <f t="shared" si="50"/>
        <v/>
      </c>
      <c r="L579" s="869" t="s">
        <v>1393</v>
      </c>
      <c r="M579" s="1398">
        <v>562</v>
      </c>
      <c r="N579" s="1382"/>
      <c r="O579" s="1379"/>
      <c r="P579" s="1379"/>
      <c r="Q579" s="1379"/>
      <c r="R579" s="1382" t="s">
        <v>854</v>
      </c>
      <c r="S579" s="1379"/>
      <c r="T579" s="1382" t="str">
        <f t="shared" si="62"/>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6">IF(J580&lt;&gt;"",A580,"")</f>
        <v/>
      </c>
      <c r="J580" s="1382"/>
      <c r="K580" s="1382" t="str">
        <f t="shared" ref="K580:K643" si="67">IF(J580&lt;&gt;"",E580,"")</f>
        <v/>
      </c>
      <c r="L580" s="869" t="s">
        <v>1394</v>
      </c>
      <c r="M580" s="1398">
        <v>563</v>
      </c>
      <c r="N580" s="1382"/>
      <c r="O580" s="1379"/>
      <c r="P580" s="1379"/>
      <c r="Q580" s="1379"/>
      <c r="R580" s="1382" t="s">
        <v>854</v>
      </c>
      <c r="S580" s="1379"/>
      <c r="T580" s="1382" t="str">
        <f t="shared" si="62"/>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6"/>
        <v/>
      </c>
      <c r="J581" s="1382" t="str">
        <f t="shared" si="63"/>
        <v/>
      </c>
      <c r="K581" s="1382" t="str">
        <f t="shared" si="67"/>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2"/>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6"/>
        <v/>
      </c>
      <c r="J582" s="1382" t="str">
        <f t="shared" si="63"/>
        <v/>
      </c>
      <c r="K582" s="1382" t="str">
        <f t="shared" si="67"/>
        <v/>
      </c>
      <c r="L582" s="869" t="s">
        <v>1502</v>
      </c>
      <c r="M582" s="1398">
        <v>565</v>
      </c>
      <c r="N582" s="1382"/>
      <c r="O582" s="1379"/>
      <c r="P582" s="1379"/>
      <c r="Q582" s="1379"/>
      <c r="R582" s="1382" t="s">
        <v>854</v>
      </c>
      <c r="S582" s="1379"/>
      <c r="T582" s="1382" t="str">
        <f t="shared" si="62"/>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6"/>
        <v/>
      </c>
      <c r="J583" s="1382" t="str">
        <f t="shared" si="63"/>
        <v/>
      </c>
      <c r="K583" s="1382" t="str">
        <f t="shared" si="67"/>
        <v/>
      </c>
      <c r="L583" s="869" t="s">
        <v>1516</v>
      </c>
      <c r="M583" s="1398">
        <v>566</v>
      </c>
      <c r="N583" s="1382"/>
      <c r="O583" s="1379"/>
      <c r="P583" s="1379"/>
      <c r="Q583" s="1379"/>
      <c r="R583" s="1382" t="s">
        <v>854</v>
      </c>
      <c r="S583" s="1379"/>
      <c r="T583" s="1382" t="str">
        <f t="shared" si="62"/>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6"/>
        <v/>
      </c>
      <c r="J584" s="1382" t="str">
        <f t="shared" si="63"/>
        <v/>
      </c>
      <c r="K584" s="1382" t="str">
        <f t="shared" si="67"/>
        <v/>
      </c>
      <c r="L584" s="869" t="s">
        <v>1395</v>
      </c>
      <c r="M584" s="1398">
        <v>567</v>
      </c>
      <c r="N584" s="1382"/>
      <c r="O584" s="1379"/>
      <c r="P584" s="1379"/>
      <c r="Q584" s="1379"/>
      <c r="R584" s="1382" t="s">
        <v>854</v>
      </c>
      <c r="S584" s="1379"/>
      <c r="T584" s="1382" t="str">
        <f t="shared" si="62"/>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6"/>
        <v/>
      </c>
      <c r="J585" s="1382"/>
      <c r="K585" s="1382" t="str">
        <f t="shared" si="67"/>
        <v/>
      </c>
      <c r="L585" s="869" t="s">
        <v>1396</v>
      </c>
      <c r="M585" s="1398">
        <v>568</v>
      </c>
      <c r="N585" s="1382"/>
      <c r="O585" s="1379"/>
      <c r="P585" s="1379"/>
      <c r="Q585" s="1379"/>
      <c r="R585" s="1382" t="s">
        <v>854</v>
      </c>
      <c r="S585" s="1379"/>
      <c r="T585" s="1382" t="str">
        <f t="shared" si="62"/>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6"/>
        <v/>
      </c>
      <c r="J586" s="1382"/>
      <c r="K586" s="1382" t="str">
        <f t="shared" si="67"/>
        <v/>
      </c>
      <c r="L586" s="871" t="s">
        <v>1397</v>
      </c>
      <c r="M586" s="1398">
        <v>569</v>
      </c>
      <c r="N586" s="1382"/>
      <c r="O586" s="1379"/>
      <c r="P586" s="1379"/>
      <c r="Q586" s="1379"/>
      <c r="R586" s="1382" t="s">
        <v>854</v>
      </c>
      <c r="S586" s="1379"/>
      <c r="T586" s="1382" t="str">
        <f t="shared" si="62"/>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6"/>
        <v/>
      </c>
      <c r="J587" s="1382" t="str">
        <f t="shared" si="63"/>
        <v/>
      </c>
      <c r="K587" s="1382" t="str">
        <f t="shared" si="67"/>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6"/>
        <v/>
      </c>
      <c r="J588" s="1382"/>
      <c r="K588" s="1382" t="str">
        <f t="shared" si="67"/>
        <v/>
      </c>
      <c r="L588" s="869" t="s">
        <v>1501</v>
      </c>
      <c r="M588" s="1398">
        <v>571</v>
      </c>
      <c r="N588" s="1382"/>
      <c r="O588" s="1379" t="s">
        <v>725</v>
      </c>
      <c r="P588" s="1379"/>
      <c r="Q588" s="1379"/>
      <c r="R588" s="1382" t="s">
        <v>854</v>
      </c>
      <c r="S588" s="1379"/>
      <c r="T588" s="1382" t="str">
        <f t="shared" ref="T588:T605" si="68">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6"/>
        <v/>
      </c>
      <c r="J589" s="1382" t="str">
        <f t="shared" ref="J589:J606" si="69">IF(M589&lt;&gt;"",IF($Q$589="Yes",Q$1&amp;M589,""))</f>
        <v/>
      </c>
      <c r="K589" s="1382" t="str">
        <f t="shared" si="67"/>
        <v/>
      </c>
      <c r="L589" s="869" t="s">
        <v>1715</v>
      </c>
      <c r="M589" s="1398">
        <v>572</v>
      </c>
      <c r="N589" s="1382"/>
      <c r="O589" s="1379">
        <f>'Configurable Tab'!H6</f>
        <v>45</v>
      </c>
      <c r="P589" s="1485" t="str">
        <f>'Configurable Tab'!J6</f>
        <v>Yes</v>
      </c>
      <c r="Q589" s="1422" t="s">
        <v>648</v>
      </c>
      <c r="R589" s="1382" t="s">
        <v>854</v>
      </c>
      <c r="S589" s="1379"/>
      <c r="T589" s="1382" t="str">
        <f t="shared" si="68"/>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6"/>
        <v/>
      </c>
      <c r="J590" s="1382"/>
      <c r="K590" s="1382" t="str">
        <f t="shared" si="67"/>
        <v/>
      </c>
      <c r="L590" s="869" t="s">
        <v>1391</v>
      </c>
      <c r="M590" s="1398">
        <v>573</v>
      </c>
      <c r="N590" s="1382"/>
      <c r="O590" s="1379" t="s">
        <v>726</v>
      </c>
      <c r="P590" s="1379"/>
      <c r="Q590" s="1379"/>
      <c r="R590" s="1382" t="s">
        <v>854</v>
      </c>
      <c r="S590" s="1379"/>
      <c r="T590" s="1382" t="str">
        <f t="shared" si="68"/>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6"/>
        <v/>
      </c>
      <c r="J591" s="1382" t="str">
        <f t="shared" si="69"/>
        <v/>
      </c>
      <c r="K591" s="1382" t="str">
        <f t="shared" si="67"/>
        <v/>
      </c>
      <c r="L591" s="869" t="s">
        <v>1388</v>
      </c>
      <c r="M591" s="1398">
        <v>574</v>
      </c>
      <c r="N591" s="1382"/>
      <c r="O591" s="1379">
        <f>'Configurable Tab'!I6</f>
        <v>58</v>
      </c>
      <c r="P591" s="1379"/>
      <c r="Q591" s="1379"/>
      <c r="R591" s="1382" t="s">
        <v>854</v>
      </c>
      <c r="S591" s="1379"/>
      <c r="T591" s="1382" t="str">
        <f t="shared" si="68"/>
        <v/>
      </c>
      <c r="U591" s="1379"/>
      <c r="V591" s="1379"/>
      <c r="W591" s="1379"/>
      <c r="X591" s="1379"/>
      <c r="Y591" s="1379"/>
      <c r="Z591" s="1379"/>
    </row>
    <row r="592" spans="1:26" x14ac:dyDescent="0.25">
      <c r="A592" s="892" t="s">
        <v>1389</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6"/>
        <v/>
      </c>
      <c r="J592" s="1382" t="str">
        <f t="shared" si="69"/>
        <v/>
      </c>
      <c r="K592" s="1382" t="str">
        <f t="shared" si="67"/>
        <v/>
      </c>
      <c r="L592" s="869" t="s">
        <v>1389</v>
      </c>
      <c r="M592" s="1398">
        <v>575</v>
      </c>
      <c r="N592" s="1382"/>
      <c r="O592" s="1163" t="s">
        <v>1645</v>
      </c>
      <c r="P592" s="1379"/>
      <c r="Q592" s="1379"/>
      <c r="R592" s="1382" t="s">
        <v>854</v>
      </c>
      <c r="S592" s="1379"/>
      <c r="T592" s="1382" t="str">
        <f t="shared" si="68"/>
        <v/>
      </c>
      <c r="U592" s="1379"/>
      <c r="V592" s="1379"/>
      <c r="W592" s="1379"/>
      <c r="X592" s="1379"/>
      <c r="Y592" s="1379"/>
      <c r="Z592" s="1379"/>
    </row>
    <row r="593" spans="1:26" x14ac:dyDescent="0.25">
      <c r="A593" s="892" t="s">
        <v>1405</v>
      </c>
      <c r="B593" s="869" t="str">
        <f t="shared" ca="1" si="70"/>
        <v>L47</v>
      </c>
      <c r="C593" s="869" t="str">
        <f t="shared" ca="1" si="71"/>
        <v>L48</v>
      </c>
      <c r="D593" s="869" t="s">
        <v>1358</v>
      </c>
      <c r="E593" s="869" t="s">
        <v>1526</v>
      </c>
      <c r="F593" s="1382" t="s">
        <v>2049</v>
      </c>
      <c r="G593" s="1382" t="str">
        <f>IF(T593&lt;&gt;"","H","")</f>
        <v/>
      </c>
      <c r="H593" s="1382" t="s">
        <v>2046</v>
      </c>
      <c r="I593" s="1338" t="str">
        <f t="shared" si="66"/>
        <v/>
      </c>
      <c r="J593" s="1382" t="str">
        <f t="shared" si="69"/>
        <v/>
      </c>
      <c r="K593" s="1382" t="str">
        <f t="shared" si="67"/>
        <v/>
      </c>
      <c r="L593" s="869" t="s">
        <v>1405</v>
      </c>
      <c r="M593" s="1398">
        <v>576</v>
      </c>
      <c r="N593" s="1382"/>
      <c r="O593" s="1379"/>
      <c r="P593" s="1379"/>
      <c r="Q593" s="1379"/>
      <c r="R593" s="1382" t="s">
        <v>854</v>
      </c>
      <c r="S593" s="1379"/>
      <c r="T593" s="1382" t="str">
        <f t="shared" si="68"/>
        <v/>
      </c>
      <c r="U593" s="1379"/>
      <c r="V593" s="1379"/>
      <c r="W593" s="1379"/>
      <c r="X593" s="1379"/>
      <c r="Y593" s="1379"/>
      <c r="Z593" s="1379"/>
    </row>
    <row r="594" spans="1:26" x14ac:dyDescent="0.25">
      <c r="A594" s="892" t="s">
        <v>1390</v>
      </c>
      <c r="B594" s="869" t="str">
        <f t="shared" ca="1" si="70"/>
        <v>N47</v>
      </c>
      <c r="C594" s="869" t="str">
        <f t="shared" ca="1" si="71"/>
        <v>N48</v>
      </c>
      <c r="D594" s="869" t="s">
        <v>1358</v>
      </c>
      <c r="E594" s="869" t="s">
        <v>1526</v>
      </c>
      <c r="F594" s="1382" t="s">
        <v>1390</v>
      </c>
      <c r="G594" s="1382" t="str">
        <f>IF(T594&lt;&gt;"",IF(Q592="Credit Memo","J",IF(Q592="Check","K","")),"")</f>
        <v/>
      </c>
      <c r="H594" s="1382" t="s">
        <v>2046</v>
      </c>
      <c r="I594" s="1338" t="str">
        <f t="shared" si="66"/>
        <v/>
      </c>
      <c r="J594" s="1382" t="str">
        <f t="shared" si="69"/>
        <v/>
      </c>
      <c r="K594" s="1382" t="str">
        <f t="shared" si="67"/>
        <v/>
      </c>
      <c r="L594" s="869" t="s">
        <v>1390</v>
      </c>
      <c r="M594" s="1398">
        <v>577</v>
      </c>
      <c r="N594" s="1382"/>
      <c r="O594" s="1379"/>
      <c r="P594" s="1379"/>
      <c r="Q594" s="1379"/>
      <c r="R594" s="1382" t="s">
        <v>854</v>
      </c>
      <c r="S594" s="1379"/>
      <c r="T594" s="1382" t="str">
        <f t="shared" si="68"/>
        <v/>
      </c>
      <c r="U594" s="1379"/>
      <c r="V594" s="1379"/>
      <c r="W594" s="1379"/>
      <c r="X594" s="1379"/>
      <c r="Y594" s="1379"/>
      <c r="Z594" s="1379"/>
    </row>
    <row r="595" spans="1:26" x14ac:dyDescent="0.25">
      <c r="A595" s="892" t="s">
        <v>1496</v>
      </c>
      <c r="B595" s="869" t="str">
        <f t="shared" ca="1" si="70"/>
        <v>P47</v>
      </c>
      <c r="C595" s="869" t="str">
        <f t="shared" ca="1" si="71"/>
        <v>P48</v>
      </c>
      <c r="D595" s="869" t="s">
        <v>1358</v>
      </c>
      <c r="E595" s="869" t="s">
        <v>1526</v>
      </c>
      <c r="F595" s="1382" t="s">
        <v>2050</v>
      </c>
      <c r="G595" s="1382" t="str">
        <f>IF(T595&lt;&gt;"","F","")</f>
        <v/>
      </c>
      <c r="H595" s="1382" t="s">
        <v>2046</v>
      </c>
      <c r="I595" s="1338" t="str">
        <f t="shared" si="66"/>
        <v/>
      </c>
      <c r="J595" s="1382" t="str">
        <f t="shared" si="69"/>
        <v/>
      </c>
      <c r="K595" s="1382" t="str">
        <f t="shared" si="67"/>
        <v/>
      </c>
      <c r="L595" s="869" t="s">
        <v>1496</v>
      </c>
      <c r="M595" s="1398">
        <v>578</v>
      </c>
      <c r="N595" s="1382"/>
      <c r="O595" s="1379"/>
      <c r="P595" s="1379"/>
      <c r="Q595" s="1379"/>
      <c r="R595" s="1382" t="s">
        <v>854</v>
      </c>
      <c r="S595" s="1379"/>
      <c r="T595" s="1382" t="str">
        <f t="shared" si="68"/>
        <v/>
      </c>
      <c r="U595" s="1379"/>
      <c r="V595" s="1379"/>
      <c r="W595" s="1379"/>
      <c r="X595" s="1379"/>
      <c r="Y595" s="1379"/>
      <c r="Z595" s="1379"/>
    </row>
    <row r="596" spans="1:26" x14ac:dyDescent="0.25">
      <c r="A596" s="892" t="s">
        <v>1497</v>
      </c>
      <c r="B596" s="869" t="str">
        <f t="shared" ca="1" si="70"/>
        <v>R47</v>
      </c>
      <c r="C596" s="869" t="str">
        <f t="shared" ca="1" si="71"/>
        <v>R48</v>
      </c>
      <c r="D596" s="869" t="s">
        <v>1358</v>
      </c>
      <c r="E596" s="869" t="s">
        <v>1526</v>
      </c>
      <c r="F596" s="1382" t="s">
        <v>2051</v>
      </c>
      <c r="G596" s="1382" t="str">
        <f>IF(T596&lt;&gt;"","G","")</f>
        <v/>
      </c>
      <c r="H596" s="1382" t="s">
        <v>2046</v>
      </c>
      <c r="I596" s="1338" t="str">
        <f t="shared" si="66"/>
        <v/>
      </c>
      <c r="J596" s="1382" t="str">
        <f t="shared" si="69"/>
        <v/>
      </c>
      <c r="K596" s="1382" t="str">
        <f t="shared" si="67"/>
        <v/>
      </c>
      <c r="L596" s="869" t="s">
        <v>1497</v>
      </c>
      <c r="M596" s="1398">
        <v>579</v>
      </c>
      <c r="N596" s="1382"/>
      <c r="O596" s="1379"/>
      <c r="P596" s="1379"/>
      <c r="Q596" s="1379"/>
      <c r="R596" s="1382" t="s">
        <v>854</v>
      </c>
      <c r="S596" s="1379"/>
      <c r="T596" s="1382" t="str">
        <f t="shared" si="68"/>
        <v/>
      </c>
      <c r="U596" s="1379"/>
      <c r="V596" s="1379"/>
      <c r="W596" s="1379"/>
      <c r="X596" s="1379"/>
      <c r="Y596" s="1379"/>
      <c r="Z596" s="1379"/>
    </row>
    <row r="597" spans="1:26" x14ac:dyDescent="0.25">
      <c r="A597" s="892" t="s">
        <v>1498</v>
      </c>
      <c r="B597" s="869" t="str">
        <f t="shared" ca="1" si="70"/>
        <v>T47</v>
      </c>
      <c r="C597" s="869" t="str">
        <f t="shared" ca="1" si="71"/>
        <v>T48</v>
      </c>
      <c r="D597" s="869" t="s">
        <v>1358</v>
      </c>
      <c r="E597" s="869" t="s">
        <v>1526</v>
      </c>
      <c r="F597" s="884" t="s">
        <v>1498</v>
      </c>
      <c r="G597" s="1382" t="str">
        <f>IF(T597&lt;&gt;"","AW","")</f>
        <v/>
      </c>
      <c r="H597" s="1382" t="s">
        <v>2046</v>
      </c>
      <c r="I597" s="1338" t="str">
        <f t="shared" si="66"/>
        <v/>
      </c>
      <c r="J597" s="1382" t="str">
        <f t="shared" si="69"/>
        <v/>
      </c>
      <c r="K597" s="1382" t="str">
        <f t="shared" si="67"/>
        <v/>
      </c>
      <c r="L597" s="869" t="s">
        <v>1498</v>
      </c>
      <c r="M597" s="1398">
        <v>580</v>
      </c>
      <c r="N597" s="1382"/>
      <c r="O597" s="1379"/>
      <c r="P597" s="1379"/>
      <c r="Q597" s="1379"/>
      <c r="R597" s="1382" t="s">
        <v>854</v>
      </c>
      <c r="S597" s="1379"/>
      <c r="T597" s="1382" t="str">
        <f t="shared" si="68"/>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6"/>
        <v/>
      </c>
      <c r="J598" s="1382"/>
      <c r="K598" s="1382" t="str">
        <f t="shared" si="67"/>
        <v/>
      </c>
      <c r="L598" s="869" t="s">
        <v>1393</v>
      </c>
      <c r="M598" s="1398">
        <v>581</v>
      </c>
      <c r="N598" s="1382"/>
      <c r="O598" s="1379"/>
      <c r="P598" s="1379"/>
      <c r="Q598" s="1379"/>
      <c r="R598" s="1382" t="s">
        <v>854</v>
      </c>
      <c r="S598" s="1379"/>
      <c r="T598" s="1382" t="str">
        <f t="shared" si="68"/>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6"/>
        <v/>
      </c>
      <c r="J599" s="1382"/>
      <c r="K599" s="1382" t="str">
        <f t="shared" si="67"/>
        <v/>
      </c>
      <c r="L599" s="869" t="s">
        <v>1394</v>
      </c>
      <c r="M599" s="1398">
        <v>582</v>
      </c>
      <c r="N599" s="1382"/>
      <c r="O599" s="1379"/>
      <c r="P599" s="1379"/>
      <c r="Q599" s="1379"/>
      <c r="R599" s="1382" t="s">
        <v>854</v>
      </c>
      <c r="S599" s="1379"/>
      <c r="T599" s="1382" t="str">
        <f t="shared" si="68"/>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6"/>
        <v/>
      </c>
      <c r="J600" s="1382" t="str">
        <f t="shared" si="69"/>
        <v/>
      </c>
      <c r="K600" s="1382" t="str">
        <f t="shared" si="67"/>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68"/>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6"/>
        <v/>
      </c>
      <c r="J601" s="1382" t="str">
        <f t="shared" si="69"/>
        <v/>
      </c>
      <c r="K601" s="1382" t="str">
        <f t="shared" si="67"/>
        <v/>
      </c>
      <c r="L601" s="869" t="s">
        <v>1502</v>
      </c>
      <c r="M601" s="1398">
        <v>584</v>
      </c>
      <c r="N601" s="1382"/>
      <c r="O601" s="1379"/>
      <c r="P601" s="1379"/>
      <c r="Q601" s="1379"/>
      <c r="R601" s="1382" t="s">
        <v>854</v>
      </c>
      <c r="S601" s="1379"/>
      <c r="T601" s="1382" t="str">
        <f t="shared" si="68"/>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6"/>
        <v/>
      </c>
      <c r="J602" s="1382" t="str">
        <f t="shared" si="69"/>
        <v/>
      </c>
      <c r="K602" s="1382" t="str">
        <f t="shared" si="67"/>
        <v/>
      </c>
      <c r="L602" s="869" t="s">
        <v>1516</v>
      </c>
      <c r="M602" s="1398">
        <v>585</v>
      </c>
      <c r="N602" s="1382"/>
      <c r="O602" s="1379"/>
      <c r="P602" s="1379"/>
      <c r="Q602" s="1379"/>
      <c r="R602" s="1382" t="s">
        <v>854</v>
      </c>
      <c r="S602" s="1379"/>
      <c r="T602" s="1382" t="str">
        <f t="shared" si="68"/>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6"/>
        <v/>
      </c>
      <c r="J603" s="1382" t="str">
        <f t="shared" si="69"/>
        <v/>
      </c>
      <c r="K603" s="1382" t="str">
        <f t="shared" si="67"/>
        <v/>
      </c>
      <c r="L603" s="869" t="s">
        <v>1395</v>
      </c>
      <c r="M603" s="1398">
        <v>586</v>
      </c>
      <c r="N603" s="1382"/>
      <c r="O603" s="1379"/>
      <c r="P603" s="1379"/>
      <c r="Q603" s="1379"/>
      <c r="R603" s="1382" t="s">
        <v>854</v>
      </c>
      <c r="S603" s="1379"/>
      <c r="T603" s="1382" t="str">
        <f t="shared" si="68"/>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6"/>
        <v/>
      </c>
      <c r="J604" s="1382"/>
      <c r="K604" s="1382" t="str">
        <f t="shared" si="67"/>
        <v/>
      </c>
      <c r="L604" s="869" t="s">
        <v>1396</v>
      </c>
      <c r="M604" s="1398">
        <v>587</v>
      </c>
      <c r="N604" s="1382"/>
      <c r="O604" s="1379"/>
      <c r="P604" s="1379"/>
      <c r="Q604" s="1379"/>
      <c r="R604" s="1382" t="s">
        <v>854</v>
      </c>
      <c r="S604" s="1379"/>
      <c r="T604" s="1382" t="str">
        <f t="shared" si="68"/>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6"/>
        <v/>
      </c>
      <c r="J605" s="1382"/>
      <c r="K605" s="1382" t="str">
        <f t="shared" si="67"/>
        <v/>
      </c>
      <c r="L605" s="869" t="s">
        <v>1397</v>
      </c>
      <c r="M605" s="1398">
        <v>588</v>
      </c>
      <c r="N605" s="1382"/>
      <c r="O605" s="1379"/>
      <c r="P605" s="1379"/>
      <c r="Q605" s="1379"/>
      <c r="R605" s="1382" t="s">
        <v>854</v>
      </c>
      <c r="S605" s="1379"/>
      <c r="T605" s="1382" t="str">
        <f t="shared" si="68"/>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6"/>
        <v/>
      </c>
      <c r="J606" s="1382" t="str">
        <f t="shared" si="69"/>
        <v/>
      </c>
      <c r="K606" s="1382" t="str">
        <f t="shared" si="67"/>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6"/>
        <v/>
      </c>
      <c r="J607" s="1382"/>
      <c r="K607" s="1382" t="str">
        <f t="shared" si="67"/>
        <v/>
      </c>
      <c r="L607" s="869" t="s">
        <v>1501</v>
      </c>
      <c r="M607" s="1398">
        <v>590</v>
      </c>
      <c r="N607" s="1382"/>
      <c r="O607" s="1379" t="s">
        <v>725</v>
      </c>
      <c r="P607" s="1379"/>
      <c r="Q607" s="1379"/>
      <c r="R607" s="1382" t="s">
        <v>854</v>
      </c>
      <c r="S607" s="1379"/>
      <c r="T607" s="1382" t="str">
        <f t="shared" ref="T607:T620" si="72">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6"/>
        <v/>
      </c>
      <c r="J608" s="1382" t="str">
        <f t="shared" ref="J608:J637" si="73">IF(M608&lt;&gt;"",IF($Q$608="Yes",Q$1&amp;M608,""))</f>
        <v/>
      </c>
      <c r="K608" s="1382" t="str">
        <f t="shared" si="67"/>
        <v/>
      </c>
      <c r="L608" s="869" t="s">
        <v>1715</v>
      </c>
      <c r="M608" s="1398">
        <v>591</v>
      </c>
      <c r="N608" s="1382"/>
      <c r="O608" s="1379">
        <f>'Configurable Tab'!H7</f>
        <v>59</v>
      </c>
      <c r="P608" s="1485" t="str">
        <f>'Configurable Tab'!J7</f>
        <v>Yes</v>
      </c>
      <c r="Q608" s="1422" t="s">
        <v>648</v>
      </c>
      <c r="R608" s="1382" t="s">
        <v>854</v>
      </c>
      <c r="S608" s="1379"/>
      <c r="T608" s="1382" t="str">
        <f t="shared" si="72"/>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6"/>
        <v/>
      </c>
      <c r="J609" s="1382"/>
      <c r="K609" s="1382" t="str">
        <f t="shared" si="67"/>
        <v/>
      </c>
      <c r="L609" s="869" t="s">
        <v>1391</v>
      </c>
      <c r="M609" s="1398">
        <v>592</v>
      </c>
      <c r="N609" s="1382"/>
      <c r="O609" s="1379" t="s">
        <v>726</v>
      </c>
      <c r="P609" s="1379"/>
      <c r="Q609" s="1379"/>
      <c r="R609" s="1382" t="s">
        <v>854</v>
      </c>
      <c r="S609" s="1379"/>
      <c r="T609" s="1382" t="str">
        <f t="shared" si="72"/>
        <v/>
      </c>
      <c r="U609" s="1379"/>
      <c r="V609" s="1379"/>
      <c r="W609" s="1379"/>
      <c r="X609" s="1379"/>
      <c r="Y609" s="1379"/>
      <c r="Z609" s="1379"/>
    </row>
    <row r="610" spans="1:26" x14ac:dyDescent="0.25">
      <c r="A610" s="890" t="s">
        <v>1388</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6"/>
        <v/>
      </c>
      <c r="J610" s="1382" t="str">
        <f t="shared" si="73"/>
        <v/>
      </c>
      <c r="K610" s="1382" t="str">
        <f t="shared" si="67"/>
        <v/>
      </c>
      <c r="L610" s="869" t="s">
        <v>1388</v>
      </c>
      <c r="M610" s="1398">
        <v>593</v>
      </c>
      <c r="N610" s="1382"/>
      <c r="O610" s="1379">
        <f>'Configurable Tab'!I7</f>
        <v>74</v>
      </c>
      <c r="P610" s="1379"/>
      <c r="Q610" s="1379"/>
      <c r="R610" s="1382" t="s">
        <v>854</v>
      </c>
      <c r="S610" s="1379"/>
      <c r="T610" s="1382" t="str">
        <f t="shared" si="72"/>
        <v/>
      </c>
      <c r="U610" s="1379"/>
      <c r="V610" s="1379"/>
      <c r="W610" s="1379"/>
      <c r="X610" s="1379"/>
      <c r="Y610" s="1379"/>
      <c r="Z610" s="1379"/>
    </row>
    <row r="611" spans="1:26" x14ac:dyDescent="0.25">
      <c r="A611" s="890" t="s">
        <v>1389</v>
      </c>
      <c r="B611" s="869" t="str">
        <f t="shared" ca="1" si="74"/>
        <v>J61</v>
      </c>
      <c r="C611" s="869" t="str">
        <f t="shared" ca="1" si="75"/>
        <v>J62</v>
      </c>
      <c r="D611" s="869" t="s">
        <v>1358</v>
      </c>
      <c r="E611" s="869" t="s">
        <v>1526</v>
      </c>
      <c r="F611" s="1382" t="s">
        <v>2048</v>
      </c>
      <c r="G611" s="1382" t="str">
        <f>IF(T611&lt;&gt;"","I","")</f>
        <v/>
      </c>
      <c r="H611" s="1382" t="s">
        <v>2046</v>
      </c>
      <c r="I611" s="1338" t="str">
        <f t="shared" si="66"/>
        <v/>
      </c>
      <c r="J611" s="1382" t="str">
        <f t="shared" si="73"/>
        <v/>
      </c>
      <c r="K611" s="1382" t="str">
        <f t="shared" si="67"/>
        <v/>
      </c>
      <c r="L611" s="869" t="s">
        <v>1389</v>
      </c>
      <c r="M611" s="1398">
        <v>594</v>
      </c>
      <c r="N611" s="1382"/>
      <c r="O611" s="1379" t="s">
        <v>1646</v>
      </c>
      <c r="P611" s="1379"/>
      <c r="Q611" s="1379"/>
      <c r="R611" s="1382" t="s">
        <v>854</v>
      </c>
      <c r="S611" s="1379"/>
      <c r="T611" s="1382" t="str">
        <f t="shared" si="72"/>
        <v/>
      </c>
      <c r="U611" s="1379"/>
      <c r="V611" s="1379"/>
      <c r="W611" s="1379"/>
      <c r="X611" s="1379"/>
      <c r="Y611" s="1379"/>
      <c r="Z611" s="1379"/>
    </row>
    <row r="612" spans="1:26" x14ac:dyDescent="0.25">
      <c r="A612" s="890" t="s">
        <v>1405</v>
      </c>
      <c r="B612" s="869" t="str">
        <f t="shared" ca="1" si="74"/>
        <v>L61</v>
      </c>
      <c r="C612" s="869" t="str">
        <f t="shared" ca="1" si="75"/>
        <v>L62</v>
      </c>
      <c r="D612" s="869" t="s">
        <v>1358</v>
      </c>
      <c r="E612" s="869" t="s">
        <v>1526</v>
      </c>
      <c r="F612" s="1382" t="s">
        <v>2049</v>
      </c>
      <c r="G612" s="1382" t="str">
        <f>IF(T612&lt;&gt;"","H","")</f>
        <v/>
      </c>
      <c r="H612" s="1382" t="s">
        <v>2046</v>
      </c>
      <c r="I612" s="1338" t="str">
        <f t="shared" si="66"/>
        <v/>
      </c>
      <c r="J612" s="1382" t="str">
        <f t="shared" si="73"/>
        <v/>
      </c>
      <c r="K612" s="1382" t="str">
        <f t="shared" si="67"/>
        <v/>
      </c>
      <c r="L612" s="869" t="s">
        <v>1405</v>
      </c>
      <c r="M612" s="1398">
        <v>595</v>
      </c>
      <c r="N612" s="1382"/>
      <c r="O612" s="1379"/>
      <c r="P612" s="1379"/>
      <c r="Q612" s="1379"/>
      <c r="R612" s="1382" t="s">
        <v>854</v>
      </c>
      <c r="S612" s="1379"/>
      <c r="T612" s="1382" t="str">
        <f t="shared" si="72"/>
        <v/>
      </c>
      <c r="U612" s="1379"/>
      <c r="V612" s="1379"/>
      <c r="W612" s="1379"/>
      <c r="X612" s="1379"/>
      <c r="Y612" s="1379"/>
      <c r="Z612" s="1379"/>
    </row>
    <row r="613" spans="1:26" x14ac:dyDescent="0.25">
      <c r="A613" s="890" t="s">
        <v>1390</v>
      </c>
      <c r="B613" s="869" t="str">
        <f t="shared" ca="1" si="74"/>
        <v>N61</v>
      </c>
      <c r="C613" s="869" t="str">
        <f t="shared" ca="1" si="75"/>
        <v>N62</v>
      </c>
      <c r="D613" s="869" t="s">
        <v>1358</v>
      </c>
      <c r="E613" s="869" t="s">
        <v>1526</v>
      </c>
      <c r="F613" s="1382" t="s">
        <v>1390</v>
      </c>
      <c r="G613" s="1382" t="str">
        <f>IF(T613&lt;&gt;"",IF(Q611="Credit Memo","J",IF(Q611="Check","K","")),"")</f>
        <v/>
      </c>
      <c r="H613" s="1382" t="s">
        <v>2046</v>
      </c>
      <c r="I613" s="1338" t="str">
        <f t="shared" si="66"/>
        <v/>
      </c>
      <c r="J613" s="1382" t="str">
        <f t="shared" si="73"/>
        <v/>
      </c>
      <c r="K613" s="1382" t="str">
        <f t="shared" si="67"/>
        <v/>
      </c>
      <c r="L613" s="869" t="s">
        <v>1390</v>
      </c>
      <c r="M613" s="1398">
        <v>596</v>
      </c>
      <c r="N613" s="1382"/>
      <c r="O613" s="1379"/>
      <c r="P613" s="1379"/>
      <c r="Q613" s="1379"/>
      <c r="R613" s="1382" t="s">
        <v>854</v>
      </c>
      <c r="S613" s="1379"/>
      <c r="T613" s="1382" t="str">
        <f t="shared" si="72"/>
        <v/>
      </c>
      <c r="U613" s="1379"/>
      <c r="V613" s="1379"/>
      <c r="W613" s="1379"/>
      <c r="X613" s="1379"/>
      <c r="Y613" s="1379"/>
      <c r="Z613" s="1379"/>
    </row>
    <row r="614" spans="1:26" x14ac:dyDescent="0.25">
      <c r="A614" s="890" t="s">
        <v>1496</v>
      </c>
      <c r="B614" s="869" t="str">
        <f t="shared" ca="1" si="74"/>
        <v>P61</v>
      </c>
      <c r="C614" s="869" t="str">
        <f t="shared" ca="1" si="75"/>
        <v>P62</v>
      </c>
      <c r="D614" s="869" t="s">
        <v>1358</v>
      </c>
      <c r="E614" s="869" t="s">
        <v>1526</v>
      </c>
      <c r="F614" s="1382" t="s">
        <v>2050</v>
      </c>
      <c r="G614" s="1382" t="str">
        <f>IF(T614&lt;&gt;"","F","")</f>
        <v/>
      </c>
      <c r="H614" s="1382" t="s">
        <v>2046</v>
      </c>
      <c r="I614" s="1338" t="str">
        <f t="shared" si="66"/>
        <v/>
      </c>
      <c r="J614" s="1382" t="str">
        <f t="shared" si="73"/>
        <v/>
      </c>
      <c r="K614" s="1382" t="str">
        <f t="shared" si="67"/>
        <v/>
      </c>
      <c r="L614" s="869" t="s">
        <v>1496</v>
      </c>
      <c r="M614" s="1398">
        <v>597</v>
      </c>
      <c r="N614" s="1382"/>
      <c r="O614" s="1379"/>
      <c r="P614" s="1379"/>
      <c r="Q614" s="1379"/>
      <c r="R614" s="1382" t="s">
        <v>854</v>
      </c>
      <c r="S614" s="1379"/>
      <c r="T614" s="1382" t="str">
        <f t="shared" si="72"/>
        <v/>
      </c>
      <c r="U614" s="1379"/>
      <c r="V614" s="1379"/>
      <c r="W614" s="1379"/>
      <c r="X614" s="1379"/>
      <c r="Y614" s="1379"/>
      <c r="Z614" s="1379"/>
    </row>
    <row r="615" spans="1:26" x14ac:dyDescent="0.25">
      <c r="A615" s="890" t="s">
        <v>1497</v>
      </c>
      <c r="B615" s="869" t="str">
        <f t="shared" ca="1" si="74"/>
        <v>R61</v>
      </c>
      <c r="C615" s="869" t="str">
        <f t="shared" ca="1" si="75"/>
        <v>R62</v>
      </c>
      <c r="D615" s="869" t="s">
        <v>1358</v>
      </c>
      <c r="E615" s="869" t="s">
        <v>1526</v>
      </c>
      <c r="F615" s="1382" t="s">
        <v>2051</v>
      </c>
      <c r="G615" s="1382" t="str">
        <f>IF(T615&lt;&gt;"","G","")</f>
        <v/>
      </c>
      <c r="H615" s="1382" t="s">
        <v>2046</v>
      </c>
      <c r="I615" s="1338" t="str">
        <f t="shared" si="66"/>
        <v/>
      </c>
      <c r="J615" s="1382" t="str">
        <f t="shared" si="73"/>
        <v/>
      </c>
      <c r="K615" s="1382" t="str">
        <f t="shared" si="67"/>
        <v/>
      </c>
      <c r="L615" s="869" t="s">
        <v>1497</v>
      </c>
      <c r="M615" s="1398">
        <v>598</v>
      </c>
      <c r="N615" s="1382"/>
      <c r="O615" s="1379"/>
      <c r="P615" s="1379"/>
      <c r="Q615" s="1379"/>
      <c r="R615" s="1382" t="s">
        <v>854</v>
      </c>
      <c r="S615" s="1379"/>
      <c r="T615" s="1382" t="str">
        <f t="shared" si="72"/>
        <v/>
      </c>
      <c r="U615" s="1379"/>
      <c r="V615" s="1379"/>
      <c r="W615" s="1379"/>
      <c r="X615" s="1379"/>
      <c r="Y615" s="1379"/>
      <c r="Z615" s="1379"/>
    </row>
    <row r="616" spans="1:26" x14ac:dyDescent="0.25">
      <c r="A616" s="890" t="s">
        <v>1498</v>
      </c>
      <c r="B616" s="869" t="str">
        <f t="shared" ca="1" si="74"/>
        <v>T61</v>
      </c>
      <c r="C616" s="869" t="str">
        <f t="shared" ca="1" si="75"/>
        <v>T62</v>
      </c>
      <c r="D616" s="869" t="s">
        <v>1358</v>
      </c>
      <c r="E616" s="869" t="s">
        <v>1526</v>
      </c>
      <c r="F616" s="884" t="s">
        <v>1498</v>
      </c>
      <c r="G616" s="1382" t="str">
        <f>IF(T616&lt;&gt;"","AW","")</f>
        <v/>
      </c>
      <c r="H616" s="1382" t="s">
        <v>2046</v>
      </c>
      <c r="I616" s="1338" t="str">
        <f t="shared" si="66"/>
        <v/>
      </c>
      <c r="J616" s="1382" t="str">
        <f t="shared" si="73"/>
        <v/>
      </c>
      <c r="K616" s="1382" t="str">
        <f t="shared" si="67"/>
        <v/>
      </c>
      <c r="L616" s="869" t="s">
        <v>1498</v>
      </c>
      <c r="M616" s="1398">
        <v>599</v>
      </c>
      <c r="N616" s="1382"/>
      <c r="O616" s="1379"/>
      <c r="P616" s="1379"/>
      <c r="Q616" s="1379"/>
      <c r="R616" s="1382" t="s">
        <v>854</v>
      </c>
      <c r="S616" s="1379"/>
      <c r="T616" s="1382" t="str">
        <f t="shared" si="72"/>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6"/>
        <v/>
      </c>
      <c r="J617" s="1382"/>
      <c r="K617" s="1382" t="str">
        <f t="shared" si="67"/>
        <v/>
      </c>
      <c r="L617" s="869" t="s">
        <v>1393</v>
      </c>
      <c r="M617" s="1398">
        <v>600</v>
      </c>
      <c r="N617" s="1382"/>
      <c r="O617" s="1379"/>
      <c r="P617" s="1379"/>
      <c r="Q617" s="1379"/>
      <c r="R617" s="1382" t="s">
        <v>854</v>
      </c>
      <c r="S617" s="1379"/>
      <c r="T617" s="1382" t="str">
        <f t="shared" si="72"/>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6"/>
        <v/>
      </c>
      <c r="J618" s="1382"/>
      <c r="K618" s="1382" t="str">
        <f t="shared" si="67"/>
        <v/>
      </c>
      <c r="L618" s="869" t="s">
        <v>1394</v>
      </c>
      <c r="M618" s="1398">
        <v>601</v>
      </c>
      <c r="N618" s="1382"/>
      <c r="O618" s="1379"/>
      <c r="P618" s="1379"/>
      <c r="Q618" s="1379"/>
      <c r="R618" s="1382" t="s">
        <v>854</v>
      </c>
      <c r="S618" s="1379"/>
      <c r="T618" s="1382" t="str">
        <f t="shared" si="72"/>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6"/>
        <v/>
      </c>
      <c r="J619" s="1382" t="str">
        <f t="shared" si="73"/>
        <v/>
      </c>
      <c r="K619" s="1382" t="str">
        <f t="shared" si="67"/>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2"/>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6"/>
        <v/>
      </c>
      <c r="J620" s="1382" t="str">
        <f t="shared" si="73"/>
        <v/>
      </c>
      <c r="K620" s="1382" t="str">
        <f t="shared" si="67"/>
        <v/>
      </c>
      <c r="L620" s="869" t="s">
        <v>1502</v>
      </c>
      <c r="M620" s="1398">
        <v>603</v>
      </c>
      <c r="N620" s="1382"/>
      <c r="O620" s="1379"/>
      <c r="P620" s="1379"/>
      <c r="Q620" s="1379"/>
      <c r="R620" s="1382" t="s">
        <v>854</v>
      </c>
      <c r="S620" s="1379"/>
      <c r="T620" s="1382" t="str">
        <f t="shared" si="72"/>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6"/>
        <v/>
      </c>
      <c r="J621" s="1382" t="str">
        <f t="shared" si="73"/>
        <v/>
      </c>
      <c r="K621" s="1382" t="str">
        <f t="shared" si="67"/>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6"/>
        <v/>
      </c>
      <c r="J622" s="1382" t="str">
        <f t="shared" si="73"/>
        <v/>
      </c>
      <c r="K622" s="1382" t="str">
        <f t="shared" si="67"/>
        <v/>
      </c>
      <c r="L622" s="869" t="s">
        <v>1395</v>
      </c>
      <c r="M622" s="1398">
        <v>605</v>
      </c>
      <c r="N622" s="1382"/>
      <c r="O622" s="1379"/>
      <c r="P622" s="1379"/>
      <c r="Q622" s="1379"/>
      <c r="R622" s="1382" t="s">
        <v>854</v>
      </c>
      <c r="S622" s="1379"/>
      <c r="T622" s="1382" t="str">
        <f t="shared" ref="T622:T637" si="76">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1365</v>
      </c>
      <c r="E623" s="869" t="s">
        <v>1526</v>
      </c>
      <c r="F623" s="884"/>
      <c r="G623" s="1382"/>
      <c r="H623" s="1382"/>
      <c r="I623" s="1338" t="str">
        <f t="shared" si="66"/>
        <v/>
      </c>
      <c r="J623" s="1382"/>
      <c r="K623" s="1382" t="str">
        <f t="shared" si="67"/>
        <v/>
      </c>
      <c r="L623" s="869" t="s">
        <v>1396</v>
      </c>
      <c r="M623" s="1398">
        <v>606</v>
      </c>
      <c r="N623" s="1382"/>
      <c r="O623" s="1379"/>
      <c r="P623" s="1379"/>
      <c r="Q623" s="1379"/>
      <c r="R623" s="1382" t="s">
        <v>854</v>
      </c>
      <c r="S623" s="1379"/>
      <c r="T623" s="1382" t="str">
        <f t="shared" si="76"/>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7"/>
        <v>L</v>
      </c>
      <c r="D624" s="869" t="s">
        <v>1365</v>
      </c>
      <c r="E624" s="869" t="s">
        <v>1526</v>
      </c>
      <c r="F624" s="1137"/>
      <c r="G624" s="1382"/>
      <c r="H624" s="1382"/>
      <c r="I624" s="1338" t="str">
        <f t="shared" si="66"/>
        <v/>
      </c>
      <c r="J624" s="1382"/>
      <c r="K624" s="1382" t="str">
        <f t="shared" si="67"/>
        <v/>
      </c>
      <c r="L624" s="869" t="s">
        <v>1397</v>
      </c>
      <c r="M624" s="1398">
        <v>607</v>
      </c>
      <c r="N624" s="1382"/>
      <c r="O624" s="1379"/>
      <c r="P624" s="1379"/>
      <c r="Q624" s="1379"/>
      <c r="R624" s="1382" t="s">
        <v>854</v>
      </c>
      <c r="S624" s="1379"/>
      <c r="T624" s="1382" t="str">
        <f t="shared" si="76"/>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7"/>
        <v>H</v>
      </c>
      <c r="D625" s="869" t="s">
        <v>1365</v>
      </c>
      <c r="E625" s="869" t="s">
        <v>1526</v>
      </c>
      <c r="F625" s="1382"/>
      <c r="G625" s="1382"/>
      <c r="H625" s="1382"/>
      <c r="I625" s="1338" t="str">
        <f t="shared" si="66"/>
        <v/>
      </c>
      <c r="J625" s="1382" t="str">
        <f t="shared" si="73"/>
        <v/>
      </c>
      <c r="K625" s="1382" t="str">
        <f t="shared" si="67"/>
        <v/>
      </c>
      <c r="L625" s="869" t="s">
        <v>1395</v>
      </c>
      <c r="M625" s="1398">
        <v>608</v>
      </c>
      <c r="N625" s="1382"/>
      <c r="O625" s="1379"/>
      <c r="P625" s="1379"/>
      <c r="Q625" s="1379"/>
      <c r="R625" s="1382" t="s">
        <v>854</v>
      </c>
      <c r="S625" s="1379"/>
      <c r="T625" s="1382" t="str">
        <f t="shared" si="76"/>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7"/>
        <v>J</v>
      </c>
      <c r="D626" s="869" t="s">
        <v>1365</v>
      </c>
      <c r="E626" s="869" t="s">
        <v>1526</v>
      </c>
      <c r="F626" s="1382"/>
      <c r="G626" s="1382"/>
      <c r="H626" s="1382"/>
      <c r="I626" s="1338" t="str">
        <f t="shared" si="66"/>
        <v/>
      </c>
      <c r="J626" s="1382"/>
      <c r="K626" s="1382" t="str">
        <f t="shared" si="67"/>
        <v/>
      </c>
      <c r="L626" s="869" t="s">
        <v>1396</v>
      </c>
      <c r="M626" s="1398">
        <v>609</v>
      </c>
      <c r="N626" s="1382"/>
      <c r="O626" s="1379"/>
      <c r="P626" s="1379"/>
      <c r="Q626" s="1379"/>
      <c r="R626" s="1382" t="s">
        <v>854</v>
      </c>
      <c r="S626" s="1379"/>
      <c r="T626" s="1382" t="str">
        <f t="shared" si="76"/>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7"/>
        <v>L</v>
      </c>
      <c r="D627" s="869" t="s">
        <v>1365</v>
      </c>
      <c r="E627" s="869" t="s">
        <v>1526</v>
      </c>
      <c r="F627" s="1382"/>
      <c r="G627" s="1382"/>
      <c r="H627" s="1382"/>
      <c r="I627" s="1338" t="str">
        <f t="shared" si="66"/>
        <v/>
      </c>
      <c r="J627" s="1382"/>
      <c r="K627" s="1382" t="str">
        <f t="shared" si="67"/>
        <v/>
      </c>
      <c r="L627" s="869" t="s">
        <v>1397</v>
      </c>
      <c r="M627" s="1398">
        <v>610</v>
      </c>
      <c r="N627" s="1382"/>
      <c r="O627" s="1379"/>
      <c r="P627" s="1379"/>
      <c r="Q627" s="1379"/>
      <c r="R627" s="1382" t="s">
        <v>854</v>
      </c>
      <c r="S627" s="1379"/>
      <c r="T627" s="1382" t="str">
        <f t="shared" si="76"/>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7"/>
        <v>H</v>
      </c>
      <c r="D628" s="869" t="s">
        <v>1365</v>
      </c>
      <c r="E628" s="869" t="s">
        <v>1526</v>
      </c>
      <c r="F628" s="1382"/>
      <c r="G628" s="1382"/>
      <c r="H628" s="1382"/>
      <c r="I628" s="1338" t="str">
        <f t="shared" si="66"/>
        <v/>
      </c>
      <c r="J628" s="1382" t="str">
        <f t="shared" si="73"/>
        <v/>
      </c>
      <c r="K628" s="1382" t="str">
        <f t="shared" si="67"/>
        <v/>
      </c>
      <c r="L628" s="869" t="s">
        <v>1395</v>
      </c>
      <c r="M628" s="1398">
        <v>611</v>
      </c>
      <c r="N628" s="1382"/>
      <c r="O628" s="1379"/>
      <c r="P628" s="1379"/>
      <c r="Q628" s="1379"/>
      <c r="R628" s="1382" t="s">
        <v>854</v>
      </c>
      <c r="S628" s="1379"/>
      <c r="T628" s="1382" t="str">
        <f t="shared" si="76"/>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7"/>
        <v>J</v>
      </c>
      <c r="D629" s="869" t="s">
        <v>1365</v>
      </c>
      <c r="E629" s="869" t="s">
        <v>1526</v>
      </c>
      <c r="F629" s="1382"/>
      <c r="G629" s="1382"/>
      <c r="H629" s="1382"/>
      <c r="I629" s="1338" t="str">
        <f t="shared" si="66"/>
        <v/>
      </c>
      <c r="J629" s="1382"/>
      <c r="K629" s="1382" t="str">
        <f t="shared" si="67"/>
        <v/>
      </c>
      <c r="L629" s="869" t="s">
        <v>1396</v>
      </c>
      <c r="M629" s="1398">
        <v>612</v>
      </c>
      <c r="N629" s="1382"/>
      <c r="O629" s="1379"/>
      <c r="P629" s="1379"/>
      <c r="Q629" s="1379"/>
      <c r="R629" s="1382" t="s">
        <v>854</v>
      </c>
      <c r="S629" s="1379"/>
      <c r="T629" s="1382" t="str">
        <f t="shared" si="76"/>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7"/>
        <v>L</v>
      </c>
      <c r="D630" s="869" t="s">
        <v>1365</v>
      </c>
      <c r="E630" s="869" t="s">
        <v>1526</v>
      </c>
      <c r="F630" s="1382"/>
      <c r="G630" s="1382"/>
      <c r="H630" s="1382"/>
      <c r="I630" s="1338" t="str">
        <f t="shared" si="66"/>
        <v/>
      </c>
      <c r="J630" s="1382"/>
      <c r="K630" s="1382" t="str">
        <f t="shared" si="67"/>
        <v/>
      </c>
      <c r="L630" s="869" t="s">
        <v>1397</v>
      </c>
      <c r="M630" s="1398">
        <v>613</v>
      </c>
      <c r="N630" s="1382"/>
      <c r="O630" s="1379"/>
      <c r="P630" s="1379"/>
      <c r="Q630" s="1379"/>
      <c r="R630" s="1382" t="s">
        <v>854</v>
      </c>
      <c r="S630" s="1379"/>
      <c r="T630" s="1382" t="str">
        <f t="shared" si="76"/>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7"/>
        <v>H</v>
      </c>
      <c r="D631" s="869" t="s">
        <v>1365</v>
      </c>
      <c r="E631" s="869" t="s">
        <v>1526</v>
      </c>
      <c r="F631" s="1382"/>
      <c r="G631" s="1382"/>
      <c r="H631" s="1382"/>
      <c r="I631" s="1338" t="str">
        <f t="shared" si="66"/>
        <v/>
      </c>
      <c r="J631" s="1382" t="str">
        <f t="shared" si="73"/>
        <v/>
      </c>
      <c r="K631" s="1382" t="str">
        <f t="shared" si="67"/>
        <v/>
      </c>
      <c r="L631" s="869" t="s">
        <v>1395</v>
      </c>
      <c r="M631" s="1398">
        <v>614</v>
      </c>
      <c r="N631" s="1382"/>
      <c r="O631" s="1379"/>
      <c r="P631" s="1379"/>
      <c r="Q631" s="1379"/>
      <c r="R631" s="1382" t="s">
        <v>854</v>
      </c>
      <c r="S631" s="1379"/>
      <c r="T631" s="1382" t="str">
        <f t="shared" si="76"/>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7"/>
        <v>J</v>
      </c>
      <c r="D632" s="869" t="s">
        <v>1365</v>
      </c>
      <c r="E632" s="869" t="s">
        <v>1526</v>
      </c>
      <c r="F632" s="1382"/>
      <c r="G632" s="1382"/>
      <c r="H632" s="1382"/>
      <c r="I632" s="1338" t="str">
        <f t="shared" si="66"/>
        <v/>
      </c>
      <c r="J632" s="1382"/>
      <c r="K632" s="1382" t="str">
        <f t="shared" si="67"/>
        <v/>
      </c>
      <c r="L632" s="869" t="s">
        <v>1396</v>
      </c>
      <c r="M632" s="1398">
        <v>615</v>
      </c>
      <c r="N632" s="1382"/>
      <c r="O632" s="1379"/>
      <c r="P632" s="1379"/>
      <c r="Q632" s="1379"/>
      <c r="R632" s="1382" t="s">
        <v>854</v>
      </c>
      <c r="S632" s="1379"/>
      <c r="T632" s="1382" t="str">
        <f t="shared" si="76"/>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7"/>
        <v>L</v>
      </c>
      <c r="D633" s="869" t="s">
        <v>1365</v>
      </c>
      <c r="E633" s="869" t="s">
        <v>1526</v>
      </c>
      <c r="F633" s="1382"/>
      <c r="G633" s="1382"/>
      <c r="H633" s="1382"/>
      <c r="I633" s="1338" t="str">
        <f t="shared" si="66"/>
        <v/>
      </c>
      <c r="J633" s="1382"/>
      <c r="K633" s="1382" t="str">
        <f t="shared" si="67"/>
        <v/>
      </c>
      <c r="L633" s="869" t="s">
        <v>1397</v>
      </c>
      <c r="M633" s="1398">
        <v>616</v>
      </c>
      <c r="N633" s="1382"/>
      <c r="O633" s="1379"/>
      <c r="P633" s="1379"/>
      <c r="Q633" s="1379"/>
      <c r="R633" s="1382" t="s">
        <v>854</v>
      </c>
      <c r="S633" s="1379"/>
      <c r="T633" s="1382" t="str">
        <f t="shared" si="76"/>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7"/>
        <v>H</v>
      </c>
      <c r="D634" s="869" t="s">
        <v>1365</v>
      </c>
      <c r="E634" s="869" t="s">
        <v>1526</v>
      </c>
      <c r="F634" s="1382"/>
      <c r="G634" s="1382"/>
      <c r="H634" s="1382"/>
      <c r="I634" s="1338" t="str">
        <f t="shared" si="66"/>
        <v/>
      </c>
      <c r="J634" s="1382" t="str">
        <f t="shared" si="73"/>
        <v/>
      </c>
      <c r="K634" s="1382" t="str">
        <f t="shared" si="67"/>
        <v/>
      </c>
      <c r="L634" s="869" t="s">
        <v>1395</v>
      </c>
      <c r="M634" s="1398">
        <v>617</v>
      </c>
      <c r="N634" s="1382"/>
      <c r="O634" s="1379"/>
      <c r="P634" s="1379"/>
      <c r="Q634" s="1379"/>
      <c r="R634" s="1382" t="s">
        <v>854</v>
      </c>
      <c r="S634" s="1379"/>
      <c r="T634" s="1382" t="str">
        <f t="shared" si="76"/>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7"/>
        <v>J</v>
      </c>
      <c r="D635" s="869" t="s">
        <v>1365</v>
      </c>
      <c r="E635" s="869" t="s">
        <v>1526</v>
      </c>
      <c r="F635" s="1382"/>
      <c r="G635" s="1382"/>
      <c r="H635" s="1382"/>
      <c r="I635" s="1338" t="str">
        <f t="shared" si="66"/>
        <v/>
      </c>
      <c r="J635" s="1382"/>
      <c r="K635" s="1382" t="str">
        <f t="shared" si="67"/>
        <v/>
      </c>
      <c r="L635" s="869" t="s">
        <v>1396</v>
      </c>
      <c r="M635" s="1398">
        <v>618</v>
      </c>
      <c r="N635" s="1382"/>
      <c r="O635" s="1379"/>
      <c r="P635" s="1379"/>
      <c r="Q635" s="1379"/>
      <c r="R635" s="1382" t="s">
        <v>854</v>
      </c>
      <c r="S635" s="1379"/>
      <c r="T635" s="1382" t="str">
        <f t="shared" si="76"/>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7"/>
        <v>L</v>
      </c>
      <c r="D636" s="869" t="s">
        <v>1365</v>
      </c>
      <c r="E636" s="869" t="s">
        <v>1526</v>
      </c>
      <c r="F636" s="1382"/>
      <c r="G636" s="1382"/>
      <c r="H636" s="1382"/>
      <c r="I636" s="1338" t="str">
        <f t="shared" si="66"/>
        <v/>
      </c>
      <c r="J636" s="1382"/>
      <c r="K636" s="1382" t="str">
        <f t="shared" si="67"/>
        <v/>
      </c>
      <c r="L636" s="869" t="s">
        <v>1397</v>
      </c>
      <c r="M636" s="1398">
        <v>619</v>
      </c>
      <c r="N636" s="1382"/>
      <c r="O636" s="1379"/>
      <c r="P636" s="1379"/>
      <c r="Q636" s="1379"/>
      <c r="R636" s="1382" t="s">
        <v>854</v>
      </c>
      <c r="S636" s="1379"/>
      <c r="T636" s="1382" t="str">
        <f t="shared" si="76"/>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6"/>
        <v/>
      </c>
      <c r="J637" s="1382" t="str">
        <f t="shared" si="73"/>
        <v/>
      </c>
      <c r="K637" s="1382" t="str">
        <f t="shared" si="67"/>
        <v/>
      </c>
      <c r="L637" s="869" t="s">
        <v>1518</v>
      </c>
      <c r="M637" s="1398">
        <v>620</v>
      </c>
      <c r="N637" s="1382"/>
      <c r="O637" s="1379"/>
      <c r="P637" s="1379"/>
      <c r="Q637" s="1379"/>
      <c r="R637" s="612" t="s">
        <v>854</v>
      </c>
      <c r="S637" s="1379"/>
      <c r="T637" s="1382" t="str">
        <f t="shared" si="76"/>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6"/>
        <v/>
      </c>
      <c r="J638" s="1382"/>
      <c r="K638" s="1382" t="str">
        <f t="shared" si="67"/>
        <v/>
      </c>
      <c r="L638" s="869" t="s">
        <v>1501</v>
      </c>
      <c r="M638" s="1398">
        <v>621</v>
      </c>
      <c r="N638" s="1382"/>
      <c r="O638" s="1379" t="s">
        <v>725</v>
      </c>
      <c r="P638" s="1379"/>
      <c r="Q638" s="1379"/>
      <c r="R638" s="1382" t="s">
        <v>854</v>
      </c>
      <c r="S638" s="1379"/>
      <c r="T638" s="1382" t="str">
        <f t="shared" ref="T638:T651" si="78">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6"/>
        <v/>
      </c>
      <c r="J639" s="1382" t="str">
        <f t="shared" ref="J639:J668" si="79">IF(M639&lt;&gt;"",IF($Q$639="Yes",Q$1&amp;M639,""))</f>
        <v/>
      </c>
      <c r="K639" s="1382" t="str">
        <f t="shared" si="67"/>
        <v/>
      </c>
      <c r="L639" s="869" t="s">
        <v>1715</v>
      </c>
      <c r="M639" s="1398">
        <v>622</v>
      </c>
      <c r="N639" s="1382"/>
      <c r="O639" s="1379">
        <f>'Configurable Tab'!H8</f>
        <v>75</v>
      </c>
      <c r="P639" s="1485" t="str">
        <f>'Configurable Tab'!J8</f>
        <v>Yes</v>
      </c>
      <c r="Q639" s="1422" t="s">
        <v>648</v>
      </c>
      <c r="R639" s="612" t="s">
        <v>854</v>
      </c>
      <c r="S639" s="1379"/>
      <c r="T639" s="1382" t="str">
        <f t="shared" si="78"/>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6"/>
        <v/>
      </c>
      <c r="J640" s="1382"/>
      <c r="K640" s="1382" t="str">
        <f t="shared" si="67"/>
        <v/>
      </c>
      <c r="L640" s="869" t="s">
        <v>1391</v>
      </c>
      <c r="M640" s="1398">
        <v>623</v>
      </c>
      <c r="N640" s="1382"/>
      <c r="O640" s="1379" t="s">
        <v>726</v>
      </c>
      <c r="P640" s="1379"/>
      <c r="Q640" s="1379"/>
      <c r="R640" s="1382" t="s">
        <v>854</v>
      </c>
      <c r="S640" s="1379"/>
      <c r="T640" s="1382" t="str">
        <f t="shared" si="78"/>
        <v/>
      </c>
      <c r="U640" s="1379"/>
      <c r="V640" s="1379"/>
      <c r="W640" s="1379"/>
      <c r="X640" s="1379"/>
      <c r="Y640" s="1379"/>
      <c r="Z640" s="1379"/>
    </row>
    <row r="641" spans="1:26" x14ac:dyDescent="0.25">
      <c r="A641" s="893" t="s">
        <v>1388</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6"/>
        <v/>
      </c>
      <c r="J641" s="1382" t="str">
        <f t="shared" si="79"/>
        <v/>
      </c>
      <c r="K641" s="1382" t="str">
        <f t="shared" si="67"/>
        <v/>
      </c>
      <c r="L641" s="869" t="s">
        <v>1388</v>
      </c>
      <c r="M641" s="1398">
        <v>624</v>
      </c>
      <c r="N641" s="1382"/>
      <c r="O641" s="1379">
        <f>'Configurable Tab'!I8</f>
        <v>90</v>
      </c>
      <c r="P641" s="1379"/>
      <c r="Q641" s="1379"/>
      <c r="R641" s="612" t="s">
        <v>854</v>
      </c>
      <c r="S641" s="1379"/>
      <c r="T641" s="1382" t="str">
        <f t="shared" si="78"/>
        <v/>
      </c>
      <c r="U641" s="1379"/>
      <c r="V641" s="1379"/>
      <c r="W641" s="1379"/>
      <c r="X641" s="1379"/>
      <c r="Y641" s="1379"/>
      <c r="Z641" s="1379"/>
    </row>
    <row r="642" spans="1:26" x14ac:dyDescent="0.25">
      <c r="A642" s="893" t="s">
        <v>1389</v>
      </c>
      <c r="B642" s="869" t="str">
        <f t="shared" ca="1" si="80"/>
        <v>J77</v>
      </c>
      <c r="C642" s="869" t="str">
        <f t="shared" ca="1" si="81"/>
        <v>J78</v>
      </c>
      <c r="D642" s="869" t="s">
        <v>1358</v>
      </c>
      <c r="E642" s="869" t="s">
        <v>1526</v>
      </c>
      <c r="F642" s="1382" t="s">
        <v>2048</v>
      </c>
      <c r="G642" s="1382" t="str">
        <f>IF(T642&lt;&gt;"","I","")</f>
        <v/>
      </c>
      <c r="H642" s="1382" t="s">
        <v>2046</v>
      </c>
      <c r="I642" s="1338" t="str">
        <f t="shared" si="66"/>
        <v/>
      </c>
      <c r="J642" s="1382" t="str">
        <f t="shared" si="79"/>
        <v/>
      </c>
      <c r="K642" s="1382" t="str">
        <f t="shared" si="67"/>
        <v/>
      </c>
      <c r="L642" s="869" t="s">
        <v>1389</v>
      </c>
      <c r="M642" s="1398">
        <v>625</v>
      </c>
      <c r="N642" s="1382"/>
      <c r="O642" s="1379" t="s">
        <v>1647</v>
      </c>
      <c r="P642" s="1379"/>
      <c r="Q642" s="1379"/>
      <c r="R642" s="612" t="s">
        <v>854</v>
      </c>
      <c r="S642" s="1379"/>
      <c r="T642" s="1382" t="str">
        <f t="shared" si="78"/>
        <v/>
      </c>
      <c r="U642" s="1379"/>
      <c r="V642" s="1379"/>
      <c r="W642" s="1379"/>
      <c r="X642" s="1379"/>
      <c r="Y642" s="1379"/>
      <c r="Z642" s="1379"/>
    </row>
    <row r="643" spans="1:26" x14ac:dyDescent="0.25">
      <c r="A643" s="893" t="s">
        <v>1405</v>
      </c>
      <c r="B643" s="869" t="str">
        <f t="shared" ca="1" si="80"/>
        <v>L77</v>
      </c>
      <c r="C643" s="869" t="str">
        <f t="shared" ca="1" si="81"/>
        <v>L78</v>
      </c>
      <c r="D643" s="869" t="s">
        <v>1358</v>
      </c>
      <c r="E643" s="869" t="s">
        <v>1526</v>
      </c>
      <c r="F643" s="1382" t="s">
        <v>2049</v>
      </c>
      <c r="G643" s="1382" t="str">
        <f>IF(T643&lt;&gt;"","H","")</f>
        <v/>
      </c>
      <c r="H643" s="1382" t="s">
        <v>2046</v>
      </c>
      <c r="I643" s="1338" t="str">
        <f t="shared" si="66"/>
        <v/>
      </c>
      <c r="J643" s="1382" t="str">
        <f t="shared" si="79"/>
        <v/>
      </c>
      <c r="K643" s="1382" t="str">
        <f t="shared" si="67"/>
        <v/>
      </c>
      <c r="L643" s="869" t="s">
        <v>1405</v>
      </c>
      <c r="M643" s="1398">
        <v>626</v>
      </c>
      <c r="N643" s="1382"/>
      <c r="O643" s="1379"/>
      <c r="P643" s="1379"/>
      <c r="Q643" s="1379"/>
      <c r="R643" s="612" t="s">
        <v>854</v>
      </c>
      <c r="S643" s="1379"/>
      <c r="T643" s="1382" t="str">
        <f t="shared" si="78"/>
        <v/>
      </c>
      <c r="U643" s="1379"/>
      <c r="V643" s="1379"/>
      <c r="W643" s="1379"/>
      <c r="X643" s="1379"/>
      <c r="Y643" s="1379"/>
      <c r="Z643" s="1379"/>
    </row>
    <row r="644" spans="1:26" x14ac:dyDescent="0.25">
      <c r="A644" s="893" t="s">
        <v>1390</v>
      </c>
      <c r="B644" s="869" t="str">
        <f t="shared" ca="1" si="80"/>
        <v>N77</v>
      </c>
      <c r="C644" s="869" t="str">
        <f t="shared" ca="1" si="81"/>
        <v>N78</v>
      </c>
      <c r="D644" s="869" t="s">
        <v>1358</v>
      </c>
      <c r="E644" s="869" t="s">
        <v>1526</v>
      </c>
      <c r="F644" s="1382" t="s">
        <v>1390</v>
      </c>
      <c r="G644" s="1382" t="str">
        <f>IF(T644&lt;&gt;"",IF(Q642="Credit Memo","J",IF(Q642="Check","K","")),"")</f>
        <v/>
      </c>
      <c r="H644" s="1382" t="s">
        <v>2046</v>
      </c>
      <c r="I644" s="1338" t="str">
        <f t="shared" ref="I644:I707" si="82">IF(J644&lt;&gt;"",A644,"")</f>
        <v/>
      </c>
      <c r="J644" s="1382" t="str">
        <f t="shared" si="79"/>
        <v/>
      </c>
      <c r="K644" s="1382" t="str">
        <f t="shared" ref="K644:K707" si="83">IF(J644&lt;&gt;"",E644,"")</f>
        <v/>
      </c>
      <c r="L644" s="869" t="s">
        <v>1390</v>
      </c>
      <c r="M644" s="1398">
        <v>627</v>
      </c>
      <c r="N644" s="1382"/>
      <c r="O644" s="1379"/>
      <c r="P644" s="1379"/>
      <c r="Q644" s="1379"/>
      <c r="R644" s="612" t="s">
        <v>854</v>
      </c>
      <c r="S644" s="1379"/>
      <c r="T644" s="1382" t="str">
        <f t="shared" si="78"/>
        <v/>
      </c>
      <c r="U644" s="1379"/>
      <c r="V644" s="1379"/>
      <c r="W644" s="1379"/>
      <c r="X644" s="1379"/>
      <c r="Y644" s="1379"/>
      <c r="Z644" s="1379"/>
    </row>
    <row r="645" spans="1:26" x14ac:dyDescent="0.25">
      <c r="A645" s="893" t="s">
        <v>1496</v>
      </c>
      <c r="B645" s="869" t="str">
        <f t="shared" ca="1" si="80"/>
        <v>P77</v>
      </c>
      <c r="C645" s="869" t="str">
        <f t="shared" ca="1" si="81"/>
        <v>P78</v>
      </c>
      <c r="D645" s="869" t="s">
        <v>1358</v>
      </c>
      <c r="E645" s="869" t="s">
        <v>1526</v>
      </c>
      <c r="F645" s="1382" t="s">
        <v>2050</v>
      </c>
      <c r="G645" s="1382" t="str">
        <f>IF(T645&lt;&gt;"","F","")</f>
        <v/>
      </c>
      <c r="H645" s="1382" t="s">
        <v>2046</v>
      </c>
      <c r="I645" s="1338" t="str">
        <f t="shared" si="82"/>
        <v/>
      </c>
      <c r="J645" s="1382" t="str">
        <f t="shared" si="79"/>
        <v/>
      </c>
      <c r="K645" s="1382" t="str">
        <f t="shared" si="83"/>
        <v/>
      </c>
      <c r="L645" s="869" t="s">
        <v>1496</v>
      </c>
      <c r="M645" s="1398">
        <v>628</v>
      </c>
      <c r="N645" s="1382"/>
      <c r="O645" s="1379"/>
      <c r="P645" s="1379"/>
      <c r="Q645" s="1379"/>
      <c r="R645" s="612" t="s">
        <v>854</v>
      </c>
      <c r="S645" s="1379"/>
      <c r="T645" s="1382" t="str">
        <f t="shared" si="78"/>
        <v/>
      </c>
      <c r="U645" s="1379"/>
      <c r="V645" s="1379"/>
      <c r="W645" s="1379"/>
      <c r="X645" s="1379"/>
      <c r="Y645" s="1379"/>
      <c r="Z645" s="1379"/>
    </row>
    <row r="646" spans="1:26" x14ac:dyDescent="0.25">
      <c r="A646" s="893" t="s">
        <v>1497</v>
      </c>
      <c r="B646" s="869" t="str">
        <f t="shared" ca="1" si="80"/>
        <v>R77</v>
      </c>
      <c r="C646" s="869" t="str">
        <f t="shared" ca="1" si="81"/>
        <v>R78</v>
      </c>
      <c r="D646" s="869" t="s">
        <v>1358</v>
      </c>
      <c r="E646" s="869" t="s">
        <v>1526</v>
      </c>
      <c r="F646" s="1382" t="s">
        <v>2051</v>
      </c>
      <c r="G646" s="1382" t="str">
        <f>IF(T646&lt;&gt;"","G","")</f>
        <v/>
      </c>
      <c r="H646" s="1382" t="s">
        <v>2046</v>
      </c>
      <c r="I646" s="1338" t="str">
        <f t="shared" si="82"/>
        <v/>
      </c>
      <c r="J646" s="1382" t="str">
        <f t="shared" si="79"/>
        <v/>
      </c>
      <c r="K646" s="1382" t="str">
        <f t="shared" si="83"/>
        <v/>
      </c>
      <c r="L646" s="869" t="s">
        <v>1497</v>
      </c>
      <c r="M646" s="1398">
        <v>629</v>
      </c>
      <c r="N646" s="1382"/>
      <c r="O646" s="1379"/>
      <c r="P646" s="1379"/>
      <c r="Q646" s="1379"/>
      <c r="R646" s="612" t="s">
        <v>854</v>
      </c>
      <c r="S646" s="1379"/>
      <c r="T646" s="1382" t="str">
        <f t="shared" si="78"/>
        <v/>
      </c>
      <c r="U646" s="1379"/>
      <c r="V646" s="1379"/>
      <c r="W646" s="1379"/>
      <c r="X646" s="1379"/>
      <c r="Y646" s="1379"/>
      <c r="Z646" s="1379"/>
    </row>
    <row r="647" spans="1:26" x14ac:dyDescent="0.25">
      <c r="A647" s="893" t="s">
        <v>1498</v>
      </c>
      <c r="B647" s="869" t="str">
        <f t="shared" ca="1" si="80"/>
        <v>T77</v>
      </c>
      <c r="C647" s="869" t="str">
        <f t="shared" ca="1" si="81"/>
        <v>T78</v>
      </c>
      <c r="D647" s="869" t="s">
        <v>1358</v>
      </c>
      <c r="E647" s="869" t="s">
        <v>1526</v>
      </c>
      <c r="F647" s="884" t="s">
        <v>1498</v>
      </c>
      <c r="G647" s="1382" t="str">
        <f>IF(T647&lt;&gt;"","AW","")</f>
        <v/>
      </c>
      <c r="H647" s="1382" t="s">
        <v>2046</v>
      </c>
      <c r="I647" s="1338" t="str">
        <f t="shared" si="82"/>
        <v/>
      </c>
      <c r="J647" s="1382" t="str">
        <f t="shared" si="79"/>
        <v/>
      </c>
      <c r="K647" s="1382" t="str">
        <f t="shared" si="83"/>
        <v/>
      </c>
      <c r="L647" s="869" t="s">
        <v>1498</v>
      </c>
      <c r="M647" s="1398">
        <v>630</v>
      </c>
      <c r="N647" s="1382"/>
      <c r="O647" s="1379"/>
      <c r="P647" s="1379"/>
      <c r="Q647" s="1379"/>
      <c r="R647" s="612" t="s">
        <v>854</v>
      </c>
      <c r="S647" s="1379"/>
      <c r="T647" s="1382" t="str">
        <f t="shared" si="78"/>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2"/>
        <v/>
      </c>
      <c r="J648" s="1382"/>
      <c r="K648" s="1382" t="str">
        <f t="shared" si="83"/>
        <v/>
      </c>
      <c r="L648" s="869" t="s">
        <v>1393</v>
      </c>
      <c r="M648" s="1398">
        <v>631</v>
      </c>
      <c r="N648" s="1382"/>
      <c r="O648" s="1379"/>
      <c r="P648" s="1379"/>
      <c r="Q648" s="1379"/>
      <c r="R648" s="612" t="s">
        <v>854</v>
      </c>
      <c r="S648" s="1379"/>
      <c r="T648" s="1382" t="str">
        <f t="shared" si="78"/>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2"/>
        <v/>
      </c>
      <c r="J649" s="1382"/>
      <c r="K649" s="1382" t="str">
        <f t="shared" si="83"/>
        <v/>
      </c>
      <c r="L649" s="869" t="s">
        <v>1394</v>
      </c>
      <c r="M649" s="1398">
        <v>632</v>
      </c>
      <c r="N649" s="1382"/>
      <c r="O649" s="1379"/>
      <c r="P649" s="1379"/>
      <c r="Q649" s="1379"/>
      <c r="R649" s="612" t="s">
        <v>854</v>
      </c>
      <c r="S649" s="1379"/>
      <c r="T649" s="1382" t="str">
        <f t="shared" si="78"/>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2"/>
        <v/>
      </c>
      <c r="J650" s="1382" t="str">
        <f t="shared" si="79"/>
        <v/>
      </c>
      <c r="K650" s="1382" t="str">
        <f t="shared" si="83"/>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78"/>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2"/>
        <v/>
      </c>
      <c r="J651" s="1382" t="str">
        <f t="shared" si="79"/>
        <v/>
      </c>
      <c r="K651" s="1382" t="str">
        <f t="shared" si="83"/>
        <v/>
      </c>
      <c r="L651" s="869" t="s">
        <v>1502</v>
      </c>
      <c r="M651" s="1398">
        <v>634</v>
      </c>
      <c r="N651" s="1382"/>
      <c r="O651" s="1379"/>
      <c r="P651" s="1379"/>
      <c r="Q651" s="1379"/>
      <c r="R651" s="612" t="s">
        <v>854</v>
      </c>
      <c r="S651" s="1379"/>
      <c r="T651" s="1382" t="str">
        <f t="shared" si="78"/>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2"/>
        <v/>
      </c>
      <c r="J652" s="1382" t="str">
        <f t="shared" si="79"/>
        <v/>
      </c>
      <c r="K652" s="1382" t="str">
        <f t="shared" si="83"/>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1365</v>
      </c>
      <c r="E653" s="869" t="s">
        <v>1526</v>
      </c>
      <c r="F653" s="884"/>
      <c r="G653" s="1382"/>
      <c r="H653" s="1382"/>
      <c r="I653" s="1338" t="str">
        <f t="shared" si="82"/>
        <v/>
      </c>
      <c r="J653" s="1382" t="str">
        <f t="shared" si="79"/>
        <v/>
      </c>
      <c r="K653" s="1382" t="str">
        <f t="shared" si="83"/>
        <v/>
      </c>
      <c r="L653" s="869" t="s">
        <v>1395</v>
      </c>
      <c r="M653" s="1398">
        <v>636</v>
      </c>
      <c r="N653" s="1382"/>
      <c r="O653" s="1379"/>
      <c r="P653" s="1379"/>
      <c r="Q653" s="1379"/>
      <c r="R653" s="1382" t="s">
        <v>854</v>
      </c>
      <c r="S653" s="1379"/>
      <c r="T653" s="1382" t="str">
        <f t="shared" ref="T653:T667" si="85">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4"/>
        <v>J</v>
      </c>
      <c r="D654" s="869" t="s">
        <v>1365</v>
      </c>
      <c r="E654" s="869" t="s">
        <v>1526</v>
      </c>
      <c r="F654" s="884"/>
      <c r="G654" s="1382"/>
      <c r="H654" s="1382"/>
      <c r="I654" s="1338" t="str">
        <f t="shared" si="82"/>
        <v/>
      </c>
      <c r="J654" s="1382"/>
      <c r="K654" s="1382" t="str">
        <f t="shared" si="83"/>
        <v/>
      </c>
      <c r="L654" s="869" t="s">
        <v>1396</v>
      </c>
      <c r="M654" s="1398">
        <v>637</v>
      </c>
      <c r="N654" s="1382"/>
      <c r="O654" s="1379"/>
      <c r="P654" s="1379"/>
      <c r="Q654" s="1379"/>
      <c r="R654" s="1382" t="s">
        <v>854</v>
      </c>
      <c r="S654" s="1379"/>
      <c r="T654" s="1382" t="str">
        <f t="shared" si="85"/>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4"/>
        <v>L</v>
      </c>
      <c r="D655" s="869" t="s">
        <v>1365</v>
      </c>
      <c r="E655" s="869" t="s">
        <v>1526</v>
      </c>
      <c r="F655" s="1137"/>
      <c r="G655" s="1382"/>
      <c r="H655" s="1382"/>
      <c r="I655" s="1338" t="str">
        <f t="shared" si="82"/>
        <v/>
      </c>
      <c r="J655" s="1382"/>
      <c r="K655" s="1382" t="str">
        <f t="shared" si="83"/>
        <v/>
      </c>
      <c r="L655" s="869" t="s">
        <v>1397</v>
      </c>
      <c r="M655" s="1398">
        <v>638</v>
      </c>
      <c r="N655" s="1382"/>
      <c r="O655" s="1379"/>
      <c r="P655" s="1379"/>
      <c r="Q655" s="1379"/>
      <c r="R655" s="1382" t="s">
        <v>854</v>
      </c>
      <c r="S655" s="1379"/>
      <c r="T655" s="1382" t="str">
        <f t="shared" si="85"/>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4"/>
        <v>H</v>
      </c>
      <c r="D656" s="869" t="s">
        <v>1365</v>
      </c>
      <c r="E656" s="869" t="s">
        <v>1526</v>
      </c>
      <c r="F656" s="1382"/>
      <c r="G656" s="1382"/>
      <c r="H656" s="1382"/>
      <c r="I656" s="1338" t="str">
        <f t="shared" si="82"/>
        <v/>
      </c>
      <c r="J656" s="1382" t="str">
        <f t="shared" si="79"/>
        <v/>
      </c>
      <c r="K656" s="1382" t="str">
        <f t="shared" si="83"/>
        <v/>
      </c>
      <c r="L656" s="869" t="s">
        <v>1395</v>
      </c>
      <c r="M656" s="1398">
        <v>639</v>
      </c>
      <c r="N656" s="1382"/>
      <c r="O656" s="1379"/>
      <c r="P656" s="1379"/>
      <c r="Q656" s="1379"/>
      <c r="R656" s="1382" t="s">
        <v>854</v>
      </c>
      <c r="S656" s="1379"/>
      <c r="T656" s="1382" t="str">
        <f t="shared" si="85"/>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4"/>
        <v>J</v>
      </c>
      <c r="D657" s="869" t="s">
        <v>1365</v>
      </c>
      <c r="E657" s="869" t="s">
        <v>1526</v>
      </c>
      <c r="F657" s="1382"/>
      <c r="G657" s="1382"/>
      <c r="H657" s="1382"/>
      <c r="I657" s="1338" t="str">
        <f t="shared" si="82"/>
        <v/>
      </c>
      <c r="J657" s="1382"/>
      <c r="K657" s="1382" t="str">
        <f t="shared" si="83"/>
        <v/>
      </c>
      <c r="L657" s="869" t="s">
        <v>1396</v>
      </c>
      <c r="M657" s="1398">
        <v>640</v>
      </c>
      <c r="N657" s="1382"/>
      <c r="O657" s="1379"/>
      <c r="P657" s="1379"/>
      <c r="Q657" s="1379"/>
      <c r="R657" s="1382" t="s">
        <v>854</v>
      </c>
      <c r="S657" s="1379"/>
      <c r="T657" s="1382" t="str">
        <f t="shared" si="85"/>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4"/>
        <v>L</v>
      </c>
      <c r="D658" s="869" t="s">
        <v>1365</v>
      </c>
      <c r="E658" s="869" t="s">
        <v>1526</v>
      </c>
      <c r="F658" s="1382"/>
      <c r="G658" s="1382"/>
      <c r="H658" s="1382"/>
      <c r="I658" s="1338" t="str">
        <f t="shared" si="82"/>
        <v/>
      </c>
      <c r="J658" s="1382"/>
      <c r="K658" s="1382" t="str">
        <f t="shared" si="83"/>
        <v/>
      </c>
      <c r="L658" s="869" t="s">
        <v>1397</v>
      </c>
      <c r="M658" s="1398">
        <v>641</v>
      </c>
      <c r="N658" s="1382"/>
      <c r="O658" s="1379"/>
      <c r="P658" s="1379"/>
      <c r="Q658" s="1379"/>
      <c r="R658" s="1382" t="s">
        <v>854</v>
      </c>
      <c r="S658" s="1379"/>
      <c r="T658" s="1382" t="str">
        <f t="shared" si="85"/>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4"/>
        <v>H</v>
      </c>
      <c r="D659" s="869" t="s">
        <v>1365</v>
      </c>
      <c r="E659" s="869" t="s">
        <v>1526</v>
      </c>
      <c r="F659" s="1382"/>
      <c r="G659" s="1382"/>
      <c r="H659" s="1382"/>
      <c r="I659" s="1338" t="str">
        <f t="shared" si="82"/>
        <v/>
      </c>
      <c r="J659" s="1382" t="str">
        <f t="shared" si="79"/>
        <v/>
      </c>
      <c r="K659" s="1382" t="str">
        <f t="shared" si="83"/>
        <v/>
      </c>
      <c r="L659" s="869" t="s">
        <v>1395</v>
      </c>
      <c r="M659" s="1398">
        <v>642</v>
      </c>
      <c r="N659" s="1382"/>
      <c r="O659" s="1379"/>
      <c r="P659" s="1379"/>
      <c r="Q659" s="1379"/>
      <c r="R659" s="1382" t="s">
        <v>854</v>
      </c>
      <c r="S659" s="1379"/>
      <c r="T659" s="1382" t="str">
        <f t="shared" si="85"/>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4"/>
        <v>J</v>
      </c>
      <c r="D660" s="869" t="s">
        <v>1365</v>
      </c>
      <c r="E660" s="869" t="s">
        <v>1526</v>
      </c>
      <c r="F660" s="1382"/>
      <c r="G660" s="1382"/>
      <c r="H660" s="1382"/>
      <c r="I660" s="1338" t="str">
        <f t="shared" si="82"/>
        <v/>
      </c>
      <c r="J660" s="1382"/>
      <c r="K660" s="1382" t="str">
        <f t="shared" si="83"/>
        <v/>
      </c>
      <c r="L660" s="869" t="s">
        <v>1396</v>
      </c>
      <c r="M660" s="1398">
        <v>643</v>
      </c>
      <c r="N660" s="1382"/>
      <c r="O660" s="1379"/>
      <c r="P660" s="1379"/>
      <c r="Q660" s="1379"/>
      <c r="R660" s="1382" t="s">
        <v>854</v>
      </c>
      <c r="S660" s="1379"/>
      <c r="T660" s="1382" t="str">
        <f t="shared" si="85"/>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4"/>
        <v>L</v>
      </c>
      <c r="D661" s="869" t="s">
        <v>1365</v>
      </c>
      <c r="E661" s="869" t="s">
        <v>1526</v>
      </c>
      <c r="F661" s="1382"/>
      <c r="G661" s="1382"/>
      <c r="H661" s="1382"/>
      <c r="I661" s="1338" t="str">
        <f t="shared" si="82"/>
        <v/>
      </c>
      <c r="J661" s="1382"/>
      <c r="K661" s="1382" t="str">
        <f t="shared" si="83"/>
        <v/>
      </c>
      <c r="L661" s="869" t="s">
        <v>1397</v>
      </c>
      <c r="M661" s="1398">
        <v>644</v>
      </c>
      <c r="N661" s="1382"/>
      <c r="O661" s="1379"/>
      <c r="P661" s="1379"/>
      <c r="Q661" s="1379"/>
      <c r="R661" s="1382" t="s">
        <v>854</v>
      </c>
      <c r="S661" s="1379"/>
      <c r="T661" s="1382" t="str">
        <f t="shared" si="85"/>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4"/>
        <v>H</v>
      </c>
      <c r="D662" s="869" t="s">
        <v>1365</v>
      </c>
      <c r="E662" s="869" t="s">
        <v>1526</v>
      </c>
      <c r="F662" s="1382"/>
      <c r="G662" s="1382"/>
      <c r="H662" s="1382"/>
      <c r="I662" s="1338" t="str">
        <f t="shared" si="82"/>
        <v/>
      </c>
      <c r="J662" s="1382" t="str">
        <f t="shared" si="79"/>
        <v/>
      </c>
      <c r="K662" s="1382" t="str">
        <f t="shared" si="83"/>
        <v/>
      </c>
      <c r="L662" s="869" t="s">
        <v>1395</v>
      </c>
      <c r="M662" s="1398">
        <v>645</v>
      </c>
      <c r="N662" s="1382"/>
      <c r="O662" s="1379"/>
      <c r="P662" s="1379"/>
      <c r="Q662" s="1379"/>
      <c r="R662" s="1382" t="s">
        <v>854</v>
      </c>
      <c r="S662" s="1379"/>
      <c r="T662" s="1382" t="str">
        <f t="shared" si="85"/>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4"/>
        <v>J</v>
      </c>
      <c r="D663" s="869" t="s">
        <v>1365</v>
      </c>
      <c r="E663" s="869" t="s">
        <v>1526</v>
      </c>
      <c r="F663" s="1382"/>
      <c r="G663" s="1382"/>
      <c r="H663" s="1382"/>
      <c r="I663" s="1338" t="str">
        <f t="shared" si="82"/>
        <v/>
      </c>
      <c r="J663" s="1382"/>
      <c r="K663" s="1382" t="str">
        <f t="shared" si="83"/>
        <v/>
      </c>
      <c r="L663" s="869" t="s">
        <v>1396</v>
      </c>
      <c r="M663" s="1398">
        <v>646</v>
      </c>
      <c r="N663" s="1382"/>
      <c r="O663" s="1379"/>
      <c r="P663" s="1379"/>
      <c r="Q663" s="1379"/>
      <c r="R663" s="1382" t="s">
        <v>854</v>
      </c>
      <c r="S663" s="1379"/>
      <c r="T663" s="1382" t="str">
        <f t="shared" si="85"/>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4"/>
        <v>L</v>
      </c>
      <c r="D664" s="869" t="s">
        <v>1365</v>
      </c>
      <c r="E664" s="869" t="s">
        <v>1526</v>
      </c>
      <c r="F664" s="1382"/>
      <c r="G664" s="1382"/>
      <c r="H664" s="1382"/>
      <c r="I664" s="1338" t="str">
        <f t="shared" si="82"/>
        <v/>
      </c>
      <c r="J664" s="1382"/>
      <c r="K664" s="1382" t="str">
        <f t="shared" si="83"/>
        <v/>
      </c>
      <c r="L664" s="869" t="s">
        <v>1397</v>
      </c>
      <c r="M664" s="1398">
        <v>647</v>
      </c>
      <c r="N664" s="1382"/>
      <c r="O664" s="1379"/>
      <c r="P664" s="1379"/>
      <c r="Q664" s="1379"/>
      <c r="R664" s="1382" t="s">
        <v>854</v>
      </c>
      <c r="S664" s="1379"/>
      <c r="T664" s="1382" t="str">
        <f t="shared" si="85"/>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4"/>
        <v>H</v>
      </c>
      <c r="D665" s="869" t="s">
        <v>1365</v>
      </c>
      <c r="E665" s="869" t="s">
        <v>1526</v>
      </c>
      <c r="F665" s="1382"/>
      <c r="G665" s="1382"/>
      <c r="H665" s="1382"/>
      <c r="I665" s="1338" t="str">
        <f t="shared" si="82"/>
        <v/>
      </c>
      <c r="J665" s="1382" t="str">
        <f t="shared" si="79"/>
        <v/>
      </c>
      <c r="K665" s="1382" t="str">
        <f t="shared" si="83"/>
        <v/>
      </c>
      <c r="L665" s="869" t="s">
        <v>1395</v>
      </c>
      <c r="M665" s="1398">
        <v>648</v>
      </c>
      <c r="N665" s="1382"/>
      <c r="O665" s="1379"/>
      <c r="P665" s="1379"/>
      <c r="Q665" s="1379"/>
      <c r="R665" s="1382" t="s">
        <v>854</v>
      </c>
      <c r="S665" s="1379"/>
      <c r="T665" s="1382" t="str">
        <f t="shared" si="85"/>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4"/>
        <v>J</v>
      </c>
      <c r="D666" s="869" t="s">
        <v>1365</v>
      </c>
      <c r="E666" s="869" t="s">
        <v>1526</v>
      </c>
      <c r="F666" s="1382"/>
      <c r="G666" s="1382"/>
      <c r="H666" s="1382"/>
      <c r="I666" s="1338" t="str">
        <f t="shared" si="82"/>
        <v/>
      </c>
      <c r="J666" s="1382"/>
      <c r="K666" s="1382" t="str">
        <f t="shared" si="83"/>
        <v/>
      </c>
      <c r="L666" s="869" t="s">
        <v>1396</v>
      </c>
      <c r="M666" s="1398">
        <v>649</v>
      </c>
      <c r="N666" s="1382"/>
      <c r="O666" s="1379"/>
      <c r="P666" s="1379"/>
      <c r="Q666" s="1379"/>
      <c r="R666" s="1382" t="s">
        <v>854</v>
      </c>
      <c r="S666" s="1379"/>
      <c r="T666" s="1382" t="str">
        <f t="shared" si="85"/>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4"/>
        <v>L</v>
      </c>
      <c r="D667" s="869" t="s">
        <v>1365</v>
      </c>
      <c r="E667" s="869" t="s">
        <v>1526</v>
      </c>
      <c r="F667" s="1382"/>
      <c r="G667" s="1382"/>
      <c r="H667" s="1382"/>
      <c r="I667" s="1338" t="str">
        <f t="shared" si="82"/>
        <v/>
      </c>
      <c r="J667" s="1382"/>
      <c r="K667" s="1382" t="str">
        <f t="shared" si="83"/>
        <v/>
      </c>
      <c r="L667" s="869" t="s">
        <v>1397</v>
      </c>
      <c r="M667" s="1398">
        <v>650</v>
      </c>
      <c r="N667" s="1382"/>
      <c r="O667" s="1379"/>
      <c r="P667" s="1379"/>
      <c r="Q667" s="1379"/>
      <c r="R667" s="1382" t="s">
        <v>854</v>
      </c>
      <c r="S667" s="1379"/>
      <c r="T667" s="1382" t="str">
        <f t="shared" si="85"/>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2"/>
        <v/>
      </c>
      <c r="J668" s="1382" t="str">
        <f t="shared" si="79"/>
        <v/>
      </c>
      <c r="K668" s="1382" t="str">
        <f t="shared" si="83"/>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2"/>
        <v/>
      </c>
      <c r="J669" s="1382"/>
      <c r="K669" s="1382" t="str">
        <f t="shared" si="83"/>
        <v/>
      </c>
      <c r="L669" s="869" t="s">
        <v>1501</v>
      </c>
      <c r="M669" s="1398">
        <v>652</v>
      </c>
      <c r="N669" s="1382"/>
      <c r="O669" s="1379" t="s">
        <v>725</v>
      </c>
      <c r="P669" s="1379"/>
      <c r="Q669" s="1379"/>
      <c r="R669" s="1382" t="s">
        <v>1535</v>
      </c>
      <c r="S669" s="1379"/>
      <c r="T669" s="1382" t="str">
        <f t="shared" ref="T669:T682" si="86">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2"/>
        <v/>
      </c>
      <c r="J670" s="1382" t="str">
        <f t="shared" ref="J670:J684" si="87">IF(M670&lt;&gt;"",IF($Q$670="Yes",Q$1&amp;M670,""))</f>
        <v/>
      </c>
      <c r="K670" s="1382" t="str">
        <f t="shared" si="83"/>
        <v/>
      </c>
      <c r="L670" s="869" t="s">
        <v>1715</v>
      </c>
      <c r="M670" s="1398">
        <v>653</v>
      </c>
      <c r="N670" s="1382"/>
      <c r="O670" s="1379">
        <f>'Configurable Tab'!H9</f>
        <v>91</v>
      </c>
      <c r="P670" s="1485" t="str">
        <f>'Configurable Tab'!J9</f>
        <v>Yes</v>
      </c>
      <c r="Q670" s="1422" t="s">
        <v>648</v>
      </c>
      <c r="R670" s="1382" t="s">
        <v>1535</v>
      </c>
      <c r="S670" s="1379"/>
      <c r="T670" s="1382" t="str">
        <f t="shared" si="86"/>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2"/>
        <v/>
      </c>
      <c r="J671" s="1382"/>
      <c r="K671" s="1382" t="str">
        <f t="shared" si="83"/>
        <v/>
      </c>
      <c r="L671" s="869" t="s">
        <v>1391</v>
      </c>
      <c r="M671" s="1398">
        <v>654</v>
      </c>
      <c r="N671" s="1382"/>
      <c r="O671" s="1379" t="s">
        <v>726</v>
      </c>
      <c r="P671" s="1379"/>
      <c r="Q671" s="1379"/>
      <c r="R671" s="1382" t="s">
        <v>1535</v>
      </c>
      <c r="S671" s="1379"/>
      <c r="T671" s="1382" t="str">
        <f t="shared" si="86"/>
        <v/>
      </c>
      <c r="U671" s="1379"/>
      <c r="V671" s="1379"/>
      <c r="W671" s="1379"/>
      <c r="X671" s="1379"/>
      <c r="Y671" s="1379"/>
      <c r="Z671" s="1379"/>
    </row>
    <row r="672" spans="1:26" x14ac:dyDescent="0.25">
      <c r="A672" s="890" t="s">
        <v>1388</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2"/>
        <v/>
      </c>
      <c r="J672" s="1382" t="str">
        <f t="shared" si="87"/>
        <v/>
      </c>
      <c r="K672" s="1382" t="str">
        <f t="shared" si="83"/>
        <v/>
      </c>
      <c r="L672" s="869" t="s">
        <v>1388</v>
      </c>
      <c r="M672" s="1398">
        <v>655</v>
      </c>
      <c r="N672" s="1382"/>
      <c r="O672" s="1379">
        <f>'Configurable Tab'!I9</f>
        <v>104</v>
      </c>
      <c r="P672" s="1379"/>
      <c r="Q672" s="1379"/>
      <c r="R672" s="1382" t="s">
        <v>1535</v>
      </c>
      <c r="S672" s="1379"/>
      <c r="T672" s="1382" t="str">
        <f t="shared" si="86"/>
        <v/>
      </c>
      <c r="U672" s="1379"/>
      <c r="V672" s="1379"/>
      <c r="W672" s="1379"/>
      <c r="X672" s="1379"/>
      <c r="Y672" s="1379"/>
      <c r="Z672" s="1379"/>
    </row>
    <row r="673" spans="1:26" x14ac:dyDescent="0.25">
      <c r="A673" s="890" t="s">
        <v>1389</v>
      </c>
      <c r="B673" s="869" t="str">
        <f t="shared" ca="1" si="88"/>
        <v>J93</v>
      </c>
      <c r="C673" s="869" t="str">
        <f t="shared" ca="1" si="89"/>
        <v>J94</v>
      </c>
      <c r="D673" s="869" t="s">
        <v>1358</v>
      </c>
      <c r="E673" s="869" t="s">
        <v>1526</v>
      </c>
      <c r="F673" s="1382" t="s">
        <v>2048</v>
      </c>
      <c r="G673" s="1382" t="str">
        <f>IF(T673&lt;&gt;"","I","")</f>
        <v/>
      </c>
      <c r="H673" s="1382" t="s">
        <v>2046</v>
      </c>
      <c r="I673" s="1338" t="str">
        <f t="shared" si="82"/>
        <v/>
      </c>
      <c r="J673" s="1382" t="str">
        <f t="shared" si="87"/>
        <v/>
      </c>
      <c r="K673" s="1382" t="str">
        <f t="shared" si="83"/>
        <v/>
      </c>
      <c r="L673" s="869" t="s">
        <v>1389</v>
      </c>
      <c r="M673" s="1398">
        <v>656</v>
      </c>
      <c r="N673" s="1382"/>
      <c r="O673" s="1379" t="s">
        <v>1648</v>
      </c>
      <c r="P673" s="1379"/>
      <c r="Q673" s="1379" t="s">
        <v>482</v>
      </c>
      <c r="R673" s="1382" t="s">
        <v>1535</v>
      </c>
      <c r="S673" s="1379"/>
      <c r="T673" s="1382" t="str">
        <f t="shared" si="86"/>
        <v/>
      </c>
      <c r="U673" s="1379"/>
      <c r="V673" s="1379"/>
      <c r="W673" s="1379"/>
      <c r="X673" s="1379"/>
      <c r="Y673" s="1379"/>
      <c r="Z673" s="1379"/>
    </row>
    <row r="674" spans="1:26" x14ac:dyDescent="0.25">
      <c r="A674" s="890" t="s">
        <v>1405</v>
      </c>
      <c r="B674" s="869" t="str">
        <f t="shared" ca="1" si="88"/>
        <v>L93</v>
      </c>
      <c r="C674" s="869" t="str">
        <f t="shared" ca="1" si="89"/>
        <v>L94</v>
      </c>
      <c r="D674" s="869" t="s">
        <v>1358</v>
      </c>
      <c r="E674" s="869" t="s">
        <v>1526</v>
      </c>
      <c r="F674" s="1382" t="s">
        <v>2049</v>
      </c>
      <c r="G674" s="1382" t="str">
        <f>IF(T674&lt;&gt;"","H","")</f>
        <v/>
      </c>
      <c r="H674" s="1382" t="s">
        <v>2046</v>
      </c>
      <c r="I674" s="1338" t="str">
        <f t="shared" si="82"/>
        <v/>
      </c>
      <c r="J674" s="1382" t="str">
        <f t="shared" si="87"/>
        <v/>
      </c>
      <c r="K674" s="1382" t="str">
        <f t="shared" si="83"/>
        <v/>
      </c>
      <c r="L674" s="869" t="s">
        <v>1405</v>
      </c>
      <c r="M674" s="1398">
        <v>657</v>
      </c>
      <c r="N674" s="1382"/>
      <c r="O674" s="1379"/>
      <c r="P674" s="1379"/>
      <c r="Q674" s="1379"/>
      <c r="R674" s="1382" t="s">
        <v>1535</v>
      </c>
      <c r="S674" s="1379"/>
      <c r="T674" s="1382" t="str">
        <f t="shared" si="86"/>
        <v/>
      </c>
      <c r="U674" s="1379"/>
      <c r="V674" s="1379"/>
      <c r="W674" s="1379"/>
      <c r="X674" s="1379"/>
      <c r="Y674" s="1379"/>
      <c r="Z674" s="1379"/>
    </row>
    <row r="675" spans="1:26" x14ac:dyDescent="0.25">
      <c r="A675" s="890" t="s">
        <v>1390</v>
      </c>
      <c r="B675" s="869" t="str">
        <f t="shared" ca="1" si="88"/>
        <v>N93</v>
      </c>
      <c r="C675" s="869" t="str">
        <f t="shared" ca="1" si="89"/>
        <v>N94</v>
      </c>
      <c r="D675" s="869" t="s">
        <v>1358</v>
      </c>
      <c r="E675" s="869" t="s">
        <v>1526</v>
      </c>
      <c r="F675" s="1382" t="s">
        <v>1390</v>
      </c>
      <c r="G675" s="1382" t="str">
        <f>IF(T675&lt;&gt;"",IF(Q673="Credit Memo","J",IF(Q673="Check","K","")),"")</f>
        <v/>
      </c>
      <c r="H675" s="1382" t="s">
        <v>2046</v>
      </c>
      <c r="I675" s="1338" t="str">
        <f t="shared" si="82"/>
        <v/>
      </c>
      <c r="J675" s="1382" t="str">
        <f t="shared" si="87"/>
        <v/>
      </c>
      <c r="K675" s="1382" t="str">
        <f t="shared" si="83"/>
        <v/>
      </c>
      <c r="L675" s="869" t="s">
        <v>1390</v>
      </c>
      <c r="M675" s="1398">
        <v>658</v>
      </c>
      <c r="N675" s="1382"/>
      <c r="O675" s="1379"/>
      <c r="P675" s="1379"/>
      <c r="Q675" s="1379"/>
      <c r="R675" s="1382" t="s">
        <v>1535</v>
      </c>
      <c r="S675" s="1379"/>
      <c r="T675" s="1382" t="str">
        <f t="shared" si="86"/>
        <v/>
      </c>
      <c r="U675" s="1379"/>
      <c r="V675" s="1379"/>
      <c r="W675" s="1379"/>
      <c r="X675" s="1379"/>
      <c r="Y675" s="1379"/>
      <c r="Z675" s="1379"/>
    </row>
    <row r="676" spans="1:26" x14ac:dyDescent="0.25">
      <c r="A676" s="890" t="s">
        <v>1496</v>
      </c>
      <c r="B676" s="869" t="str">
        <f t="shared" ca="1" si="88"/>
        <v>P93</v>
      </c>
      <c r="C676" s="869" t="str">
        <f t="shared" ca="1" si="89"/>
        <v>P94</v>
      </c>
      <c r="D676" s="869" t="s">
        <v>1358</v>
      </c>
      <c r="E676" s="869" t="s">
        <v>1526</v>
      </c>
      <c r="F676" s="1382" t="s">
        <v>2050</v>
      </c>
      <c r="G676" s="1382" t="str">
        <f>IF(T676&lt;&gt;"","F","")</f>
        <v/>
      </c>
      <c r="H676" s="1382" t="s">
        <v>2046</v>
      </c>
      <c r="I676" s="1338" t="str">
        <f t="shared" si="82"/>
        <v/>
      </c>
      <c r="J676" s="1382" t="str">
        <f t="shared" si="87"/>
        <v/>
      </c>
      <c r="K676" s="1382" t="str">
        <f t="shared" si="83"/>
        <v/>
      </c>
      <c r="L676" s="869" t="s">
        <v>1496</v>
      </c>
      <c r="M676" s="1398">
        <v>659</v>
      </c>
      <c r="N676" s="1382"/>
      <c r="O676" s="1379"/>
      <c r="P676" s="1379"/>
      <c r="Q676" s="1379"/>
      <c r="R676" s="1382" t="s">
        <v>1535</v>
      </c>
      <c r="S676" s="1379"/>
      <c r="T676" s="1382" t="str">
        <f t="shared" si="86"/>
        <v/>
      </c>
      <c r="U676" s="1379"/>
      <c r="V676" s="1379"/>
      <c r="W676" s="1379"/>
      <c r="X676" s="1379"/>
      <c r="Y676" s="1379"/>
      <c r="Z676" s="1379"/>
    </row>
    <row r="677" spans="1:26" x14ac:dyDescent="0.25">
      <c r="A677" s="890" t="s">
        <v>1497</v>
      </c>
      <c r="B677" s="869" t="str">
        <f t="shared" ca="1" si="88"/>
        <v>R93</v>
      </c>
      <c r="C677" s="869" t="str">
        <f t="shared" ca="1" si="89"/>
        <v>R94</v>
      </c>
      <c r="D677" s="869" t="s">
        <v>1358</v>
      </c>
      <c r="E677" s="869" t="s">
        <v>1526</v>
      </c>
      <c r="F677" s="1382" t="s">
        <v>2051</v>
      </c>
      <c r="G677" s="1382" t="str">
        <f>IF(T677&lt;&gt;"","G","")</f>
        <v/>
      </c>
      <c r="H677" s="1382" t="s">
        <v>2046</v>
      </c>
      <c r="I677" s="1338" t="str">
        <f t="shared" si="82"/>
        <v/>
      </c>
      <c r="J677" s="1382" t="str">
        <f t="shared" si="87"/>
        <v/>
      </c>
      <c r="K677" s="1382" t="str">
        <f t="shared" si="83"/>
        <v/>
      </c>
      <c r="L677" s="869" t="s">
        <v>1497</v>
      </c>
      <c r="M677" s="1398">
        <v>660</v>
      </c>
      <c r="N677" s="1382"/>
      <c r="O677" s="1379"/>
      <c r="P677" s="1379"/>
      <c r="Q677" s="1379"/>
      <c r="R677" s="1382" t="s">
        <v>1535</v>
      </c>
      <c r="S677" s="1379"/>
      <c r="T677" s="1382" t="str">
        <f t="shared" si="86"/>
        <v/>
      </c>
      <c r="U677" s="1379"/>
      <c r="V677" s="1379"/>
      <c r="W677" s="1379"/>
      <c r="X677" s="1379"/>
      <c r="Y677" s="1379"/>
      <c r="Z677" s="1379"/>
    </row>
    <row r="678" spans="1:26" x14ac:dyDescent="0.25">
      <c r="A678" s="890" t="s">
        <v>1498</v>
      </c>
      <c r="B678" s="869" t="str">
        <f t="shared" ca="1" si="88"/>
        <v>T93</v>
      </c>
      <c r="C678" s="869" t="str">
        <f t="shared" ca="1" si="89"/>
        <v>T94</v>
      </c>
      <c r="D678" s="869" t="s">
        <v>1358</v>
      </c>
      <c r="E678" s="869" t="s">
        <v>1526</v>
      </c>
      <c r="F678" s="884" t="s">
        <v>1498</v>
      </c>
      <c r="G678" s="1382" t="str">
        <f>IF(T678&lt;&gt;"","AW","")</f>
        <v/>
      </c>
      <c r="H678" s="1382" t="s">
        <v>2046</v>
      </c>
      <c r="I678" s="1338" t="str">
        <f t="shared" si="82"/>
        <v/>
      </c>
      <c r="J678" s="1382" t="str">
        <f t="shared" si="87"/>
        <v/>
      </c>
      <c r="K678" s="1382" t="str">
        <f t="shared" si="83"/>
        <v/>
      </c>
      <c r="L678" s="869" t="s">
        <v>1498</v>
      </c>
      <c r="M678" s="1398">
        <v>661</v>
      </c>
      <c r="N678" s="1382"/>
      <c r="O678" s="1379"/>
      <c r="P678" s="1379"/>
      <c r="Q678" s="1379"/>
      <c r="R678" s="1382" t="s">
        <v>1535</v>
      </c>
      <c r="S678" s="1379"/>
      <c r="T678" s="1382" t="str">
        <f t="shared" si="86"/>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2"/>
        <v/>
      </c>
      <c r="J679" s="1382"/>
      <c r="K679" s="1382" t="str">
        <f t="shared" si="83"/>
        <v/>
      </c>
      <c r="L679" s="869" t="s">
        <v>1393</v>
      </c>
      <c r="M679" s="1398">
        <v>662</v>
      </c>
      <c r="N679" s="1382"/>
      <c r="O679" s="1379"/>
      <c r="P679" s="1379"/>
      <c r="Q679" s="1379"/>
      <c r="R679" s="1382" t="s">
        <v>1535</v>
      </c>
      <c r="S679" s="1379"/>
      <c r="T679" s="1382" t="str">
        <f t="shared" si="86"/>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2"/>
        <v/>
      </c>
      <c r="J680" s="1382"/>
      <c r="K680" s="1382" t="str">
        <f t="shared" si="83"/>
        <v/>
      </c>
      <c r="L680" s="869" t="s">
        <v>1394</v>
      </c>
      <c r="M680" s="1398">
        <v>663</v>
      </c>
      <c r="N680" s="1382"/>
      <c r="O680" s="1379"/>
      <c r="P680" s="1379"/>
      <c r="Q680" s="1379"/>
      <c r="R680" s="1382" t="s">
        <v>1535</v>
      </c>
      <c r="S680" s="1379"/>
      <c r="T680" s="1382" t="str">
        <f t="shared" si="86"/>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2"/>
        <v/>
      </c>
      <c r="J681" s="1382" t="str">
        <f t="shared" si="87"/>
        <v/>
      </c>
      <c r="K681" s="1382" t="str">
        <f t="shared" si="83"/>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6"/>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2"/>
        <v/>
      </c>
      <c r="J682" s="1382" t="str">
        <f t="shared" si="87"/>
        <v/>
      </c>
      <c r="K682" s="1382" t="str">
        <f t="shared" si="83"/>
        <v/>
      </c>
      <c r="L682" s="869" t="s">
        <v>1502</v>
      </c>
      <c r="M682" s="1398">
        <v>665</v>
      </c>
      <c r="N682" s="1382"/>
      <c r="O682" s="1379"/>
      <c r="P682" s="1379"/>
      <c r="Q682" s="1379"/>
      <c r="R682" s="1382" t="s">
        <v>1535</v>
      </c>
      <c r="S682" s="1379"/>
      <c r="T682" s="1382" t="str">
        <f t="shared" si="86"/>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2"/>
        <v/>
      </c>
      <c r="J683" s="1382" t="str">
        <f t="shared" si="87"/>
        <v/>
      </c>
      <c r="K683" s="1382" t="str">
        <f t="shared" si="83"/>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2"/>
        <v/>
      </c>
      <c r="J684" s="1382" t="str">
        <f t="shared" si="87"/>
        <v/>
      </c>
      <c r="K684" s="1382" t="str">
        <f t="shared" si="83"/>
        <v/>
      </c>
      <c r="L684" s="869" t="s">
        <v>1395</v>
      </c>
      <c r="M684" s="1398">
        <v>667</v>
      </c>
      <c r="N684" s="1382"/>
      <c r="O684" s="1379"/>
      <c r="P684" s="1379"/>
      <c r="Q684" s="1379"/>
      <c r="R684" s="1382" t="s">
        <v>1535</v>
      </c>
      <c r="S684" s="1379"/>
      <c r="T684" s="1382" t="str">
        <f t="shared" ref="T684:T686" si="90">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2"/>
        <v/>
      </c>
      <c r="J685" s="1382"/>
      <c r="K685" s="1382" t="str">
        <f t="shared" si="83"/>
        <v/>
      </c>
      <c r="L685" s="869" t="s">
        <v>1396</v>
      </c>
      <c r="M685" s="1398">
        <v>668</v>
      </c>
      <c r="N685" s="1382"/>
      <c r="O685" s="1379"/>
      <c r="P685" s="1379"/>
      <c r="Q685" s="1379"/>
      <c r="R685" s="1382" t="s">
        <v>1535</v>
      </c>
      <c r="S685" s="1379"/>
      <c r="T685" s="1382" t="str">
        <f t="shared" si="90"/>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2"/>
        <v/>
      </c>
      <c r="J686" s="1382"/>
      <c r="K686" s="1382" t="str">
        <f t="shared" si="83"/>
        <v/>
      </c>
      <c r="L686" s="869" t="s">
        <v>1397</v>
      </c>
      <c r="M686" s="1398">
        <v>669</v>
      </c>
      <c r="N686" s="1382"/>
      <c r="O686" s="1379"/>
      <c r="P686" s="1379"/>
      <c r="Q686" s="1379"/>
      <c r="R686" s="1382" t="s">
        <v>1535</v>
      </c>
      <c r="S686" s="1379"/>
      <c r="T686" s="1382" t="str">
        <f t="shared" si="90"/>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2"/>
        <v/>
      </c>
      <c r="J687" s="1382"/>
      <c r="K687" s="1382" t="str">
        <f t="shared" si="83"/>
        <v/>
      </c>
      <c r="L687" s="869" t="s">
        <v>1501</v>
      </c>
      <c r="M687" s="1398">
        <v>670</v>
      </c>
      <c r="N687" s="1382"/>
      <c r="O687" s="1379" t="s">
        <v>725</v>
      </c>
      <c r="P687" s="1379"/>
      <c r="Q687" s="1379"/>
      <c r="R687" s="1382" t="s">
        <v>1535</v>
      </c>
      <c r="S687" s="1379"/>
      <c r="T687" s="1382" t="str">
        <f t="shared" ref="T687:T704" si="91">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2"/>
        <v/>
      </c>
      <c r="J688" s="1382" t="str">
        <f t="shared" ref="J688:J702" si="92">IF(M688&lt;&gt;"",IF($Q$688="Yes",Q$1&amp;M688,""))</f>
        <v/>
      </c>
      <c r="K688" s="1382" t="str">
        <f t="shared" si="83"/>
        <v/>
      </c>
      <c r="L688" s="869" t="s">
        <v>1715</v>
      </c>
      <c r="M688" s="1398">
        <v>671</v>
      </c>
      <c r="N688" s="1382"/>
      <c r="O688" s="1379">
        <f>'Configurable Tab'!H10</f>
        <v>105</v>
      </c>
      <c r="P688" s="1485" t="str">
        <f>'Configurable Tab'!J10</f>
        <v>Yes</v>
      </c>
      <c r="Q688" s="1422" t="s">
        <v>648</v>
      </c>
      <c r="R688" s="1382" t="s">
        <v>1535</v>
      </c>
      <c r="S688" s="1379"/>
      <c r="T688" s="1382" t="str">
        <f t="shared" si="91"/>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2"/>
        <v/>
      </c>
      <c r="J689" s="1382"/>
      <c r="K689" s="1382" t="str">
        <f t="shared" si="83"/>
        <v/>
      </c>
      <c r="L689" s="869" t="s">
        <v>1391</v>
      </c>
      <c r="M689" s="1398">
        <v>672</v>
      </c>
      <c r="N689" s="1382"/>
      <c r="O689" s="1379" t="s">
        <v>726</v>
      </c>
      <c r="P689" s="1379"/>
      <c r="Q689" s="1379"/>
      <c r="R689" s="1382" t="s">
        <v>1535</v>
      </c>
      <c r="S689" s="1379"/>
      <c r="T689" s="1382" t="str">
        <f t="shared" si="91"/>
        <v/>
      </c>
      <c r="U689" s="1379"/>
      <c r="V689" s="1379"/>
      <c r="W689" s="1379"/>
      <c r="X689" s="1379"/>
      <c r="Y689" s="1379"/>
      <c r="Z689" s="1379"/>
    </row>
    <row r="690" spans="1:26" x14ac:dyDescent="0.25">
      <c r="A690" s="893" t="s">
        <v>1388</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2"/>
        <v/>
      </c>
      <c r="J690" s="1382" t="str">
        <f t="shared" si="92"/>
        <v/>
      </c>
      <c r="K690" s="1382" t="str">
        <f t="shared" si="83"/>
        <v/>
      </c>
      <c r="L690" s="869" t="s">
        <v>1388</v>
      </c>
      <c r="M690" s="1398">
        <v>673</v>
      </c>
      <c r="N690" s="1382"/>
      <c r="O690" s="1379">
        <f>'Configurable Tab'!I10</f>
        <v>118</v>
      </c>
      <c r="P690" s="1379"/>
      <c r="Q690" s="1379"/>
      <c r="R690" s="1382" t="s">
        <v>1535</v>
      </c>
      <c r="S690" s="1379"/>
      <c r="T690" s="1382" t="str">
        <f t="shared" si="91"/>
        <v/>
      </c>
      <c r="U690" s="1379"/>
      <c r="V690" s="1379"/>
      <c r="W690" s="1379"/>
      <c r="X690" s="1379"/>
      <c r="Y690" s="1379"/>
      <c r="Z690" s="1379"/>
    </row>
    <row r="691" spans="1:26" x14ac:dyDescent="0.25">
      <c r="A691" s="893" t="s">
        <v>1389</v>
      </c>
      <c r="B691" s="869" t="str">
        <f t="shared" ca="1" si="93"/>
        <v>J107</v>
      </c>
      <c r="C691" s="869" t="str">
        <f t="shared" ca="1" si="94"/>
        <v>J108</v>
      </c>
      <c r="D691" s="869" t="s">
        <v>1358</v>
      </c>
      <c r="E691" s="869" t="s">
        <v>1526</v>
      </c>
      <c r="F691" s="1382" t="s">
        <v>2048</v>
      </c>
      <c r="G691" s="1382" t="str">
        <f>IF(T691&lt;&gt;"","I","")</f>
        <v/>
      </c>
      <c r="H691" s="1382" t="s">
        <v>2046</v>
      </c>
      <c r="I691" s="1338" t="str">
        <f t="shared" si="82"/>
        <v/>
      </c>
      <c r="J691" s="1382" t="str">
        <f t="shared" si="92"/>
        <v/>
      </c>
      <c r="K691" s="1382" t="str">
        <f t="shared" si="83"/>
        <v/>
      </c>
      <c r="L691" s="869" t="s">
        <v>1389</v>
      </c>
      <c r="M691" s="1398">
        <v>674</v>
      </c>
      <c r="N691" s="1382"/>
      <c r="O691" s="1379" t="s">
        <v>1649</v>
      </c>
      <c r="P691" s="1379"/>
      <c r="Q691" s="1379"/>
      <c r="R691" s="1382" t="s">
        <v>1535</v>
      </c>
      <c r="S691" s="1379"/>
      <c r="T691" s="1382" t="str">
        <f t="shared" si="91"/>
        <v/>
      </c>
      <c r="U691" s="1379"/>
      <c r="V691" s="1379"/>
      <c r="W691" s="1379"/>
      <c r="X691" s="1379"/>
      <c r="Y691" s="1379"/>
      <c r="Z691" s="1379"/>
    </row>
    <row r="692" spans="1:26" x14ac:dyDescent="0.25">
      <c r="A692" s="893" t="s">
        <v>1405</v>
      </c>
      <c r="B692" s="869" t="str">
        <f t="shared" ca="1" si="93"/>
        <v>L107</v>
      </c>
      <c r="C692" s="869" t="str">
        <f t="shared" ca="1" si="94"/>
        <v>L108</v>
      </c>
      <c r="D692" s="869" t="s">
        <v>1358</v>
      </c>
      <c r="E692" s="869" t="s">
        <v>1526</v>
      </c>
      <c r="F692" s="1382" t="s">
        <v>2049</v>
      </c>
      <c r="G692" s="1382" t="str">
        <f>IF(T692&lt;&gt;"","H","")</f>
        <v/>
      </c>
      <c r="H692" s="1382" t="s">
        <v>2046</v>
      </c>
      <c r="I692" s="1338" t="str">
        <f t="shared" si="82"/>
        <v/>
      </c>
      <c r="J692" s="1382" t="str">
        <f t="shared" si="92"/>
        <v/>
      </c>
      <c r="K692" s="1382" t="str">
        <f t="shared" si="83"/>
        <v/>
      </c>
      <c r="L692" s="869" t="s">
        <v>1405</v>
      </c>
      <c r="M692" s="1398">
        <v>675</v>
      </c>
      <c r="N692" s="1382"/>
      <c r="O692" s="1379"/>
      <c r="P692" s="1379"/>
      <c r="Q692" s="1379"/>
      <c r="R692" s="1382" t="s">
        <v>1535</v>
      </c>
      <c r="S692" s="1379"/>
      <c r="T692" s="1382" t="str">
        <f t="shared" si="91"/>
        <v/>
      </c>
      <c r="U692" s="1379"/>
      <c r="V692" s="1379"/>
      <c r="W692" s="1379"/>
      <c r="X692" s="1379"/>
      <c r="Y692" s="1379"/>
      <c r="Z692" s="1379"/>
    </row>
    <row r="693" spans="1:26" x14ac:dyDescent="0.25">
      <c r="A693" s="893" t="s">
        <v>1390</v>
      </c>
      <c r="B693" s="869" t="str">
        <f t="shared" ca="1" si="93"/>
        <v>N107</v>
      </c>
      <c r="C693" s="869" t="str">
        <f t="shared" ca="1" si="94"/>
        <v>N108</v>
      </c>
      <c r="D693" s="869" t="s">
        <v>1358</v>
      </c>
      <c r="E693" s="869" t="s">
        <v>1526</v>
      </c>
      <c r="F693" s="1382" t="s">
        <v>1390</v>
      </c>
      <c r="G693" s="1382" t="str">
        <f>IF(T693&lt;&gt;"",IF(Q691="Credit Memo","J",IF(Q691="Check","K","")),"")</f>
        <v/>
      </c>
      <c r="H693" s="1382" t="s">
        <v>2046</v>
      </c>
      <c r="I693" s="1338" t="str">
        <f t="shared" si="82"/>
        <v/>
      </c>
      <c r="J693" s="1382" t="str">
        <f t="shared" si="92"/>
        <v/>
      </c>
      <c r="K693" s="1382" t="str">
        <f t="shared" si="83"/>
        <v/>
      </c>
      <c r="L693" s="869" t="s">
        <v>1390</v>
      </c>
      <c r="M693" s="1398">
        <v>676</v>
      </c>
      <c r="N693" s="1382"/>
      <c r="O693" s="1379"/>
      <c r="P693" s="1379"/>
      <c r="Q693" s="1379"/>
      <c r="R693" s="1382" t="s">
        <v>1535</v>
      </c>
      <c r="S693" s="1379"/>
      <c r="T693" s="1382" t="str">
        <f t="shared" si="91"/>
        <v/>
      </c>
      <c r="U693" s="1379"/>
      <c r="V693" s="1379"/>
      <c r="W693" s="1379"/>
      <c r="X693" s="1379"/>
      <c r="Y693" s="1379"/>
      <c r="Z693" s="1379"/>
    </row>
    <row r="694" spans="1:26" x14ac:dyDescent="0.25">
      <c r="A694" s="893" t="s">
        <v>1496</v>
      </c>
      <c r="B694" s="869" t="str">
        <f t="shared" ca="1" si="93"/>
        <v>P107</v>
      </c>
      <c r="C694" s="869" t="str">
        <f t="shared" ca="1" si="94"/>
        <v>P108</v>
      </c>
      <c r="D694" s="869" t="s">
        <v>1358</v>
      </c>
      <c r="E694" s="869" t="s">
        <v>1526</v>
      </c>
      <c r="F694" s="1382" t="s">
        <v>2050</v>
      </c>
      <c r="G694" s="1382" t="str">
        <f>IF(T694&lt;&gt;"","F","")</f>
        <v/>
      </c>
      <c r="H694" s="1382" t="s">
        <v>2046</v>
      </c>
      <c r="I694" s="1338" t="str">
        <f t="shared" si="82"/>
        <v/>
      </c>
      <c r="J694" s="1382" t="str">
        <f t="shared" si="92"/>
        <v/>
      </c>
      <c r="K694" s="1382" t="str">
        <f t="shared" si="83"/>
        <v/>
      </c>
      <c r="L694" s="869" t="s">
        <v>1496</v>
      </c>
      <c r="M694" s="1398">
        <v>677</v>
      </c>
      <c r="N694" s="1382"/>
      <c r="O694" s="1379"/>
      <c r="P694" s="1379"/>
      <c r="Q694" s="1379"/>
      <c r="R694" s="1382" t="s">
        <v>1535</v>
      </c>
      <c r="S694" s="1379"/>
      <c r="T694" s="1382" t="str">
        <f t="shared" si="91"/>
        <v/>
      </c>
      <c r="U694" s="1379"/>
      <c r="V694" s="1379"/>
      <c r="W694" s="1379"/>
      <c r="X694" s="1379"/>
      <c r="Y694" s="1379"/>
      <c r="Z694" s="1379"/>
    </row>
    <row r="695" spans="1:26" x14ac:dyDescent="0.25">
      <c r="A695" s="893" t="s">
        <v>1497</v>
      </c>
      <c r="B695" s="869" t="str">
        <f t="shared" ca="1" si="93"/>
        <v>R107</v>
      </c>
      <c r="C695" s="869" t="str">
        <f t="shared" ca="1" si="94"/>
        <v>R108</v>
      </c>
      <c r="D695" s="869" t="s">
        <v>1358</v>
      </c>
      <c r="E695" s="869" t="s">
        <v>1526</v>
      </c>
      <c r="F695" s="1382" t="s">
        <v>2051</v>
      </c>
      <c r="G695" s="1382" t="str">
        <f>IF(T695&lt;&gt;"","G","")</f>
        <v/>
      </c>
      <c r="H695" s="1382" t="s">
        <v>2046</v>
      </c>
      <c r="I695" s="1338" t="str">
        <f t="shared" si="82"/>
        <v/>
      </c>
      <c r="J695" s="1382" t="str">
        <f t="shared" si="92"/>
        <v/>
      </c>
      <c r="K695" s="1382" t="str">
        <f t="shared" si="83"/>
        <v/>
      </c>
      <c r="L695" s="869" t="s">
        <v>1497</v>
      </c>
      <c r="M695" s="1398">
        <v>678</v>
      </c>
      <c r="N695" s="1382"/>
      <c r="O695" s="1379"/>
      <c r="P695" s="1379"/>
      <c r="Q695" s="1379"/>
      <c r="R695" s="1382" t="s">
        <v>1535</v>
      </c>
      <c r="S695" s="1379"/>
      <c r="T695" s="1382" t="str">
        <f t="shared" si="91"/>
        <v/>
      </c>
      <c r="U695" s="1379"/>
      <c r="V695" s="1379"/>
      <c r="W695" s="1379"/>
      <c r="X695" s="1379"/>
      <c r="Y695" s="1379"/>
      <c r="Z695" s="1379"/>
    </row>
    <row r="696" spans="1:26" x14ac:dyDescent="0.25">
      <c r="A696" s="893" t="s">
        <v>1498</v>
      </c>
      <c r="B696" s="869" t="str">
        <f t="shared" ca="1" si="93"/>
        <v>T107</v>
      </c>
      <c r="C696" s="869" t="str">
        <f t="shared" ca="1" si="94"/>
        <v>T108</v>
      </c>
      <c r="D696" s="869" t="s">
        <v>1358</v>
      </c>
      <c r="E696" s="869" t="s">
        <v>1526</v>
      </c>
      <c r="F696" s="884" t="s">
        <v>1498</v>
      </c>
      <c r="G696" s="1382" t="str">
        <f>IF(T696&lt;&gt;"","AW","")</f>
        <v/>
      </c>
      <c r="H696" s="1382" t="s">
        <v>2046</v>
      </c>
      <c r="I696" s="1338" t="str">
        <f t="shared" si="82"/>
        <v/>
      </c>
      <c r="J696" s="1382" t="str">
        <f t="shared" si="92"/>
        <v/>
      </c>
      <c r="K696" s="1382" t="str">
        <f t="shared" si="83"/>
        <v/>
      </c>
      <c r="L696" s="869" t="s">
        <v>1498</v>
      </c>
      <c r="M696" s="1398">
        <v>679</v>
      </c>
      <c r="N696" s="1382"/>
      <c r="O696" s="1379"/>
      <c r="P696" s="1379"/>
      <c r="Q696" s="1379"/>
      <c r="R696" s="1382" t="s">
        <v>1535</v>
      </c>
      <c r="S696" s="1379"/>
      <c r="T696" s="1382" t="str">
        <f t="shared" si="91"/>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2"/>
        <v/>
      </c>
      <c r="J697" s="1382"/>
      <c r="K697" s="1382" t="str">
        <f t="shared" si="83"/>
        <v/>
      </c>
      <c r="L697" s="869" t="s">
        <v>1393</v>
      </c>
      <c r="M697" s="1398">
        <v>680</v>
      </c>
      <c r="N697" s="1382"/>
      <c r="O697" s="1379"/>
      <c r="P697" s="1379"/>
      <c r="Q697" s="1379"/>
      <c r="R697" s="1382" t="s">
        <v>1535</v>
      </c>
      <c r="S697" s="1379"/>
      <c r="T697" s="1382" t="str">
        <f t="shared" si="91"/>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2"/>
        <v/>
      </c>
      <c r="J698" s="1382"/>
      <c r="K698" s="1382" t="str">
        <f t="shared" si="83"/>
        <v/>
      </c>
      <c r="L698" s="869" t="s">
        <v>1394</v>
      </c>
      <c r="M698" s="1398">
        <v>681</v>
      </c>
      <c r="N698" s="1382"/>
      <c r="O698" s="1379"/>
      <c r="P698" s="1379"/>
      <c r="Q698" s="1379"/>
      <c r="R698" s="1382" t="s">
        <v>1535</v>
      </c>
      <c r="S698" s="1379"/>
      <c r="T698" s="1382" t="str">
        <f t="shared" si="91"/>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2"/>
        <v/>
      </c>
      <c r="J699" s="1382" t="str">
        <f t="shared" si="92"/>
        <v/>
      </c>
      <c r="K699" s="1382" t="str">
        <f t="shared" si="83"/>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1"/>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2"/>
        <v/>
      </c>
      <c r="J700" s="1382" t="str">
        <f t="shared" si="92"/>
        <v/>
      </c>
      <c r="K700" s="1382" t="str">
        <f t="shared" si="83"/>
        <v/>
      </c>
      <c r="L700" s="869" t="s">
        <v>1502</v>
      </c>
      <c r="M700" s="1398">
        <v>683</v>
      </c>
      <c r="N700" s="1382"/>
      <c r="O700" s="1379"/>
      <c r="P700" s="1379"/>
      <c r="Q700" s="1379"/>
      <c r="R700" s="1382" t="s">
        <v>1535</v>
      </c>
      <c r="S700" s="1379"/>
      <c r="T700" s="1382" t="str">
        <f t="shared" si="91"/>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2"/>
        <v/>
      </c>
      <c r="J701" s="1382" t="str">
        <f t="shared" si="92"/>
        <v/>
      </c>
      <c r="K701" s="1382" t="str">
        <f t="shared" si="83"/>
        <v/>
      </c>
      <c r="L701" s="869" t="s">
        <v>1516</v>
      </c>
      <c r="M701" s="1398">
        <v>684</v>
      </c>
      <c r="N701" s="1382"/>
      <c r="O701" s="1379"/>
      <c r="P701" s="1379"/>
      <c r="Q701" s="1379"/>
      <c r="R701" s="1382" t="s">
        <v>1535</v>
      </c>
      <c r="S701" s="1379"/>
      <c r="T701" s="1382" t="str">
        <f t="shared" si="91"/>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2"/>
        <v/>
      </c>
      <c r="J702" s="1382" t="str">
        <f t="shared" si="92"/>
        <v/>
      </c>
      <c r="K702" s="1382" t="str">
        <f t="shared" si="83"/>
        <v/>
      </c>
      <c r="L702" s="869" t="s">
        <v>1395</v>
      </c>
      <c r="M702" s="1398">
        <v>685</v>
      </c>
      <c r="N702" s="1382"/>
      <c r="O702" s="1379"/>
      <c r="P702" s="1379"/>
      <c r="Q702" s="1379"/>
      <c r="R702" s="1382" t="s">
        <v>1535</v>
      </c>
      <c r="S702" s="1379"/>
      <c r="T702" s="1382" t="str">
        <f t="shared" si="91"/>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2"/>
        <v/>
      </c>
      <c r="J703" s="1382"/>
      <c r="K703" s="1382" t="str">
        <f t="shared" si="83"/>
        <v/>
      </c>
      <c r="L703" s="869" t="s">
        <v>1396</v>
      </c>
      <c r="M703" s="1398">
        <v>686</v>
      </c>
      <c r="N703" s="1382"/>
      <c r="O703" s="1379"/>
      <c r="P703" s="1379"/>
      <c r="Q703" s="1379"/>
      <c r="R703" s="1382" t="s">
        <v>1535</v>
      </c>
      <c r="S703" s="1379"/>
      <c r="T703" s="1382" t="str">
        <f t="shared" si="91"/>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2"/>
        <v/>
      </c>
      <c r="J704" s="1382"/>
      <c r="K704" s="1382" t="str">
        <f t="shared" si="83"/>
        <v/>
      </c>
      <c r="L704" s="869" t="s">
        <v>1397</v>
      </c>
      <c r="M704" s="1398">
        <v>687</v>
      </c>
      <c r="N704" s="1382"/>
      <c r="O704" s="1379"/>
      <c r="P704" s="1379"/>
      <c r="Q704" s="1379"/>
      <c r="R704" s="1382" t="s">
        <v>1535</v>
      </c>
      <c r="S704" s="1379"/>
      <c r="T704" s="1382" t="str">
        <f t="shared" si="91"/>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2"/>
        <v/>
      </c>
      <c r="J705" s="1382"/>
      <c r="K705" s="1382" t="str">
        <f t="shared" si="83"/>
        <v/>
      </c>
      <c r="L705" s="869" t="s">
        <v>1501</v>
      </c>
      <c r="M705" s="1398">
        <v>688</v>
      </c>
      <c r="N705" s="1382"/>
      <c r="O705" s="1379" t="s">
        <v>725</v>
      </c>
      <c r="P705" s="1379"/>
      <c r="Q705" s="1379"/>
      <c r="R705" s="1382" t="s">
        <v>1535</v>
      </c>
      <c r="S705" s="1379"/>
      <c r="T705" s="1382" t="str">
        <f t="shared" ref="T705:T718" si="95">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2"/>
        <v/>
      </c>
      <c r="J706" s="1382" t="str">
        <f t="shared" ref="J706:J732" si="96">IF(M706&lt;&gt;"",IF($Q$706="Yes",Q$1&amp;M706,""))</f>
        <v/>
      </c>
      <c r="K706" s="1382" t="str">
        <f t="shared" si="83"/>
        <v/>
      </c>
      <c r="L706" s="869" t="s">
        <v>1715</v>
      </c>
      <c r="M706" s="1398">
        <v>689</v>
      </c>
      <c r="N706" s="1382"/>
      <c r="O706" s="1379">
        <f>'Configurable Tab'!H11</f>
        <v>119</v>
      </c>
      <c r="P706" s="1485" t="str">
        <f>'Configurable Tab'!J11</f>
        <v>Yes</v>
      </c>
      <c r="Q706" s="1422" t="s">
        <v>648</v>
      </c>
      <c r="R706" s="1382" t="s">
        <v>1535</v>
      </c>
      <c r="S706" s="1379"/>
      <c r="T706" s="1382" t="str">
        <f t="shared" si="95"/>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2"/>
        <v/>
      </c>
      <c r="J707" s="1382"/>
      <c r="K707" s="1382" t="str">
        <f t="shared" si="83"/>
        <v/>
      </c>
      <c r="L707" s="869" t="s">
        <v>1391</v>
      </c>
      <c r="M707" s="1398">
        <v>690</v>
      </c>
      <c r="N707" s="1382"/>
      <c r="O707" s="1379" t="s">
        <v>726</v>
      </c>
      <c r="P707" s="1379"/>
      <c r="Q707" s="1379"/>
      <c r="R707" s="1382" t="s">
        <v>1535</v>
      </c>
      <c r="S707" s="1379"/>
      <c r="T707" s="1382" t="str">
        <f t="shared" si="95"/>
        <v/>
      </c>
      <c r="U707" s="1379"/>
      <c r="V707" s="1379"/>
      <c r="W707" s="1379"/>
      <c r="X707" s="1379"/>
      <c r="Y707" s="1379"/>
      <c r="Z707" s="1379"/>
    </row>
    <row r="708" spans="1:26" x14ac:dyDescent="0.25">
      <c r="A708" s="890" t="s">
        <v>1388</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99">IF(J708&lt;&gt;"",A708,"")</f>
        <v/>
      </c>
      <c r="J708" s="1382" t="str">
        <f t="shared" si="96"/>
        <v/>
      </c>
      <c r="K708" s="1382" t="str">
        <f t="shared" ref="K708:K771" si="100">IF(J708&lt;&gt;"",E708,"")</f>
        <v/>
      </c>
      <c r="L708" s="869" t="s">
        <v>1388</v>
      </c>
      <c r="M708" s="1398">
        <v>691</v>
      </c>
      <c r="N708" s="1382"/>
      <c r="O708" s="1379">
        <f>'Configurable Tab'!I11</f>
        <v>134</v>
      </c>
      <c r="P708" s="1379"/>
      <c r="Q708" s="1379"/>
      <c r="R708" s="1382" t="s">
        <v>1535</v>
      </c>
      <c r="S708" s="1379"/>
      <c r="T708" s="1382" t="str">
        <f t="shared" si="95"/>
        <v/>
      </c>
      <c r="U708" s="1379"/>
      <c r="V708" s="1379"/>
      <c r="W708" s="1379"/>
      <c r="X708" s="1379"/>
      <c r="Y708" s="1379"/>
      <c r="Z708" s="1379"/>
    </row>
    <row r="709" spans="1:26" x14ac:dyDescent="0.25">
      <c r="A709" s="890" t="s">
        <v>1389</v>
      </c>
      <c r="B709" s="869" t="str">
        <f t="shared" ca="1" si="97"/>
        <v>J121</v>
      </c>
      <c r="C709" s="869" t="str">
        <f t="shared" ca="1" si="98"/>
        <v>J122</v>
      </c>
      <c r="D709" s="869" t="s">
        <v>1358</v>
      </c>
      <c r="E709" s="869" t="s">
        <v>1526</v>
      </c>
      <c r="F709" s="1382" t="s">
        <v>2048</v>
      </c>
      <c r="G709" s="1382" t="str">
        <f>IF(T709&lt;&gt;"","I","")</f>
        <v/>
      </c>
      <c r="H709" s="1382" t="s">
        <v>2046</v>
      </c>
      <c r="I709" s="1338" t="str">
        <f t="shared" si="99"/>
        <v/>
      </c>
      <c r="J709" s="1382" t="str">
        <f t="shared" si="96"/>
        <v/>
      </c>
      <c r="K709" s="1382" t="str">
        <f t="shared" si="100"/>
        <v/>
      </c>
      <c r="L709" s="869" t="s">
        <v>1389</v>
      </c>
      <c r="M709" s="1398">
        <v>692</v>
      </c>
      <c r="N709" s="1382"/>
      <c r="O709" s="1379" t="s">
        <v>1650</v>
      </c>
      <c r="P709" s="1379"/>
      <c r="Q709" s="1379"/>
      <c r="R709" s="1382" t="s">
        <v>1535</v>
      </c>
      <c r="S709" s="1379"/>
      <c r="T709" s="1382" t="str">
        <f t="shared" si="95"/>
        <v/>
      </c>
      <c r="U709" s="1379"/>
      <c r="V709" s="1379"/>
      <c r="W709" s="1379"/>
      <c r="X709" s="1379"/>
      <c r="Y709" s="1379"/>
      <c r="Z709" s="1379"/>
    </row>
    <row r="710" spans="1:26" x14ac:dyDescent="0.25">
      <c r="A710" s="890" t="s">
        <v>1405</v>
      </c>
      <c r="B710" s="869" t="str">
        <f t="shared" ca="1" si="97"/>
        <v>L121</v>
      </c>
      <c r="C710" s="869" t="str">
        <f t="shared" ca="1" si="98"/>
        <v>L122</v>
      </c>
      <c r="D710" s="869" t="s">
        <v>1358</v>
      </c>
      <c r="E710" s="869" t="s">
        <v>1526</v>
      </c>
      <c r="F710" s="1382" t="s">
        <v>2049</v>
      </c>
      <c r="G710" s="1382" t="str">
        <f>IF(T710&lt;&gt;"","H","")</f>
        <v/>
      </c>
      <c r="H710" s="1382" t="s">
        <v>2046</v>
      </c>
      <c r="I710" s="1338" t="str">
        <f t="shared" si="99"/>
        <v/>
      </c>
      <c r="J710" s="1382" t="str">
        <f t="shared" si="96"/>
        <v/>
      </c>
      <c r="K710" s="1382" t="str">
        <f t="shared" si="100"/>
        <v/>
      </c>
      <c r="L710" s="869" t="s">
        <v>1405</v>
      </c>
      <c r="M710" s="1398">
        <v>693</v>
      </c>
      <c r="N710" s="1382"/>
      <c r="O710" s="1379"/>
      <c r="P710" s="1379"/>
      <c r="Q710" s="1379"/>
      <c r="R710" s="1382" t="s">
        <v>1535</v>
      </c>
      <c r="S710" s="1379"/>
      <c r="T710" s="1382" t="str">
        <f t="shared" si="95"/>
        <v/>
      </c>
      <c r="U710" s="1379"/>
      <c r="V710" s="1379"/>
      <c r="W710" s="1379"/>
      <c r="X710" s="1379"/>
      <c r="Y710" s="1379"/>
      <c r="Z710" s="1379"/>
    </row>
    <row r="711" spans="1:26" x14ac:dyDescent="0.25">
      <c r="A711" s="890" t="s">
        <v>1390</v>
      </c>
      <c r="B711" s="869" t="str">
        <f t="shared" ca="1" si="97"/>
        <v>N121</v>
      </c>
      <c r="C711" s="869" t="str">
        <f t="shared" ca="1" si="98"/>
        <v>N122</v>
      </c>
      <c r="D711" s="869" t="s">
        <v>1358</v>
      </c>
      <c r="E711" s="869" t="s">
        <v>1526</v>
      </c>
      <c r="F711" s="1382" t="s">
        <v>1390</v>
      </c>
      <c r="G711" s="1382" t="str">
        <f>IF(T711&lt;&gt;"",IF(Q709="Credit Memo","J",IF(Q709="Check","K","")),"")</f>
        <v/>
      </c>
      <c r="H711" s="1382" t="s">
        <v>2046</v>
      </c>
      <c r="I711" s="1338" t="str">
        <f t="shared" si="99"/>
        <v/>
      </c>
      <c r="J711" s="1382" t="str">
        <f t="shared" si="96"/>
        <v/>
      </c>
      <c r="K711" s="1382" t="str">
        <f t="shared" si="100"/>
        <v/>
      </c>
      <c r="L711" s="869" t="s">
        <v>1390</v>
      </c>
      <c r="M711" s="1398">
        <v>694</v>
      </c>
      <c r="N711" s="1382"/>
      <c r="O711" s="1379"/>
      <c r="P711" s="1379"/>
      <c r="Q711" s="1379"/>
      <c r="R711" s="1382" t="s">
        <v>1535</v>
      </c>
      <c r="S711" s="1379"/>
      <c r="T711" s="1382" t="str">
        <f t="shared" si="95"/>
        <v/>
      </c>
      <c r="U711" s="1379"/>
      <c r="V711" s="1379"/>
      <c r="W711" s="1379"/>
      <c r="X711" s="1379"/>
      <c r="Y711" s="1379"/>
      <c r="Z711" s="1379"/>
    </row>
    <row r="712" spans="1:26" x14ac:dyDescent="0.25">
      <c r="A712" s="890" t="s">
        <v>1496</v>
      </c>
      <c r="B712" s="869" t="str">
        <f t="shared" ca="1" si="97"/>
        <v>P121</v>
      </c>
      <c r="C712" s="869" t="str">
        <f t="shared" ca="1" si="98"/>
        <v>P122</v>
      </c>
      <c r="D712" s="869" t="s">
        <v>1358</v>
      </c>
      <c r="E712" s="869" t="s">
        <v>1526</v>
      </c>
      <c r="F712" s="1382" t="s">
        <v>2050</v>
      </c>
      <c r="G712" s="1382" t="str">
        <f>IF(T712&lt;&gt;"","F","")</f>
        <v/>
      </c>
      <c r="H712" s="1382" t="s">
        <v>2046</v>
      </c>
      <c r="I712" s="1338" t="str">
        <f t="shared" si="99"/>
        <v/>
      </c>
      <c r="J712" s="1382" t="str">
        <f t="shared" si="96"/>
        <v/>
      </c>
      <c r="K712" s="1382" t="str">
        <f t="shared" si="100"/>
        <v/>
      </c>
      <c r="L712" s="869" t="s">
        <v>1496</v>
      </c>
      <c r="M712" s="1398">
        <v>695</v>
      </c>
      <c r="N712" s="1382"/>
      <c r="O712" s="1379"/>
      <c r="P712" s="1379"/>
      <c r="Q712" s="1379"/>
      <c r="R712" s="1382" t="s">
        <v>1535</v>
      </c>
      <c r="S712" s="1379"/>
      <c r="T712" s="1382" t="str">
        <f t="shared" si="95"/>
        <v/>
      </c>
      <c r="U712" s="1379"/>
      <c r="V712" s="1379"/>
      <c r="W712" s="1379"/>
      <c r="X712" s="1379"/>
      <c r="Y712" s="1379"/>
      <c r="Z712" s="1379"/>
    </row>
    <row r="713" spans="1:26" x14ac:dyDescent="0.25">
      <c r="A713" s="890" t="s">
        <v>1497</v>
      </c>
      <c r="B713" s="869" t="str">
        <f t="shared" ca="1" si="97"/>
        <v>R121</v>
      </c>
      <c r="C713" s="869" t="str">
        <f t="shared" ca="1" si="98"/>
        <v>R122</v>
      </c>
      <c r="D713" s="869" t="s">
        <v>1358</v>
      </c>
      <c r="E713" s="869" t="s">
        <v>1526</v>
      </c>
      <c r="F713" s="1382" t="s">
        <v>2051</v>
      </c>
      <c r="G713" s="1382" t="str">
        <f>IF(T713&lt;&gt;"","G","")</f>
        <v/>
      </c>
      <c r="H713" s="1382" t="s">
        <v>2046</v>
      </c>
      <c r="I713" s="1338" t="str">
        <f t="shared" si="99"/>
        <v/>
      </c>
      <c r="J713" s="1382" t="str">
        <f t="shared" si="96"/>
        <v/>
      </c>
      <c r="K713" s="1382" t="str">
        <f t="shared" si="100"/>
        <v/>
      </c>
      <c r="L713" s="869" t="s">
        <v>1497</v>
      </c>
      <c r="M713" s="1398">
        <v>696</v>
      </c>
      <c r="N713" s="1382"/>
      <c r="O713" s="1379"/>
      <c r="P713" s="1379"/>
      <c r="Q713" s="1379"/>
      <c r="R713" s="1382" t="s">
        <v>1535</v>
      </c>
      <c r="S713" s="1379"/>
      <c r="T713" s="1382" t="str">
        <f t="shared" si="95"/>
        <v/>
      </c>
      <c r="U713" s="1379"/>
      <c r="V713" s="1379"/>
      <c r="W713" s="1379"/>
      <c r="X713" s="1379"/>
      <c r="Y713" s="1379"/>
      <c r="Z713" s="1379"/>
    </row>
    <row r="714" spans="1:26" x14ac:dyDescent="0.25">
      <c r="A714" s="890" t="s">
        <v>1498</v>
      </c>
      <c r="B714" s="869" t="str">
        <f t="shared" ca="1" si="97"/>
        <v>T121</v>
      </c>
      <c r="C714" s="869" t="str">
        <f t="shared" ca="1" si="98"/>
        <v>T122</v>
      </c>
      <c r="D714" s="869" t="s">
        <v>1358</v>
      </c>
      <c r="E714" s="869" t="s">
        <v>1526</v>
      </c>
      <c r="F714" s="884" t="s">
        <v>1498</v>
      </c>
      <c r="G714" s="1382" t="str">
        <f>IF(T714&lt;&gt;"","AW","")</f>
        <v/>
      </c>
      <c r="H714" s="1382" t="s">
        <v>2046</v>
      </c>
      <c r="I714" s="1338" t="str">
        <f t="shared" si="99"/>
        <v/>
      </c>
      <c r="J714" s="1382" t="str">
        <f t="shared" si="96"/>
        <v/>
      </c>
      <c r="K714" s="1382" t="str">
        <f t="shared" si="100"/>
        <v/>
      </c>
      <c r="L714" s="869" t="s">
        <v>1498</v>
      </c>
      <c r="M714" s="1398">
        <v>697</v>
      </c>
      <c r="N714" s="1382"/>
      <c r="O714" s="1379"/>
      <c r="P714" s="1379"/>
      <c r="Q714" s="1379"/>
      <c r="R714" s="1382" t="s">
        <v>1535</v>
      </c>
      <c r="S714" s="1379"/>
      <c r="T714" s="1382" t="str">
        <f t="shared" si="95"/>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99"/>
        <v/>
      </c>
      <c r="J715" s="1382"/>
      <c r="K715" s="1382" t="str">
        <f t="shared" si="100"/>
        <v/>
      </c>
      <c r="L715" s="869" t="s">
        <v>1393</v>
      </c>
      <c r="M715" s="1398">
        <v>698</v>
      </c>
      <c r="N715" s="1382"/>
      <c r="O715" s="1379"/>
      <c r="P715" s="1379"/>
      <c r="Q715" s="1379"/>
      <c r="R715" s="1382" t="s">
        <v>1535</v>
      </c>
      <c r="S715" s="1379"/>
      <c r="T715" s="1382" t="str">
        <f t="shared" si="95"/>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99"/>
        <v/>
      </c>
      <c r="J716" s="1382"/>
      <c r="K716" s="1382" t="str">
        <f t="shared" si="100"/>
        <v/>
      </c>
      <c r="L716" s="869" t="s">
        <v>1394</v>
      </c>
      <c r="M716" s="1398">
        <v>699</v>
      </c>
      <c r="N716" s="1382"/>
      <c r="O716" s="1379"/>
      <c r="P716" s="1379"/>
      <c r="Q716" s="1379"/>
      <c r="R716" s="1382" t="s">
        <v>1535</v>
      </c>
      <c r="S716" s="1379"/>
      <c r="T716" s="1382" t="str">
        <f t="shared" si="95"/>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99"/>
        <v/>
      </c>
      <c r="J717" s="1382" t="str">
        <f t="shared" si="96"/>
        <v/>
      </c>
      <c r="K717" s="1382" t="str">
        <f t="shared" si="100"/>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5"/>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99"/>
        <v/>
      </c>
      <c r="J718" s="1382" t="str">
        <f t="shared" si="96"/>
        <v/>
      </c>
      <c r="K718" s="1382" t="str">
        <f t="shared" si="100"/>
        <v/>
      </c>
      <c r="L718" s="869" t="s">
        <v>1502</v>
      </c>
      <c r="M718" s="1398">
        <v>701</v>
      </c>
      <c r="N718" s="1382"/>
      <c r="O718" s="1379"/>
      <c r="P718" s="1379"/>
      <c r="Q718" s="1379"/>
      <c r="R718" s="1382" t="s">
        <v>1535</v>
      </c>
      <c r="S718" s="1379"/>
      <c r="T718" s="1382" t="str">
        <f t="shared" si="95"/>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99"/>
        <v/>
      </c>
      <c r="J719" s="1382" t="str">
        <f t="shared" si="96"/>
        <v/>
      </c>
      <c r="K719" s="1382" t="str">
        <f t="shared" si="100"/>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1365</v>
      </c>
      <c r="E720" s="869" t="s">
        <v>1526</v>
      </c>
      <c r="F720" s="884"/>
      <c r="G720" s="1382"/>
      <c r="H720" s="1382"/>
      <c r="I720" s="1338" t="str">
        <f t="shared" si="99"/>
        <v/>
      </c>
      <c r="J720" s="1382" t="str">
        <f t="shared" si="96"/>
        <v/>
      </c>
      <c r="K720" s="1382" t="str">
        <f t="shared" si="100"/>
        <v/>
      </c>
      <c r="L720" s="869" t="s">
        <v>1395</v>
      </c>
      <c r="M720" s="1398">
        <v>703</v>
      </c>
      <c r="N720" s="1382"/>
      <c r="O720" s="1379"/>
      <c r="P720" s="1379"/>
      <c r="Q720" s="1379"/>
      <c r="R720" s="1382" t="s">
        <v>1535</v>
      </c>
      <c r="S720" s="1379"/>
      <c r="T720" s="1382" t="str">
        <f t="shared" ref="T720:T734" si="102">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1"/>
        <v>J</v>
      </c>
      <c r="D721" s="869" t="s">
        <v>1365</v>
      </c>
      <c r="E721" s="869" t="s">
        <v>1526</v>
      </c>
      <c r="F721" s="884"/>
      <c r="G721" s="1382"/>
      <c r="H721" s="1382"/>
      <c r="I721" s="1338" t="str">
        <f t="shared" si="99"/>
        <v/>
      </c>
      <c r="J721" s="1382"/>
      <c r="K721" s="1382" t="str">
        <f t="shared" si="100"/>
        <v/>
      </c>
      <c r="L721" s="869" t="s">
        <v>1396</v>
      </c>
      <c r="M721" s="1398">
        <v>704</v>
      </c>
      <c r="N721" s="1382"/>
      <c r="O721" s="1379"/>
      <c r="P721" s="1379"/>
      <c r="Q721" s="1379"/>
      <c r="R721" s="1382" t="s">
        <v>1535</v>
      </c>
      <c r="S721" s="1379"/>
      <c r="T721" s="1382" t="str">
        <f t="shared" si="102"/>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1"/>
        <v>L</v>
      </c>
      <c r="D722" s="869" t="s">
        <v>1365</v>
      </c>
      <c r="E722" s="869" t="s">
        <v>1526</v>
      </c>
      <c r="F722" s="1137"/>
      <c r="G722" s="1382"/>
      <c r="H722" s="1382"/>
      <c r="I722" s="1338" t="str">
        <f t="shared" si="99"/>
        <v/>
      </c>
      <c r="J722" s="1382"/>
      <c r="K722" s="1382" t="str">
        <f t="shared" si="100"/>
        <v/>
      </c>
      <c r="L722" s="869" t="s">
        <v>1397</v>
      </c>
      <c r="M722" s="1398">
        <v>705</v>
      </c>
      <c r="N722" s="1382"/>
      <c r="O722" s="1379"/>
      <c r="P722" s="1379"/>
      <c r="Q722" s="1379"/>
      <c r="R722" s="1382" t="s">
        <v>1535</v>
      </c>
      <c r="S722" s="1379"/>
      <c r="T722" s="1382" t="str">
        <f t="shared" si="102"/>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1"/>
        <v>H</v>
      </c>
      <c r="D723" s="869" t="s">
        <v>1365</v>
      </c>
      <c r="E723" s="869" t="s">
        <v>1526</v>
      </c>
      <c r="F723" s="1382"/>
      <c r="G723" s="1382"/>
      <c r="H723" s="1382"/>
      <c r="I723" s="1338" t="str">
        <f t="shared" si="99"/>
        <v/>
      </c>
      <c r="J723" s="1382" t="str">
        <f t="shared" si="96"/>
        <v/>
      </c>
      <c r="K723" s="1382" t="str">
        <f t="shared" si="100"/>
        <v/>
      </c>
      <c r="L723" s="869" t="s">
        <v>1395</v>
      </c>
      <c r="M723" s="1398">
        <v>706</v>
      </c>
      <c r="N723" s="1382"/>
      <c r="O723" s="1379"/>
      <c r="P723" s="1379"/>
      <c r="Q723" s="1379"/>
      <c r="R723" s="1382" t="s">
        <v>1535</v>
      </c>
      <c r="S723" s="1379"/>
      <c r="T723" s="1382" t="str">
        <f t="shared" si="102"/>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1"/>
        <v>J</v>
      </c>
      <c r="D724" s="869" t="s">
        <v>1365</v>
      </c>
      <c r="E724" s="869" t="s">
        <v>1526</v>
      </c>
      <c r="F724" s="1382"/>
      <c r="G724" s="1382"/>
      <c r="H724" s="1382"/>
      <c r="I724" s="1338" t="str">
        <f t="shared" si="99"/>
        <v/>
      </c>
      <c r="J724" s="1382"/>
      <c r="K724" s="1382" t="str">
        <f t="shared" si="100"/>
        <v/>
      </c>
      <c r="L724" s="869" t="s">
        <v>1396</v>
      </c>
      <c r="M724" s="1398">
        <v>707</v>
      </c>
      <c r="N724" s="1382"/>
      <c r="O724" s="1379"/>
      <c r="P724" s="1379"/>
      <c r="Q724" s="1379"/>
      <c r="R724" s="1382" t="s">
        <v>1535</v>
      </c>
      <c r="S724" s="1379"/>
      <c r="T724" s="1382" t="str">
        <f t="shared" si="102"/>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1"/>
        <v>L</v>
      </c>
      <c r="D725" s="869" t="s">
        <v>1365</v>
      </c>
      <c r="E725" s="869" t="s">
        <v>1526</v>
      </c>
      <c r="F725" s="1382"/>
      <c r="G725" s="1382"/>
      <c r="H725" s="1382"/>
      <c r="I725" s="1338" t="str">
        <f t="shared" si="99"/>
        <v/>
      </c>
      <c r="J725" s="1382"/>
      <c r="K725" s="1382" t="str">
        <f t="shared" si="100"/>
        <v/>
      </c>
      <c r="L725" s="869" t="s">
        <v>1397</v>
      </c>
      <c r="M725" s="1398">
        <v>708</v>
      </c>
      <c r="N725" s="1382"/>
      <c r="O725" s="1379"/>
      <c r="P725" s="1379"/>
      <c r="Q725" s="1379"/>
      <c r="R725" s="1382" t="s">
        <v>1535</v>
      </c>
      <c r="S725" s="1379"/>
      <c r="T725" s="1382" t="str">
        <f t="shared" si="102"/>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1"/>
        <v>H</v>
      </c>
      <c r="D726" s="869" t="s">
        <v>1365</v>
      </c>
      <c r="E726" s="869" t="s">
        <v>1526</v>
      </c>
      <c r="F726" s="1382"/>
      <c r="G726" s="1382"/>
      <c r="H726" s="1382"/>
      <c r="I726" s="1338" t="str">
        <f t="shared" si="99"/>
        <v/>
      </c>
      <c r="J726" s="1382" t="str">
        <f t="shared" si="96"/>
        <v/>
      </c>
      <c r="K726" s="1382" t="str">
        <f t="shared" si="100"/>
        <v/>
      </c>
      <c r="L726" s="869" t="s">
        <v>1395</v>
      </c>
      <c r="M726" s="1398">
        <v>709</v>
      </c>
      <c r="N726" s="1382"/>
      <c r="O726" s="1379"/>
      <c r="P726" s="1379"/>
      <c r="Q726" s="1379"/>
      <c r="R726" s="1382" t="s">
        <v>1535</v>
      </c>
      <c r="S726" s="1379"/>
      <c r="T726" s="1382" t="str">
        <f t="shared" si="102"/>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1"/>
        <v>J</v>
      </c>
      <c r="D727" s="869" t="s">
        <v>1365</v>
      </c>
      <c r="E727" s="869" t="s">
        <v>1526</v>
      </c>
      <c r="F727" s="1382"/>
      <c r="G727" s="1382"/>
      <c r="H727" s="1382"/>
      <c r="I727" s="1338" t="str">
        <f t="shared" si="99"/>
        <v/>
      </c>
      <c r="J727" s="1382"/>
      <c r="K727" s="1382" t="str">
        <f t="shared" si="100"/>
        <v/>
      </c>
      <c r="L727" s="869" t="s">
        <v>1396</v>
      </c>
      <c r="M727" s="1398">
        <v>710</v>
      </c>
      <c r="N727" s="1382"/>
      <c r="O727" s="1379"/>
      <c r="P727" s="1379"/>
      <c r="Q727" s="1379"/>
      <c r="R727" s="1382" t="s">
        <v>1535</v>
      </c>
      <c r="S727" s="1379"/>
      <c r="T727" s="1382" t="str">
        <f t="shared" si="102"/>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1"/>
        <v>L</v>
      </c>
      <c r="D728" s="869" t="s">
        <v>1365</v>
      </c>
      <c r="E728" s="869" t="s">
        <v>1526</v>
      </c>
      <c r="F728" s="1382"/>
      <c r="G728" s="1382"/>
      <c r="H728" s="1382"/>
      <c r="I728" s="1338" t="str">
        <f t="shared" si="99"/>
        <v/>
      </c>
      <c r="J728" s="1382"/>
      <c r="K728" s="1382" t="str">
        <f t="shared" si="100"/>
        <v/>
      </c>
      <c r="L728" s="869" t="s">
        <v>1397</v>
      </c>
      <c r="M728" s="1398">
        <v>711</v>
      </c>
      <c r="N728" s="1382"/>
      <c r="O728" s="1379"/>
      <c r="P728" s="1379"/>
      <c r="Q728" s="1379"/>
      <c r="R728" s="1382" t="s">
        <v>1535</v>
      </c>
      <c r="S728" s="1379"/>
      <c r="T728" s="1382" t="str">
        <f t="shared" si="102"/>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1"/>
        <v>H</v>
      </c>
      <c r="D729" s="869" t="s">
        <v>1365</v>
      </c>
      <c r="E729" s="869" t="s">
        <v>1526</v>
      </c>
      <c r="F729" s="1382"/>
      <c r="G729" s="1382"/>
      <c r="H729" s="1382"/>
      <c r="I729" s="1338" t="str">
        <f t="shared" si="99"/>
        <v/>
      </c>
      <c r="J729" s="1382" t="str">
        <f t="shared" si="96"/>
        <v/>
      </c>
      <c r="K729" s="1382" t="str">
        <f t="shared" si="100"/>
        <v/>
      </c>
      <c r="L729" s="869" t="s">
        <v>1395</v>
      </c>
      <c r="M729" s="1398">
        <v>712</v>
      </c>
      <c r="N729" s="1382"/>
      <c r="O729" s="1379"/>
      <c r="P729" s="1379"/>
      <c r="Q729" s="1379"/>
      <c r="R729" s="1382" t="s">
        <v>1535</v>
      </c>
      <c r="S729" s="1379"/>
      <c r="T729" s="1382" t="str">
        <f t="shared" si="102"/>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1"/>
        <v>J</v>
      </c>
      <c r="D730" s="869" t="s">
        <v>1365</v>
      </c>
      <c r="E730" s="869" t="s">
        <v>1526</v>
      </c>
      <c r="F730" s="1382"/>
      <c r="G730" s="1382"/>
      <c r="H730" s="1382"/>
      <c r="I730" s="1338" t="str">
        <f t="shared" si="99"/>
        <v/>
      </c>
      <c r="J730" s="1382"/>
      <c r="K730" s="1382" t="str">
        <f t="shared" si="100"/>
        <v/>
      </c>
      <c r="L730" s="869" t="s">
        <v>1396</v>
      </c>
      <c r="M730" s="1398">
        <v>713</v>
      </c>
      <c r="N730" s="1382"/>
      <c r="O730" s="1379"/>
      <c r="P730" s="1379"/>
      <c r="Q730" s="1379"/>
      <c r="R730" s="1382" t="s">
        <v>1535</v>
      </c>
      <c r="S730" s="1379"/>
      <c r="T730" s="1382" t="str">
        <f t="shared" si="102"/>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1"/>
        <v>L</v>
      </c>
      <c r="D731" s="869" t="s">
        <v>1365</v>
      </c>
      <c r="E731" s="869" t="s">
        <v>1526</v>
      </c>
      <c r="F731" s="1382"/>
      <c r="G731" s="1382"/>
      <c r="H731" s="1382"/>
      <c r="I731" s="1338" t="str">
        <f t="shared" si="99"/>
        <v/>
      </c>
      <c r="J731" s="1382"/>
      <c r="K731" s="1382" t="str">
        <f t="shared" si="100"/>
        <v/>
      </c>
      <c r="L731" s="869" t="s">
        <v>1397</v>
      </c>
      <c r="M731" s="1398">
        <v>714</v>
      </c>
      <c r="N731" s="1382"/>
      <c r="O731" s="1379"/>
      <c r="P731" s="1379"/>
      <c r="Q731" s="1379"/>
      <c r="R731" s="1382" t="s">
        <v>1535</v>
      </c>
      <c r="S731" s="1379"/>
      <c r="T731" s="1382" t="str">
        <f t="shared" si="102"/>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1"/>
        <v>H</v>
      </c>
      <c r="D732" s="869" t="s">
        <v>1365</v>
      </c>
      <c r="E732" s="869" t="s">
        <v>1526</v>
      </c>
      <c r="F732" s="1382"/>
      <c r="G732" s="1382"/>
      <c r="H732" s="1382"/>
      <c r="I732" s="1338" t="str">
        <f t="shared" si="99"/>
        <v/>
      </c>
      <c r="J732" s="1382" t="str">
        <f t="shared" si="96"/>
        <v/>
      </c>
      <c r="K732" s="1382" t="str">
        <f t="shared" si="100"/>
        <v/>
      </c>
      <c r="L732" s="869" t="s">
        <v>1395</v>
      </c>
      <c r="M732" s="1398">
        <v>715</v>
      </c>
      <c r="N732" s="1382"/>
      <c r="O732" s="1379"/>
      <c r="P732" s="1379"/>
      <c r="Q732" s="1379"/>
      <c r="R732" s="1382" t="s">
        <v>1535</v>
      </c>
      <c r="S732" s="1379"/>
      <c r="T732" s="1382" t="str">
        <f t="shared" si="102"/>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1"/>
        <v>J</v>
      </c>
      <c r="D733" s="869" t="s">
        <v>1365</v>
      </c>
      <c r="E733" s="869" t="s">
        <v>1526</v>
      </c>
      <c r="F733" s="1382"/>
      <c r="G733" s="1382"/>
      <c r="H733" s="1382"/>
      <c r="I733" s="1338" t="str">
        <f t="shared" si="99"/>
        <v/>
      </c>
      <c r="J733" s="1382"/>
      <c r="K733" s="1382" t="str">
        <f t="shared" si="100"/>
        <v/>
      </c>
      <c r="L733" s="869" t="s">
        <v>1396</v>
      </c>
      <c r="M733" s="1398">
        <v>716</v>
      </c>
      <c r="N733" s="1382"/>
      <c r="O733" s="1379"/>
      <c r="P733" s="1379"/>
      <c r="Q733" s="1379"/>
      <c r="R733" s="1382" t="s">
        <v>1535</v>
      </c>
      <c r="S733" s="1379"/>
      <c r="T733" s="1382" t="str">
        <f t="shared" si="102"/>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1"/>
        <v>L</v>
      </c>
      <c r="D734" s="869" t="s">
        <v>1365</v>
      </c>
      <c r="E734" s="869" t="s">
        <v>1526</v>
      </c>
      <c r="F734" s="1382"/>
      <c r="G734" s="1382"/>
      <c r="H734" s="1382"/>
      <c r="I734" s="1338" t="str">
        <f t="shared" si="99"/>
        <v/>
      </c>
      <c r="J734" s="1382"/>
      <c r="K734" s="1382" t="str">
        <f t="shared" si="100"/>
        <v/>
      </c>
      <c r="L734" s="869" t="s">
        <v>1397</v>
      </c>
      <c r="M734" s="1398">
        <v>717</v>
      </c>
      <c r="N734" s="1382"/>
      <c r="O734" s="1379"/>
      <c r="P734" s="1379"/>
      <c r="Q734" s="1379"/>
      <c r="R734" s="1382" t="s">
        <v>1535</v>
      </c>
      <c r="S734" s="1379"/>
      <c r="T734" s="1382" t="str">
        <f t="shared" si="102"/>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99"/>
        <v/>
      </c>
      <c r="J735" s="1382"/>
      <c r="K735" s="1382" t="str">
        <f t="shared" si="100"/>
        <v/>
      </c>
      <c r="L735" s="869" t="s">
        <v>1501</v>
      </c>
      <c r="M735" s="1398">
        <v>718</v>
      </c>
      <c r="N735" s="1382"/>
      <c r="O735" s="1379" t="s">
        <v>725</v>
      </c>
      <c r="P735" s="1379"/>
      <c r="Q735" s="1379"/>
      <c r="R735" s="1382" t="s">
        <v>1535</v>
      </c>
      <c r="S735" s="1379"/>
      <c r="T735" s="1382" t="str">
        <f t="shared" ref="T735:T764" si="103">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99"/>
        <v/>
      </c>
      <c r="J736" s="1382" t="str">
        <f t="shared" ref="J736:J762" si="104">IF(M736&lt;&gt;"",IF($Q$736="Yes",Q$1&amp;M736,""))</f>
        <v/>
      </c>
      <c r="K736" s="1382" t="str">
        <f t="shared" si="100"/>
        <v/>
      </c>
      <c r="L736" s="869" t="s">
        <v>1715</v>
      </c>
      <c r="M736" s="1398">
        <v>719</v>
      </c>
      <c r="N736" s="1382"/>
      <c r="O736" s="1379">
        <f>'Configurable Tab'!H12</f>
        <v>135</v>
      </c>
      <c r="P736" s="1485" t="str">
        <f>'Configurable Tab'!J12</f>
        <v>Yes</v>
      </c>
      <c r="Q736" s="1422" t="s">
        <v>648</v>
      </c>
      <c r="R736" s="1382" t="s">
        <v>1535</v>
      </c>
      <c r="S736" s="1379"/>
      <c r="T736" s="1382" t="str">
        <f t="shared" si="103"/>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99"/>
        <v/>
      </c>
      <c r="J737" s="1382"/>
      <c r="K737" s="1382" t="str">
        <f t="shared" si="100"/>
        <v/>
      </c>
      <c r="L737" s="869" t="s">
        <v>1391</v>
      </c>
      <c r="M737" s="1398">
        <v>720</v>
      </c>
      <c r="N737" s="1382"/>
      <c r="O737" s="1379" t="s">
        <v>726</v>
      </c>
      <c r="P737" s="1379"/>
      <c r="Q737" s="1379"/>
      <c r="R737" s="1382" t="s">
        <v>1535</v>
      </c>
      <c r="S737" s="1379"/>
      <c r="T737" s="1382" t="str">
        <f t="shared" si="103"/>
        <v/>
      </c>
      <c r="U737" s="1379"/>
      <c r="V737" s="1379"/>
      <c r="W737" s="1379"/>
      <c r="X737" s="1379"/>
      <c r="Y737" s="1379"/>
      <c r="Z737" s="1379"/>
    </row>
    <row r="738" spans="1:26" x14ac:dyDescent="0.25">
      <c r="A738" s="893" t="s">
        <v>1388</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99"/>
        <v/>
      </c>
      <c r="J738" s="1382" t="str">
        <f t="shared" si="104"/>
        <v/>
      </c>
      <c r="K738" s="1382" t="str">
        <f t="shared" si="100"/>
        <v/>
      </c>
      <c r="L738" s="869" t="s">
        <v>1388</v>
      </c>
      <c r="M738" s="1398">
        <v>721</v>
      </c>
      <c r="N738" s="1382"/>
      <c r="O738" s="1379">
        <f>'Configurable Tab'!I12</f>
        <v>150</v>
      </c>
      <c r="P738" s="1379"/>
      <c r="Q738" s="1379"/>
      <c r="R738" s="1382" t="s">
        <v>1535</v>
      </c>
      <c r="S738" s="1379"/>
      <c r="T738" s="1382" t="str">
        <f t="shared" si="103"/>
        <v/>
      </c>
      <c r="U738" s="1379"/>
      <c r="V738" s="1379"/>
      <c r="W738" s="1379"/>
      <c r="X738" s="1379"/>
      <c r="Y738" s="1379"/>
      <c r="Z738" s="1379"/>
    </row>
    <row r="739" spans="1:26" x14ac:dyDescent="0.25">
      <c r="A739" s="893" t="s">
        <v>1389</v>
      </c>
      <c r="B739" s="869" t="str">
        <f t="shared" ca="1" si="105"/>
        <v>J137</v>
      </c>
      <c r="C739" s="869" t="str">
        <f t="shared" ca="1" si="106"/>
        <v>J138</v>
      </c>
      <c r="D739" s="869" t="s">
        <v>1358</v>
      </c>
      <c r="E739" s="869" t="s">
        <v>1526</v>
      </c>
      <c r="F739" s="1382" t="s">
        <v>2048</v>
      </c>
      <c r="G739" s="1382" t="str">
        <f>IF(T739&lt;&gt;"","I","")</f>
        <v/>
      </c>
      <c r="H739" s="1382" t="s">
        <v>2046</v>
      </c>
      <c r="I739" s="1338" t="str">
        <f t="shared" si="99"/>
        <v/>
      </c>
      <c r="J739" s="1382" t="str">
        <f t="shared" si="104"/>
        <v/>
      </c>
      <c r="K739" s="1382" t="str">
        <f t="shared" si="100"/>
        <v/>
      </c>
      <c r="L739" s="869" t="s">
        <v>1389</v>
      </c>
      <c r="M739" s="1398">
        <v>722</v>
      </c>
      <c r="N739" s="1382"/>
      <c r="O739" s="1379" t="s">
        <v>1651</v>
      </c>
      <c r="P739" s="1379"/>
      <c r="Q739" s="1379"/>
      <c r="R739" s="1382" t="s">
        <v>1535</v>
      </c>
      <c r="S739" s="1379"/>
      <c r="T739" s="1382" t="str">
        <f t="shared" si="103"/>
        <v/>
      </c>
      <c r="U739" s="1379"/>
      <c r="V739" s="1379"/>
      <c r="W739" s="1379"/>
      <c r="X739" s="1379"/>
      <c r="Y739" s="1379"/>
      <c r="Z739" s="1379"/>
    </row>
    <row r="740" spans="1:26" x14ac:dyDescent="0.25">
      <c r="A740" s="893" t="s">
        <v>1405</v>
      </c>
      <c r="B740" s="869" t="str">
        <f t="shared" ca="1" si="105"/>
        <v>L137</v>
      </c>
      <c r="C740" s="869" t="str">
        <f t="shared" ca="1" si="106"/>
        <v>L138</v>
      </c>
      <c r="D740" s="869" t="s">
        <v>1358</v>
      </c>
      <c r="E740" s="869" t="s">
        <v>1526</v>
      </c>
      <c r="F740" s="1382" t="s">
        <v>2049</v>
      </c>
      <c r="G740" s="1382" t="str">
        <f>IF(T740&lt;&gt;"","H","")</f>
        <v/>
      </c>
      <c r="H740" s="1382" t="s">
        <v>2046</v>
      </c>
      <c r="I740" s="1338" t="str">
        <f t="shared" si="99"/>
        <v/>
      </c>
      <c r="J740" s="1382" t="str">
        <f t="shared" si="104"/>
        <v/>
      </c>
      <c r="K740" s="1382" t="str">
        <f t="shared" si="100"/>
        <v/>
      </c>
      <c r="L740" s="869" t="s">
        <v>1405</v>
      </c>
      <c r="M740" s="1398">
        <v>723</v>
      </c>
      <c r="N740" s="1382"/>
      <c r="O740" s="1379"/>
      <c r="P740" s="1379"/>
      <c r="Q740" s="1379"/>
      <c r="R740" s="1382" t="s">
        <v>1535</v>
      </c>
      <c r="S740" s="1379"/>
      <c r="T740" s="1382" t="str">
        <f t="shared" si="103"/>
        <v/>
      </c>
      <c r="U740" s="1379"/>
      <c r="V740" s="1379"/>
      <c r="W740" s="1379"/>
      <c r="X740" s="1379"/>
      <c r="Y740" s="1379"/>
      <c r="Z740" s="1379"/>
    </row>
    <row r="741" spans="1:26" x14ac:dyDescent="0.25">
      <c r="A741" s="893" t="s">
        <v>1390</v>
      </c>
      <c r="B741" s="869" t="str">
        <f t="shared" ca="1" si="105"/>
        <v>N137</v>
      </c>
      <c r="C741" s="869" t="str">
        <f t="shared" ca="1" si="106"/>
        <v>N138</v>
      </c>
      <c r="D741" s="869" t="s">
        <v>1358</v>
      </c>
      <c r="E741" s="869" t="s">
        <v>1526</v>
      </c>
      <c r="F741" s="1382" t="s">
        <v>1390</v>
      </c>
      <c r="G741" s="1382" t="str">
        <f>IF(T741&lt;&gt;"",IF(Q739="Credit Memo","J",IF(Q739="Check","K","")),"")</f>
        <v/>
      </c>
      <c r="H741" s="1382" t="s">
        <v>2046</v>
      </c>
      <c r="I741" s="1338" t="str">
        <f t="shared" si="99"/>
        <v/>
      </c>
      <c r="J741" s="1382" t="str">
        <f t="shared" si="104"/>
        <v/>
      </c>
      <c r="K741" s="1382" t="str">
        <f t="shared" si="100"/>
        <v/>
      </c>
      <c r="L741" s="869" t="s">
        <v>1390</v>
      </c>
      <c r="M741" s="1398">
        <v>724</v>
      </c>
      <c r="N741" s="1382"/>
      <c r="O741" s="1379"/>
      <c r="P741" s="1379"/>
      <c r="Q741" s="1379"/>
      <c r="R741" s="1382" t="s">
        <v>1535</v>
      </c>
      <c r="S741" s="1379"/>
      <c r="T741" s="1382" t="str">
        <f t="shared" si="103"/>
        <v/>
      </c>
      <c r="U741" s="1379"/>
      <c r="V741" s="1379"/>
      <c r="W741" s="1379"/>
      <c r="X741" s="1379"/>
      <c r="Y741" s="1379"/>
      <c r="Z741" s="1379"/>
    </row>
    <row r="742" spans="1:26" x14ac:dyDescent="0.25">
      <c r="A742" s="893" t="s">
        <v>1496</v>
      </c>
      <c r="B742" s="869" t="str">
        <f t="shared" ca="1" si="105"/>
        <v>P137</v>
      </c>
      <c r="C742" s="869" t="str">
        <f t="shared" ca="1" si="106"/>
        <v>P138</v>
      </c>
      <c r="D742" s="869" t="s">
        <v>1358</v>
      </c>
      <c r="E742" s="869" t="s">
        <v>1526</v>
      </c>
      <c r="F742" s="1382" t="s">
        <v>2050</v>
      </c>
      <c r="G742" s="1382" t="str">
        <f>IF(T742&lt;&gt;"","F","")</f>
        <v/>
      </c>
      <c r="H742" s="1382" t="s">
        <v>2046</v>
      </c>
      <c r="I742" s="1338" t="str">
        <f t="shared" si="99"/>
        <v/>
      </c>
      <c r="J742" s="1382" t="str">
        <f t="shared" si="104"/>
        <v/>
      </c>
      <c r="K742" s="1382" t="str">
        <f t="shared" si="100"/>
        <v/>
      </c>
      <c r="L742" s="869" t="s">
        <v>1496</v>
      </c>
      <c r="M742" s="1398">
        <v>725</v>
      </c>
      <c r="N742" s="1382"/>
      <c r="O742" s="1379"/>
      <c r="P742" s="1379"/>
      <c r="Q742" s="1379"/>
      <c r="R742" s="1382" t="s">
        <v>1535</v>
      </c>
      <c r="S742" s="1379"/>
      <c r="T742" s="1382" t="str">
        <f t="shared" si="103"/>
        <v/>
      </c>
      <c r="U742" s="1379"/>
      <c r="V742" s="1379"/>
      <c r="W742" s="1379"/>
      <c r="X742" s="1379"/>
      <c r="Y742" s="1379"/>
      <c r="Z742" s="1379"/>
    </row>
    <row r="743" spans="1:26" x14ac:dyDescent="0.25">
      <c r="A743" s="893" t="s">
        <v>1497</v>
      </c>
      <c r="B743" s="869" t="str">
        <f t="shared" ca="1" si="105"/>
        <v>R137</v>
      </c>
      <c r="C743" s="869" t="str">
        <f t="shared" ca="1" si="106"/>
        <v>R138</v>
      </c>
      <c r="D743" s="869" t="s">
        <v>1358</v>
      </c>
      <c r="E743" s="869" t="s">
        <v>1526</v>
      </c>
      <c r="F743" s="1382" t="s">
        <v>2051</v>
      </c>
      <c r="G743" s="1382" t="str">
        <f>IF(T743&lt;&gt;"","G","")</f>
        <v/>
      </c>
      <c r="H743" s="1382" t="s">
        <v>2046</v>
      </c>
      <c r="I743" s="1338" t="str">
        <f t="shared" si="99"/>
        <v/>
      </c>
      <c r="J743" s="1382" t="str">
        <f t="shared" si="104"/>
        <v/>
      </c>
      <c r="K743" s="1382" t="str">
        <f t="shared" si="100"/>
        <v/>
      </c>
      <c r="L743" s="869" t="s">
        <v>1497</v>
      </c>
      <c r="M743" s="1398">
        <v>726</v>
      </c>
      <c r="N743" s="1382"/>
      <c r="O743" s="1379"/>
      <c r="P743" s="1379"/>
      <c r="Q743" s="1379"/>
      <c r="R743" s="1382" t="s">
        <v>1535</v>
      </c>
      <c r="S743" s="1379"/>
      <c r="T743" s="1382" t="str">
        <f t="shared" si="103"/>
        <v/>
      </c>
      <c r="U743" s="1379"/>
      <c r="V743" s="1379"/>
      <c r="W743" s="1379"/>
      <c r="X743" s="1379"/>
      <c r="Y743" s="1379"/>
      <c r="Z743" s="1379"/>
    </row>
    <row r="744" spans="1:26" x14ac:dyDescent="0.25">
      <c r="A744" s="893" t="s">
        <v>1498</v>
      </c>
      <c r="B744" s="869" t="str">
        <f t="shared" ca="1" si="105"/>
        <v>T137</v>
      </c>
      <c r="C744" s="869" t="str">
        <f t="shared" ca="1" si="106"/>
        <v>T138</v>
      </c>
      <c r="D744" s="869" t="s">
        <v>1358</v>
      </c>
      <c r="E744" s="869" t="s">
        <v>1526</v>
      </c>
      <c r="F744" s="884" t="s">
        <v>1498</v>
      </c>
      <c r="G744" s="1382" t="str">
        <f>IF(T744&lt;&gt;"","AW","")</f>
        <v/>
      </c>
      <c r="H744" s="1382" t="s">
        <v>2046</v>
      </c>
      <c r="I744" s="1338" t="str">
        <f t="shared" si="99"/>
        <v/>
      </c>
      <c r="J744" s="1382" t="str">
        <f t="shared" si="104"/>
        <v/>
      </c>
      <c r="K744" s="1382" t="str">
        <f t="shared" si="100"/>
        <v/>
      </c>
      <c r="L744" s="869" t="s">
        <v>1498</v>
      </c>
      <c r="M744" s="1398">
        <v>727</v>
      </c>
      <c r="N744" s="1382"/>
      <c r="O744" s="1379"/>
      <c r="P744" s="1379"/>
      <c r="Q744" s="1379"/>
      <c r="R744" s="1382" t="s">
        <v>1535</v>
      </c>
      <c r="S744" s="1379"/>
      <c r="T744" s="1382" t="str">
        <f t="shared" si="103"/>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99"/>
        <v/>
      </c>
      <c r="J745" s="1382"/>
      <c r="K745" s="1382" t="str">
        <f t="shared" si="100"/>
        <v/>
      </c>
      <c r="L745" s="869" t="s">
        <v>1393</v>
      </c>
      <c r="M745" s="1398">
        <v>728</v>
      </c>
      <c r="N745" s="1382"/>
      <c r="O745" s="1379"/>
      <c r="P745" s="1379"/>
      <c r="Q745" s="1379"/>
      <c r="R745" s="1382" t="s">
        <v>1535</v>
      </c>
      <c r="S745" s="1379"/>
      <c r="T745" s="1382" t="str">
        <f t="shared" si="103"/>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99"/>
        <v/>
      </c>
      <c r="J746" s="1382"/>
      <c r="K746" s="1382" t="str">
        <f t="shared" si="100"/>
        <v/>
      </c>
      <c r="L746" s="869" t="s">
        <v>1394</v>
      </c>
      <c r="M746" s="1398">
        <v>729</v>
      </c>
      <c r="N746" s="1382"/>
      <c r="O746" s="1379"/>
      <c r="P746" s="1379"/>
      <c r="Q746" s="1379"/>
      <c r="R746" s="1382" t="s">
        <v>1535</v>
      </c>
      <c r="S746" s="1379"/>
      <c r="T746" s="1382" t="str">
        <f t="shared" si="103"/>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99"/>
        <v/>
      </c>
      <c r="J747" s="1382" t="str">
        <f t="shared" si="104"/>
        <v/>
      </c>
      <c r="K747" s="1382" t="str">
        <f t="shared" si="100"/>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3"/>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99"/>
        <v/>
      </c>
      <c r="J748" s="1382" t="str">
        <f t="shared" si="104"/>
        <v/>
      </c>
      <c r="K748" s="1382" t="str">
        <f t="shared" si="100"/>
        <v/>
      </c>
      <c r="L748" s="869" t="s">
        <v>1502</v>
      </c>
      <c r="M748" s="1398">
        <v>731</v>
      </c>
      <c r="N748" s="1382"/>
      <c r="O748" s="1379"/>
      <c r="P748" s="1379"/>
      <c r="Q748" s="1379"/>
      <c r="R748" s="1382" t="s">
        <v>1535</v>
      </c>
      <c r="S748" s="1379"/>
      <c r="T748" s="1382" t="str">
        <f t="shared" si="103"/>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99"/>
        <v/>
      </c>
      <c r="J749" s="1382" t="str">
        <f t="shared" si="104"/>
        <v/>
      </c>
      <c r="K749" s="1382" t="str">
        <f t="shared" si="100"/>
        <v/>
      </c>
      <c r="L749" s="869" t="s">
        <v>1516</v>
      </c>
      <c r="M749" s="1398">
        <v>732</v>
      </c>
      <c r="N749" s="1382"/>
      <c r="O749" s="1379"/>
      <c r="P749" s="1379"/>
      <c r="Q749" s="1379"/>
      <c r="R749" s="1382" t="s">
        <v>1535</v>
      </c>
      <c r="S749" s="1379"/>
      <c r="T749" s="1382" t="str">
        <f t="shared" si="103"/>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1365</v>
      </c>
      <c r="E750" s="869" t="s">
        <v>1526</v>
      </c>
      <c r="F750" s="884"/>
      <c r="G750" s="1382"/>
      <c r="H750" s="1382"/>
      <c r="I750" s="1338" t="str">
        <f t="shared" si="99"/>
        <v/>
      </c>
      <c r="J750" s="1382" t="str">
        <f t="shared" si="104"/>
        <v/>
      </c>
      <c r="K750" s="1382" t="str">
        <f t="shared" si="100"/>
        <v/>
      </c>
      <c r="L750" s="869" t="s">
        <v>1395</v>
      </c>
      <c r="M750" s="1398">
        <v>733</v>
      </c>
      <c r="N750" s="1382"/>
      <c r="O750" s="1379"/>
      <c r="P750" s="1379"/>
      <c r="Q750" s="1379"/>
      <c r="R750" s="1382" t="s">
        <v>1535</v>
      </c>
      <c r="S750" s="1379"/>
      <c r="T750" s="1382" t="str">
        <f t="shared" si="103"/>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7"/>
        <v>J</v>
      </c>
      <c r="D751" s="869" t="s">
        <v>1365</v>
      </c>
      <c r="E751" s="869" t="s">
        <v>1526</v>
      </c>
      <c r="F751" s="884"/>
      <c r="G751" s="1382"/>
      <c r="H751" s="1382"/>
      <c r="I751" s="1338" t="str">
        <f t="shared" si="99"/>
        <v/>
      </c>
      <c r="J751" s="1382"/>
      <c r="K751" s="1382" t="str">
        <f t="shared" si="100"/>
        <v/>
      </c>
      <c r="L751" s="869" t="s">
        <v>1396</v>
      </c>
      <c r="M751" s="1398">
        <v>734</v>
      </c>
      <c r="N751" s="1382"/>
      <c r="O751" s="1379"/>
      <c r="P751" s="1379"/>
      <c r="Q751" s="1379"/>
      <c r="R751" s="1382" t="s">
        <v>1535</v>
      </c>
      <c r="S751" s="1379"/>
      <c r="T751" s="1382" t="str">
        <f t="shared" si="103"/>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7"/>
        <v>L</v>
      </c>
      <c r="D752" s="869" t="s">
        <v>1365</v>
      </c>
      <c r="E752" s="869" t="s">
        <v>1526</v>
      </c>
      <c r="F752" s="1137"/>
      <c r="G752" s="1382"/>
      <c r="H752" s="1382"/>
      <c r="I752" s="1338" t="str">
        <f t="shared" si="99"/>
        <v/>
      </c>
      <c r="J752" s="1382"/>
      <c r="K752" s="1382" t="str">
        <f t="shared" si="100"/>
        <v/>
      </c>
      <c r="L752" s="869" t="s">
        <v>1397</v>
      </c>
      <c r="M752" s="1398">
        <v>735</v>
      </c>
      <c r="N752" s="1382"/>
      <c r="O752" s="1379"/>
      <c r="P752" s="1379"/>
      <c r="Q752" s="1379"/>
      <c r="R752" s="1382" t="s">
        <v>1535</v>
      </c>
      <c r="S752" s="1379"/>
      <c r="T752" s="1382" t="str">
        <f t="shared" si="103"/>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7"/>
        <v>H</v>
      </c>
      <c r="D753" s="869" t="s">
        <v>1365</v>
      </c>
      <c r="E753" s="869" t="s">
        <v>1526</v>
      </c>
      <c r="F753" s="1382"/>
      <c r="G753" s="1382"/>
      <c r="H753" s="1382"/>
      <c r="I753" s="1338" t="str">
        <f t="shared" si="99"/>
        <v/>
      </c>
      <c r="J753" s="1382" t="str">
        <f t="shared" si="104"/>
        <v/>
      </c>
      <c r="K753" s="1382" t="str">
        <f t="shared" si="100"/>
        <v/>
      </c>
      <c r="L753" s="869" t="s">
        <v>1395</v>
      </c>
      <c r="M753" s="1398">
        <v>736</v>
      </c>
      <c r="N753" s="1382"/>
      <c r="O753" s="1379"/>
      <c r="P753" s="1379"/>
      <c r="Q753" s="1379"/>
      <c r="R753" s="1382" t="s">
        <v>1535</v>
      </c>
      <c r="S753" s="1379"/>
      <c r="T753" s="1382" t="str">
        <f t="shared" si="103"/>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7"/>
        <v>J</v>
      </c>
      <c r="D754" s="869" t="s">
        <v>1365</v>
      </c>
      <c r="E754" s="869" t="s">
        <v>1526</v>
      </c>
      <c r="F754" s="1382"/>
      <c r="G754" s="1382"/>
      <c r="H754" s="1382"/>
      <c r="I754" s="1338" t="str">
        <f t="shared" si="99"/>
        <v/>
      </c>
      <c r="J754" s="1382"/>
      <c r="K754" s="1382" t="str">
        <f t="shared" si="100"/>
        <v/>
      </c>
      <c r="L754" s="869" t="s">
        <v>1396</v>
      </c>
      <c r="M754" s="1398">
        <v>737</v>
      </c>
      <c r="N754" s="1382"/>
      <c r="O754" s="1379"/>
      <c r="P754" s="1379"/>
      <c r="Q754" s="1379"/>
      <c r="R754" s="1382" t="s">
        <v>1535</v>
      </c>
      <c r="S754" s="1379"/>
      <c r="T754" s="1382" t="str">
        <f t="shared" si="103"/>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7"/>
        <v>L</v>
      </c>
      <c r="D755" s="869" t="s">
        <v>1365</v>
      </c>
      <c r="E755" s="869" t="s">
        <v>1526</v>
      </c>
      <c r="F755" s="1382"/>
      <c r="G755" s="1382"/>
      <c r="H755" s="1382"/>
      <c r="I755" s="1338" t="str">
        <f t="shared" si="99"/>
        <v/>
      </c>
      <c r="J755" s="1382"/>
      <c r="K755" s="1382" t="str">
        <f t="shared" si="100"/>
        <v/>
      </c>
      <c r="L755" s="869" t="s">
        <v>1397</v>
      </c>
      <c r="M755" s="1398">
        <v>738</v>
      </c>
      <c r="N755" s="1382"/>
      <c r="O755" s="1379"/>
      <c r="P755" s="1379"/>
      <c r="Q755" s="1379"/>
      <c r="R755" s="1382" t="s">
        <v>1535</v>
      </c>
      <c r="S755" s="1379"/>
      <c r="T755" s="1382" t="str">
        <f t="shared" si="103"/>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7"/>
        <v>H</v>
      </c>
      <c r="D756" s="869" t="s">
        <v>1365</v>
      </c>
      <c r="E756" s="869" t="s">
        <v>1526</v>
      </c>
      <c r="F756" s="1382"/>
      <c r="G756" s="1382"/>
      <c r="H756" s="1382"/>
      <c r="I756" s="1338" t="str">
        <f t="shared" si="99"/>
        <v/>
      </c>
      <c r="J756" s="1382" t="str">
        <f t="shared" si="104"/>
        <v/>
      </c>
      <c r="K756" s="1382" t="str">
        <f t="shared" si="100"/>
        <v/>
      </c>
      <c r="L756" s="869" t="s">
        <v>1395</v>
      </c>
      <c r="M756" s="1398">
        <v>739</v>
      </c>
      <c r="N756" s="1382"/>
      <c r="O756" s="1379"/>
      <c r="P756" s="1379"/>
      <c r="Q756" s="1379"/>
      <c r="R756" s="1382" t="s">
        <v>1535</v>
      </c>
      <c r="S756" s="1379"/>
      <c r="T756" s="1382" t="str">
        <f t="shared" si="103"/>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7"/>
        <v>J</v>
      </c>
      <c r="D757" s="869" t="s">
        <v>1365</v>
      </c>
      <c r="E757" s="869" t="s">
        <v>1526</v>
      </c>
      <c r="F757" s="1382"/>
      <c r="G757" s="1382"/>
      <c r="H757" s="1382"/>
      <c r="I757" s="1338" t="str">
        <f t="shared" si="99"/>
        <v/>
      </c>
      <c r="J757" s="1382"/>
      <c r="K757" s="1382" t="str">
        <f t="shared" si="100"/>
        <v/>
      </c>
      <c r="L757" s="869" t="s">
        <v>1396</v>
      </c>
      <c r="M757" s="1398">
        <v>740</v>
      </c>
      <c r="N757" s="1382"/>
      <c r="O757" s="1379"/>
      <c r="P757" s="1379"/>
      <c r="Q757" s="1379"/>
      <c r="R757" s="1382" t="s">
        <v>1535</v>
      </c>
      <c r="S757" s="1379"/>
      <c r="T757" s="1382" t="str">
        <f t="shared" si="103"/>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7"/>
        <v>L</v>
      </c>
      <c r="D758" s="869" t="s">
        <v>1365</v>
      </c>
      <c r="E758" s="869" t="s">
        <v>1526</v>
      </c>
      <c r="F758" s="1382"/>
      <c r="G758" s="1382"/>
      <c r="H758" s="1382"/>
      <c r="I758" s="1338" t="str">
        <f t="shared" si="99"/>
        <v/>
      </c>
      <c r="J758" s="1382"/>
      <c r="K758" s="1382" t="str">
        <f t="shared" si="100"/>
        <v/>
      </c>
      <c r="L758" s="869" t="s">
        <v>1397</v>
      </c>
      <c r="M758" s="1398">
        <v>741</v>
      </c>
      <c r="N758" s="1382"/>
      <c r="O758" s="1379"/>
      <c r="P758" s="1379"/>
      <c r="Q758" s="1379"/>
      <c r="R758" s="1382" t="s">
        <v>1535</v>
      </c>
      <c r="S758" s="1379"/>
      <c r="T758" s="1382" t="str">
        <f t="shared" si="103"/>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7"/>
        <v>H</v>
      </c>
      <c r="D759" s="869" t="s">
        <v>1365</v>
      </c>
      <c r="E759" s="869" t="s">
        <v>1526</v>
      </c>
      <c r="F759" s="1382"/>
      <c r="G759" s="1382"/>
      <c r="H759" s="1382"/>
      <c r="I759" s="1338" t="str">
        <f t="shared" si="99"/>
        <v/>
      </c>
      <c r="J759" s="1382" t="str">
        <f t="shared" si="104"/>
        <v/>
      </c>
      <c r="K759" s="1382" t="str">
        <f t="shared" si="100"/>
        <v/>
      </c>
      <c r="L759" s="869" t="s">
        <v>1395</v>
      </c>
      <c r="M759" s="1398">
        <v>742</v>
      </c>
      <c r="N759" s="1382"/>
      <c r="O759" s="1379"/>
      <c r="P759" s="1379"/>
      <c r="Q759" s="1379"/>
      <c r="R759" s="1382" t="s">
        <v>1535</v>
      </c>
      <c r="S759" s="1379"/>
      <c r="T759" s="1382" t="str">
        <f t="shared" si="103"/>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7"/>
        <v>J</v>
      </c>
      <c r="D760" s="869" t="s">
        <v>1365</v>
      </c>
      <c r="E760" s="869" t="s">
        <v>1526</v>
      </c>
      <c r="F760" s="1382"/>
      <c r="G760" s="1382"/>
      <c r="H760" s="1382"/>
      <c r="I760" s="1338" t="str">
        <f t="shared" si="99"/>
        <v/>
      </c>
      <c r="J760" s="1382"/>
      <c r="K760" s="1382" t="str">
        <f t="shared" si="100"/>
        <v/>
      </c>
      <c r="L760" s="869" t="s">
        <v>1396</v>
      </c>
      <c r="M760" s="1398">
        <v>743</v>
      </c>
      <c r="N760" s="1382"/>
      <c r="O760" s="1379"/>
      <c r="P760" s="1379"/>
      <c r="Q760" s="1379"/>
      <c r="R760" s="1382" t="s">
        <v>1535</v>
      </c>
      <c r="S760" s="1379"/>
      <c r="T760" s="1382" t="str">
        <f t="shared" si="103"/>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7"/>
        <v>L</v>
      </c>
      <c r="D761" s="869" t="s">
        <v>1365</v>
      </c>
      <c r="E761" s="869" t="s">
        <v>1526</v>
      </c>
      <c r="F761" s="1382"/>
      <c r="G761" s="1382"/>
      <c r="H761" s="1382"/>
      <c r="I761" s="1338" t="str">
        <f t="shared" si="99"/>
        <v/>
      </c>
      <c r="J761" s="1382"/>
      <c r="K761" s="1382" t="str">
        <f t="shared" si="100"/>
        <v/>
      </c>
      <c r="L761" s="869" t="s">
        <v>1397</v>
      </c>
      <c r="M761" s="1398">
        <v>744</v>
      </c>
      <c r="N761" s="1382"/>
      <c r="O761" s="1379"/>
      <c r="P761" s="1379"/>
      <c r="Q761" s="1379"/>
      <c r="R761" s="1382" t="s">
        <v>1535</v>
      </c>
      <c r="S761" s="1379"/>
      <c r="T761" s="1382" t="str">
        <f t="shared" si="103"/>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7"/>
        <v>H</v>
      </c>
      <c r="D762" s="869" t="s">
        <v>1365</v>
      </c>
      <c r="E762" s="869" t="s">
        <v>1526</v>
      </c>
      <c r="F762" s="1382"/>
      <c r="G762" s="1382"/>
      <c r="H762" s="1382"/>
      <c r="I762" s="1338" t="str">
        <f t="shared" si="99"/>
        <v/>
      </c>
      <c r="J762" s="1382" t="str">
        <f t="shared" si="104"/>
        <v/>
      </c>
      <c r="K762" s="1382" t="str">
        <f t="shared" si="100"/>
        <v/>
      </c>
      <c r="L762" s="869" t="s">
        <v>1395</v>
      </c>
      <c r="M762" s="1398">
        <v>745</v>
      </c>
      <c r="N762" s="1382"/>
      <c r="O762" s="1379"/>
      <c r="P762" s="1379"/>
      <c r="Q762" s="1379"/>
      <c r="R762" s="1382" t="s">
        <v>1535</v>
      </c>
      <c r="S762" s="1379"/>
      <c r="T762" s="1382" t="str">
        <f t="shared" si="103"/>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7"/>
        <v>J</v>
      </c>
      <c r="D763" s="869" t="s">
        <v>1365</v>
      </c>
      <c r="E763" s="869" t="s">
        <v>1526</v>
      </c>
      <c r="F763" s="1382"/>
      <c r="G763" s="1382"/>
      <c r="H763" s="1382"/>
      <c r="I763" s="1338" t="str">
        <f t="shared" si="99"/>
        <v/>
      </c>
      <c r="J763" s="1382"/>
      <c r="K763" s="1382" t="str">
        <f t="shared" si="100"/>
        <v/>
      </c>
      <c r="L763" s="869" t="s">
        <v>1396</v>
      </c>
      <c r="M763" s="1398">
        <v>746</v>
      </c>
      <c r="N763" s="1382"/>
      <c r="O763" s="1379"/>
      <c r="P763" s="1379"/>
      <c r="Q763" s="1379"/>
      <c r="R763" s="1382" t="s">
        <v>1535</v>
      </c>
      <c r="S763" s="1379"/>
      <c r="T763" s="1382" t="str">
        <f t="shared" si="103"/>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7"/>
        <v>L</v>
      </c>
      <c r="D764" s="869" t="s">
        <v>1365</v>
      </c>
      <c r="E764" s="869" t="s">
        <v>1526</v>
      </c>
      <c r="F764" s="1382"/>
      <c r="G764" s="1382"/>
      <c r="H764" s="1382"/>
      <c r="I764" s="1338" t="str">
        <f t="shared" si="99"/>
        <v/>
      </c>
      <c r="J764" s="1382"/>
      <c r="K764" s="1382" t="str">
        <f t="shared" si="100"/>
        <v/>
      </c>
      <c r="L764" s="869" t="s">
        <v>1397</v>
      </c>
      <c r="M764" s="1398">
        <v>747</v>
      </c>
      <c r="N764" s="1382"/>
      <c r="O764" s="1379"/>
      <c r="P764" s="1379"/>
      <c r="Q764" s="1379"/>
      <c r="R764" s="1382" t="s">
        <v>1535</v>
      </c>
      <c r="S764" s="1379"/>
      <c r="T764" s="1382" t="str">
        <f t="shared" si="103"/>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99"/>
        <v/>
      </c>
      <c r="J765" s="1382"/>
      <c r="K765" s="1382" t="str">
        <f t="shared" si="100"/>
        <v/>
      </c>
      <c r="L765" s="869" t="s">
        <v>1501</v>
      </c>
      <c r="M765" s="1398">
        <v>748</v>
      </c>
      <c r="N765" s="1382"/>
      <c r="O765" s="1379" t="s">
        <v>725</v>
      </c>
      <c r="P765" s="1379"/>
      <c r="Q765" s="1379"/>
      <c r="R765" s="1382" t="s">
        <v>1541</v>
      </c>
      <c r="S765" s="1379"/>
      <c r="T765" s="1382" t="str">
        <f t="shared" ref="T765:T778" si="108">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99"/>
        <v/>
      </c>
      <c r="J766" s="1382" t="str">
        <f t="shared" ref="J766:J778" si="109">IF(M766&lt;&gt;"",IF($Q$766="Yes",Q$1&amp;M766,""))</f>
        <v/>
      </c>
      <c r="K766" s="1382" t="str">
        <f t="shared" si="100"/>
        <v/>
      </c>
      <c r="L766" s="869" t="s">
        <v>1715</v>
      </c>
      <c r="M766" s="1398">
        <v>749</v>
      </c>
      <c r="N766" s="1382"/>
      <c r="O766" s="1379">
        <f>'Configurable Tab'!H13</f>
        <v>151</v>
      </c>
      <c r="P766" s="1485" t="str">
        <f>'Configurable Tab'!J13</f>
        <v>Yes</v>
      </c>
      <c r="Q766" s="1422" t="s">
        <v>648</v>
      </c>
      <c r="R766" s="1382" t="s">
        <v>1541</v>
      </c>
      <c r="S766" s="1379"/>
      <c r="T766" s="1382" t="str">
        <f t="shared" si="108"/>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99"/>
        <v/>
      </c>
      <c r="J767" s="1382"/>
      <c r="K767" s="1382" t="str">
        <f t="shared" si="100"/>
        <v/>
      </c>
      <c r="L767" s="869" t="s">
        <v>1391</v>
      </c>
      <c r="M767" s="1398">
        <v>750</v>
      </c>
      <c r="N767" s="1382"/>
      <c r="O767" s="1379" t="s">
        <v>726</v>
      </c>
      <c r="P767" s="1379"/>
      <c r="Q767" s="1379"/>
      <c r="R767" s="1382" t="s">
        <v>1541</v>
      </c>
      <c r="S767" s="1379"/>
      <c r="T767" s="1382" t="str">
        <f t="shared" si="108"/>
        <v/>
      </c>
      <c r="U767" s="1379"/>
      <c r="V767" s="1379"/>
      <c r="W767" s="1379"/>
      <c r="X767" s="1379"/>
      <c r="Y767" s="1379"/>
      <c r="Z767" s="1379"/>
    </row>
    <row r="768" spans="1:26" x14ac:dyDescent="0.25">
      <c r="A768" s="890" t="s">
        <v>1388</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99"/>
        <v/>
      </c>
      <c r="J768" s="1382" t="str">
        <f t="shared" si="109"/>
        <v/>
      </c>
      <c r="K768" s="1382" t="str">
        <f t="shared" si="100"/>
        <v/>
      </c>
      <c r="L768" s="869" t="s">
        <v>1388</v>
      </c>
      <c r="M768" s="1398">
        <v>751</v>
      </c>
      <c r="N768" s="1382"/>
      <c r="O768" s="1379">
        <f>'Configurable Tab'!I13</f>
        <v>164</v>
      </c>
      <c r="P768" s="1379"/>
      <c r="Q768" s="1379"/>
      <c r="R768" s="1382" t="s">
        <v>1541</v>
      </c>
      <c r="S768" s="1379"/>
      <c r="T768" s="1382" t="str">
        <f t="shared" si="108"/>
        <v/>
      </c>
      <c r="U768" s="1379"/>
      <c r="V768" s="1379"/>
      <c r="W768" s="1379"/>
      <c r="X768" s="1379"/>
      <c r="Y768" s="1379"/>
      <c r="Z768" s="1379"/>
    </row>
    <row r="769" spans="1:26" x14ac:dyDescent="0.25">
      <c r="A769" s="890" t="s">
        <v>1389</v>
      </c>
      <c r="B769" s="869" t="str">
        <f t="shared" ca="1" si="110"/>
        <v>J153</v>
      </c>
      <c r="C769" s="869" t="str">
        <f t="shared" ca="1" si="111"/>
        <v>J154</v>
      </c>
      <c r="D769" s="869" t="s">
        <v>1358</v>
      </c>
      <c r="E769" s="869" t="s">
        <v>1526</v>
      </c>
      <c r="F769" s="1382" t="s">
        <v>2048</v>
      </c>
      <c r="G769" s="1382" t="str">
        <f>IF(T769&lt;&gt;"","I","")</f>
        <v/>
      </c>
      <c r="H769" s="1382" t="s">
        <v>2046</v>
      </c>
      <c r="I769" s="1338" t="str">
        <f t="shared" si="99"/>
        <v/>
      </c>
      <c r="J769" s="1382" t="str">
        <f t="shared" si="109"/>
        <v/>
      </c>
      <c r="K769" s="1382" t="str">
        <f t="shared" si="100"/>
        <v/>
      </c>
      <c r="L769" s="869" t="s">
        <v>1389</v>
      </c>
      <c r="M769" s="1398">
        <v>752</v>
      </c>
      <c r="N769" s="1382"/>
      <c r="O769" s="1379" t="s">
        <v>1652</v>
      </c>
      <c r="P769" s="1379"/>
      <c r="Q769" s="1379"/>
      <c r="R769" s="1382" t="s">
        <v>1541</v>
      </c>
      <c r="S769" s="1379"/>
      <c r="T769" s="1382" t="str">
        <f t="shared" si="108"/>
        <v/>
      </c>
      <c r="U769" s="1379"/>
      <c r="V769" s="1379"/>
      <c r="W769" s="1379"/>
      <c r="X769" s="1379"/>
      <c r="Y769" s="1379"/>
      <c r="Z769" s="1379"/>
    </row>
    <row r="770" spans="1:26" x14ac:dyDescent="0.25">
      <c r="A770" s="890" t="s">
        <v>1405</v>
      </c>
      <c r="B770" s="869" t="str">
        <f t="shared" ca="1" si="110"/>
        <v>L153</v>
      </c>
      <c r="C770" s="869" t="str">
        <f t="shared" ca="1" si="111"/>
        <v>L154</v>
      </c>
      <c r="D770" s="869" t="s">
        <v>1358</v>
      </c>
      <c r="E770" s="869" t="s">
        <v>1526</v>
      </c>
      <c r="F770" s="1382" t="s">
        <v>2049</v>
      </c>
      <c r="G770" s="1382" t="str">
        <f>IF(T770&lt;&gt;"","H","")</f>
        <v/>
      </c>
      <c r="H770" s="1382" t="s">
        <v>2046</v>
      </c>
      <c r="I770" s="1338" t="str">
        <f t="shared" si="99"/>
        <v/>
      </c>
      <c r="J770" s="1382" t="str">
        <f t="shared" si="109"/>
        <v/>
      </c>
      <c r="K770" s="1382" t="str">
        <f t="shared" si="100"/>
        <v/>
      </c>
      <c r="L770" s="869" t="s">
        <v>1405</v>
      </c>
      <c r="M770" s="1398">
        <v>753</v>
      </c>
      <c r="N770" s="1382"/>
      <c r="O770" s="1379"/>
      <c r="P770" s="1379"/>
      <c r="Q770" s="1379"/>
      <c r="R770" s="1382" t="s">
        <v>1541</v>
      </c>
      <c r="S770" s="1379"/>
      <c r="T770" s="1382" t="str">
        <f t="shared" si="108"/>
        <v/>
      </c>
      <c r="U770" s="1379"/>
      <c r="V770" s="1379"/>
      <c r="W770" s="1379"/>
      <c r="X770" s="1379"/>
      <c r="Y770" s="1379"/>
      <c r="Z770" s="1379"/>
    </row>
    <row r="771" spans="1:26" x14ac:dyDescent="0.25">
      <c r="A771" s="890" t="s">
        <v>1390</v>
      </c>
      <c r="B771" s="869" t="str">
        <f t="shared" ca="1" si="110"/>
        <v>N153</v>
      </c>
      <c r="C771" s="869" t="str">
        <f t="shared" ca="1" si="111"/>
        <v>N154</v>
      </c>
      <c r="D771" s="869" t="s">
        <v>1358</v>
      </c>
      <c r="E771" s="869" t="s">
        <v>1526</v>
      </c>
      <c r="F771" s="1382" t="s">
        <v>1390</v>
      </c>
      <c r="G771" s="1382" t="str">
        <f>IF(T771&lt;&gt;"",IF(Q769="Credit Memo","J",IF(Q769="Check","K","")),"")</f>
        <v/>
      </c>
      <c r="H771" s="1382" t="s">
        <v>2046</v>
      </c>
      <c r="I771" s="1338" t="str">
        <f t="shared" si="99"/>
        <v/>
      </c>
      <c r="J771" s="1382" t="str">
        <f t="shared" si="109"/>
        <v/>
      </c>
      <c r="K771" s="1382" t="str">
        <f t="shared" si="100"/>
        <v/>
      </c>
      <c r="L771" s="869" t="s">
        <v>1390</v>
      </c>
      <c r="M771" s="1398">
        <v>754</v>
      </c>
      <c r="N771" s="1382"/>
      <c r="O771" s="1379"/>
      <c r="P771" s="1379"/>
      <c r="Q771" s="1379"/>
      <c r="R771" s="1382" t="s">
        <v>1541</v>
      </c>
      <c r="S771" s="1379"/>
      <c r="T771" s="1382" t="str">
        <f t="shared" si="108"/>
        <v/>
      </c>
      <c r="U771" s="1379"/>
      <c r="V771" s="1379"/>
      <c r="W771" s="1379"/>
      <c r="X771" s="1379"/>
      <c r="Y771" s="1379"/>
      <c r="Z771" s="1379"/>
    </row>
    <row r="772" spans="1:26" x14ac:dyDescent="0.25">
      <c r="A772" s="890" t="s">
        <v>1496</v>
      </c>
      <c r="B772" s="869" t="str">
        <f t="shared" ca="1" si="110"/>
        <v>P153</v>
      </c>
      <c r="C772" s="869" t="str">
        <f t="shared" ca="1" si="111"/>
        <v>P154</v>
      </c>
      <c r="D772" s="869" t="s">
        <v>1358</v>
      </c>
      <c r="E772" s="869" t="s">
        <v>1526</v>
      </c>
      <c r="F772" s="1382" t="s">
        <v>2050</v>
      </c>
      <c r="G772" s="1382" t="str">
        <f>IF(T772&lt;&gt;"","F","")</f>
        <v/>
      </c>
      <c r="H772" s="1382" t="s">
        <v>2046</v>
      </c>
      <c r="I772" s="1338" t="str">
        <f t="shared" ref="I772:I835" si="112">IF(J772&lt;&gt;"",A772,"")</f>
        <v/>
      </c>
      <c r="J772" s="1382" t="str">
        <f t="shared" si="109"/>
        <v/>
      </c>
      <c r="K772" s="1382" t="str">
        <f t="shared" ref="K772:K835" si="113">IF(J772&lt;&gt;"",E772,"")</f>
        <v/>
      </c>
      <c r="L772" s="869" t="s">
        <v>1496</v>
      </c>
      <c r="M772" s="1398">
        <v>755</v>
      </c>
      <c r="N772" s="1382"/>
      <c r="O772" s="1379"/>
      <c r="P772" s="1379"/>
      <c r="Q772" s="1379"/>
      <c r="R772" s="1382" t="s">
        <v>1541</v>
      </c>
      <c r="S772" s="1379"/>
      <c r="T772" s="1382" t="str">
        <f t="shared" si="108"/>
        <v/>
      </c>
      <c r="U772" s="1379"/>
      <c r="V772" s="1379"/>
      <c r="W772" s="1379"/>
      <c r="X772" s="1379"/>
      <c r="Y772" s="1379"/>
      <c r="Z772" s="1379"/>
    </row>
    <row r="773" spans="1:26" x14ac:dyDescent="0.25">
      <c r="A773" s="890" t="s">
        <v>1497</v>
      </c>
      <c r="B773" s="869" t="str">
        <f t="shared" ca="1" si="110"/>
        <v>R153</v>
      </c>
      <c r="C773" s="869" t="str">
        <f t="shared" ca="1" si="111"/>
        <v>R154</v>
      </c>
      <c r="D773" s="869" t="s">
        <v>1358</v>
      </c>
      <c r="E773" s="869" t="s">
        <v>1526</v>
      </c>
      <c r="F773" s="1382" t="s">
        <v>2051</v>
      </c>
      <c r="G773" s="1382" t="str">
        <f>IF(T773&lt;&gt;"","G","")</f>
        <v/>
      </c>
      <c r="H773" s="1382" t="s">
        <v>2046</v>
      </c>
      <c r="I773" s="1338" t="str">
        <f t="shared" si="112"/>
        <v/>
      </c>
      <c r="J773" s="1382" t="str">
        <f t="shared" si="109"/>
        <v/>
      </c>
      <c r="K773" s="1382" t="str">
        <f t="shared" si="113"/>
        <v/>
      </c>
      <c r="L773" s="869" t="s">
        <v>1497</v>
      </c>
      <c r="M773" s="1398">
        <v>756</v>
      </c>
      <c r="N773" s="1382"/>
      <c r="O773" s="1379"/>
      <c r="P773" s="1379"/>
      <c r="Q773" s="1379"/>
      <c r="R773" s="1382" t="s">
        <v>1541</v>
      </c>
      <c r="S773" s="1379"/>
      <c r="T773" s="1382" t="str">
        <f t="shared" si="108"/>
        <v/>
      </c>
      <c r="U773" s="1379"/>
      <c r="V773" s="1379"/>
      <c r="W773" s="1379"/>
      <c r="X773" s="1379"/>
      <c r="Y773" s="1379"/>
      <c r="Z773" s="1379"/>
    </row>
    <row r="774" spans="1:26" x14ac:dyDescent="0.25">
      <c r="A774" s="890" t="s">
        <v>1498</v>
      </c>
      <c r="B774" s="869" t="str">
        <f t="shared" ca="1" si="110"/>
        <v>T153</v>
      </c>
      <c r="C774" s="869" t="str">
        <f t="shared" ca="1" si="111"/>
        <v>T154</v>
      </c>
      <c r="D774" s="869" t="s">
        <v>1358</v>
      </c>
      <c r="E774" s="869" t="s">
        <v>1526</v>
      </c>
      <c r="F774" s="884" t="s">
        <v>1498</v>
      </c>
      <c r="G774" s="1382" t="str">
        <f>IF(T774&lt;&gt;"","AW","")</f>
        <v/>
      </c>
      <c r="H774" s="1382" t="s">
        <v>2046</v>
      </c>
      <c r="I774" s="1338" t="str">
        <f t="shared" si="112"/>
        <v/>
      </c>
      <c r="J774" s="1382" t="str">
        <f t="shared" si="109"/>
        <v/>
      </c>
      <c r="K774" s="1382" t="str">
        <f t="shared" si="113"/>
        <v/>
      </c>
      <c r="L774" s="869" t="s">
        <v>1498</v>
      </c>
      <c r="M774" s="1398">
        <v>757</v>
      </c>
      <c r="N774" s="1382"/>
      <c r="O774" s="1379"/>
      <c r="P774" s="1379"/>
      <c r="Q774" s="1379"/>
      <c r="R774" s="1382" t="s">
        <v>1541</v>
      </c>
      <c r="S774" s="1379"/>
      <c r="T774" s="1382" t="str">
        <f t="shared" si="108"/>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2"/>
        <v/>
      </c>
      <c r="J775" s="1382"/>
      <c r="K775" s="1382" t="str">
        <f t="shared" si="113"/>
        <v/>
      </c>
      <c r="L775" s="869" t="s">
        <v>1393</v>
      </c>
      <c r="M775" s="1398">
        <v>758</v>
      </c>
      <c r="N775" s="1382"/>
      <c r="O775" s="1379"/>
      <c r="P775" s="1379"/>
      <c r="Q775" s="1379"/>
      <c r="R775" s="1382" t="s">
        <v>1541</v>
      </c>
      <c r="S775" s="1379"/>
      <c r="T775" s="1382" t="str">
        <f t="shared" si="108"/>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2"/>
        <v/>
      </c>
      <c r="J776" s="1382"/>
      <c r="K776" s="1382" t="str">
        <f t="shared" si="113"/>
        <v/>
      </c>
      <c r="L776" s="869" t="s">
        <v>1394</v>
      </c>
      <c r="M776" s="1398">
        <v>759</v>
      </c>
      <c r="N776" s="1382"/>
      <c r="O776" s="1379"/>
      <c r="P776" s="1379"/>
      <c r="Q776" s="1379"/>
      <c r="R776" s="1382" t="s">
        <v>1541</v>
      </c>
      <c r="S776" s="1379"/>
      <c r="T776" s="1382" t="str">
        <f t="shared" si="108"/>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2"/>
        <v/>
      </c>
      <c r="J777" s="1382" t="str">
        <f t="shared" si="109"/>
        <v/>
      </c>
      <c r="K777" s="1382" t="str">
        <f t="shared" si="113"/>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08"/>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2"/>
        <v/>
      </c>
      <c r="J778" s="1382" t="str">
        <f t="shared" si="109"/>
        <v/>
      </c>
      <c r="K778" s="1382" t="str">
        <f t="shared" si="113"/>
        <v/>
      </c>
      <c r="L778" s="869" t="s">
        <v>1502</v>
      </c>
      <c r="M778" s="1398">
        <v>761</v>
      </c>
      <c r="N778" s="1382"/>
      <c r="O778" s="1379"/>
      <c r="P778" s="1379"/>
      <c r="Q778" s="1379"/>
      <c r="R778" s="1382" t="s">
        <v>1541</v>
      </c>
      <c r="S778" s="1379"/>
      <c r="T778" s="1382" t="str">
        <f t="shared" si="108"/>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2"/>
        <v/>
      </c>
      <c r="J779" s="1382"/>
      <c r="K779" s="1382" t="str">
        <f t="shared" si="113"/>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2"/>
        <v/>
      </c>
      <c r="J780" s="1382"/>
      <c r="K780" s="1382" t="str">
        <f t="shared" si="113"/>
        <v/>
      </c>
      <c r="L780" s="869" t="s">
        <v>1501</v>
      </c>
      <c r="M780" s="1398">
        <v>763</v>
      </c>
      <c r="N780" s="1382"/>
      <c r="O780" s="1379" t="s">
        <v>725</v>
      </c>
      <c r="P780" s="1379"/>
      <c r="Q780" s="1379"/>
      <c r="R780" s="1382" t="s">
        <v>1541</v>
      </c>
      <c r="S780" s="1379"/>
      <c r="T780" s="1382" t="str">
        <f t="shared" ref="T780:T793" si="114">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2"/>
        <v/>
      </c>
      <c r="J781" s="1382" t="str">
        <f t="shared" ref="J781:J793" si="115">IF(M781&lt;&gt;"",IF($Q$781="Yes",Q$1&amp;M781,""))</f>
        <v/>
      </c>
      <c r="K781" s="1382" t="str">
        <f t="shared" si="113"/>
        <v/>
      </c>
      <c r="L781" s="869" t="s">
        <v>1715</v>
      </c>
      <c r="M781" s="1398">
        <v>764</v>
      </c>
      <c r="N781" s="1382"/>
      <c r="O781" s="1379">
        <f>'Configurable Tab'!H14</f>
        <v>165</v>
      </c>
      <c r="P781" s="1485" t="str">
        <f>'Configurable Tab'!J14</f>
        <v>Yes</v>
      </c>
      <c r="Q781" s="1422" t="s">
        <v>648</v>
      </c>
      <c r="R781" s="1382" t="s">
        <v>1541</v>
      </c>
      <c r="S781" s="1379"/>
      <c r="T781" s="1382" t="str">
        <f t="shared" si="114"/>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2"/>
        <v/>
      </c>
      <c r="J782" s="1382"/>
      <c r="K782" s="1382" t="str">
        <f t="shared" si="113"/>
        <v/>
      </c>
      <c r="L782" s="869" t="s">
        <v>1391</v>
      </c>
      <c r="M782" s="1398">
        <v>765</v>
      </c>
      <c r="N782" s="1382"/>
      <c r="O782" s="1379" t="s">
        <v>726</v>
      </c>
      <c r="P782" s="1379"/>
      <c r="Q782" s="1379"/>
      <c r="R782" s="1382" t="s">
        <v>1541</v>
      </c>
      <c r="S782" s="1379"/>
      <c r="T782" s="1382" t="str">
        <f t="shared" si="114"/>
        <v/>
      </c>
      <c r="U782" s="1379"/>
      <c r="V782" s="1379"/>
      <c r="W782" s="1379"/>
      <c r="X782" s="1379"/>
      <c r="Y782" s="1379"/>
      <c r="Z782" s="1379"/>
    </row>
    <row r="783" spans="1:26" x14ac:dyDescent="0.25">
      <c r="A783" s="893" t="s">
        <v>1388</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2"/>
        <v/>
      </c>
      <c r="J783" s="1382" t="str">
        <f t="shared" si="115"/>
        <v/>
      </c>
      <c r="K783" s="1382" t="str">
        <f t="shared" si="113"/>
        <v/>
      </c>
      <c r="L783" s="869" t="s">
        <v>1388</v>
      </c>
      <c r="M783" s="1398">
        <v>766</v>
      </c>
      <c r="N783" s="1382"/>
      <c r="O783" s="1379">
        <f>'Configurable Tab'!I14</f>
        <v>178</v>
      </c>
      <c r="P783" s="1379"/>
      <c r="Q783" s="1379"/>
      <c r="R783" s="1382" t="s">
        <v>1541</v>
      </c>
      <c r="S783" s="1379"/>
      <c r="T783" s="1382" t="str">
        <f t="shared" si="114"/>
        <v/>
      </c>
      <c r="U783" s="1379"/>
      <c r="V783" s="1379"/>
      <c r="W783" s="1379"/>
      <c r="X783" s="1379"/>
      <c r="Y783" s="1379"/>
      <c r="Z783" s="1379"/>
    </row>
    <row r="784" spans="1:26" x14ac:dyDescent="0.25">
      <c r="A784" s="893" t="s">
        <v>1389</v>
      </c>
      <c r="B784" s="869" t="str">
        <f t="shared" ca="1" si="116"/>
        <v>J167</v>
      </c>
      <c r="C784" s="869" t="str">
        <f t="shared" ca="1" si="117"/>
        <v>J168</v>
      </c>
      <c r="D784" s="869" t="s">
        <v>1358</v>
      </c>
      <c r="E784" s="869" t="s">
        <v>1526</v>
      </c>
      <c r="F784" s="1382" t="s">
        <v>2048</v>
      </c>
      <c r="G784" s="1382" t="str">
        <f>IF(T784&lt;&gt;"","I","")</f>
        <v/>
      </c>
      <c r="H784" s="1382" t="s">
        <v>2046</v>
      </c>
      <c r="I784" s="1338" t="str">
        <f t="shared" si="112"/>
        <v/>
      </c>
      <c r="J784" s="1382" t="str">
        <f t="shared" si="115"/>
        <v/>
      </c>
      <c r="K784" s="1382" t="str">
        <f t="shared" si="113"/>
        <v/>
      </c>
      <c r="L784" s="869" t="s">
        <v>1389</v>
      </c>
      <c r="M784" s="1398">
        <v>767</v>
      </c>
      <c r="N784" s="1382"/>
      <c r="O784" s="1379" t="s">
        <v>1653</v>
      </c>
      <c r="P784" s="1379"/>
      <c r="Q784" s="1379"/>
      <c r="R784" s="1382" t="s">
        <v>1541</v>
      </c>
      <c r="S784" s="1379"/>
      <c r="T784" s="1382" t="str">
        <f t="shared" si="114"/>
        <v/>
      </c>
      <c r="U784" s="1379"/>
      <c r="V784" s="1379"/>
      <c r="W784" s="1379"/>
      <c r="X784" s="1379"/>
      <c r="Y784" s="1379"/>
      <c r="Z784" s="1379"/>
    </row>
    <row r="785" spans="1:26" x14ac:dyDescent="0.25">
      <c r="A785" s="893" t="s">
        <v>1405</v>
      </c>
      <c r="B785" s="869" t="str">
        <f t="shared" ca="1" si="116"/>
        <v>L167</v>
      </c>
      <c r="C785" s="869" t="str">
        <f t="shared" ca="1" si="117"/>
        <v>L168</v>
      </c>
      <c r="D785" s="869" t="s">
        <v>1358</v>
      </c>
      <c r="E785" s="869" t="s">
        <v>1526</v>
      </c>
      <c r="F785" s="1382" t="s">
        <v>2049</v>
      </c>
      <c r="G785" s="1382" t="str">
        <f>IF(T785&lt;&gt;"","H","")</f>
        <v/>
      </c>
      <c r="H785" s="1382" t="s">
        <v>2046</v>
      </c>
      <c r="I785" s="1338" t="str">
        <f t="shared" si="112"/>
        <v/>
      </c>
      <c r="J785" s="1382" t="str">
        <f t="shared" si="115"/>
        <v/>
      </c>
      <c r="K785" s="1382" t="str">
        <f t="shared" si="113"/>
        <v/>
      </c>
      <c r="L785" s="869" t="s">
        <v>1405</v>
      </c>
      <c r="M785" s="1398">
        <v>768</v>
      </c>
      <c r="N785" s="1382"/>
      <c r="O785" s="1379"/>
      <c r="P785" s="1379"/>
      <c r="Q785" s="1379"/>
      <c r="R785" s="1382" t="s">
        <v>1541</v>
      </c>
      <c r="S785" s="1379"/>
      <c r="T785" s="1382" t="str">
        <f t="shared" si="114"/>
        <v/>
      </c>
      <c r="U785" s="1379"/>
      <c r="V785" s="1379"/>
      <c r="W785" s="1379"/>
      <c r="X785" s="1379"/>
      <c r="Y785" s="1379"/>
      <c r="Z785" s="1379"/>
    </row>
    <row r="786" spans="1:26" x14ac:dyDescent="0.25">
      <c r="A786" s="893" t="s">
        <v>1390</v>
      </c>
      <c r="B786" s="869" t="str">
        <f t="shared" ca="1" si="116"/>
        <v>N167</v>
      </c>
      <c r="C786" s="869" t="str">
        <f t="shared" ca="1" si="117"/>
        <v>N168</v>
      </c>
      <c r="D786" s="869" t="s">
        <v>1358</v>
      </c>
      <c r="E786" s="869" t="s">
        <v>1526</v>
      </c>
      <c r="F786" s="1382" t="s">
        <v>1390</v>
      </c>
      <c r="G786" s="1382" t="str">
        <f>IF(T786&lt;&gt;"",IF(Q784="Credit Memo","J",IF(Q784="Check","K","")),"")</f>
        <v/>
      </c>
      <c r="H786" s="1382" t="s">
        <v>2046</v>
      </c>
      <c r="I786" s="1338" t="str">
        <f t="shared" si="112"/>
        <v/>
      </c>
      <c r="J786" s="1382" t="str">
        <f t="shared" si="115"/>
        <v/>
      </c>
      <c r="K786" s="1382" t="str">
        <f t="shared" si="113"/>
        <v/>
      </c>
      <c r="L786" s="869" t="s">
        <v>1390</v>
      </c>
      <c r="M786" s="1398">
        <v>769</v>
      </c>
      <c r="N786" s="1382"/>
      <c r="O786" s="1379"/>
      <c r="P786" s="1379"/>
      <c r="Q786" s="1379"/>
      <c r="R786" s="1382" t="s">
        <v>1541</v>
      </c>
      <c r="S786" s="1379"/>
      <c r="T786" s="1382" t="str">
        <f t="shared" si="114"/>
        <v/>
      </c>
      <c r="U786" s="1379"/>
      <c r="V786" s="1379"/>
      <c r="W786" s="1379"/>
      <c r="X786" s="1379"/>
      <c r="Y786" s="1379"/>
      <c r="Z786" s="1379"/>
    </row>
    <row r="787" spans="1:26" x14ac:dyDescent="0.25">
      <c r="A787" s="893" t="s">
        <v>1496</v>
      </c>
      <c r="B787" s="869" t="str">
        <f t="shared" ca="1" si="116"/>
        <v>P167</v>
      </c>
      <c r="C787" s="869" t="str">
        <f t="shared" ca="1" si="117"/>
        <v>P168</v>
      </c>
      <c r="D787" s="869" t="s">
        <v>1358</v>
      </c>
      <c r="E787" s="869" t="s">
        <v>1526</v>
      </c>
      <c r="F787" s="1382" t="s">
        <v>2050</v>
      </c>
      <c r="G787" s="1382" t="str">
        <f>IF(T787&lt;&gt;"","F","")</f>
        <v/>
      </c>
      <c r="H787" s="1382" t="s">
        <v>2046</v>
      </c>
      <c r="I787" s="1338" t="str">
        <f t="shared" si="112"/>
        <v/>
      </c>
      <c r="J787" s="1382" t="str">
        <f t="shared" si="115"/>
        <v/>
      </c>
      <c r="K787" s="1382" t="str">
        <f t="shared" si="113"/>
        <v/>
      </c>
      <c r="L787" s="869" t="s">
        <v>1496</v>
      </c>
      <c r="M787" s="1398">
        <v>770</v>
      </c>
      <c r="N787" s="1382"/>
      <c r="O787" s="1379"/>
      <c r="P787" s="1379"/>
      <c r="Q787" s="1379"/>
      <c r="R787" s="1382" t="s">
        <v>1541</v>
      </c>
      <c r="S787" s="1379"/>
      <c r="T787" s="1382" t="str">
        <f t="shared" si="114"/>
        <v/>
      </c>
      <c r="U787" s="1379"/>
      <c r="V787" s="1379"/>
      <c r="W787" s="1379"/>
      <c r="X787" s="1379"/>
      <c r="Y787" s="1379"/>
      <c r="Z787" s="1379"/>
    </row>
    <row r="788" spans="1:26" x14ac:dyDescent="0.25">
      <c r="A788" s="893" t="s">
        <v>1497</v>
      </c>
      <c r="B788" s="869" t="str">
        <f t="shared" ca="1" si="116"/>
        <v>R167</v>
      </c>
      <c r="C788" s="869" t="str">
        <f t="shared" ca="1" si="117"/>
        <v>R168</v>
      </c>
      <c r="D788" s="869" t="s">
        <v>1358</v>
      </c>
      <c r="E788" s="869" t="s">
        <v>1526</v>
      </c>
      <c r="F788" s="1382" t="s">
        <v>2051</v>
      </c>
      <c r="G788" s="1382" t="str">
        <f>IF(T788&lt;&gt;"","G","")</f>
        <v/>
      </c>
      <c r="H788" s="1382" t="s">
        <v>2046</v>
      </c>
      <c r="I788" s="1338" t="str">
        <f t="shared" si="112"/>
        <v/>
      </c>
      <c r="J788" s="1382" t="str">
        <f t="shared" si="115"/>
        <v/>
      </c>
      <c r="K788" s="1382" t="str">
        <f t="shared" si="113"/>
        <v/>
      </c>
      <c r="L788" s="869" t="s">
        <v>1497</v>
      </c>
      <c r="M788" s="1398">
        <v>771</v>
      </c>
      <c r="N788" s="1382"/>
      <c r="O788" s="1379"/>
      <c r="P788" s="1379"/>
      <c r="Q788" s="1379"/>
      <c r="R788" s="1382" t="s">
        <v>1541</v>
      </c>
      <c r="S788" s="1379"/>
      <c r="T788" s="1382" t="str">
        <f t="shared" si="114"/>
        <v/>
      </c>
      <c r="U788" s="1379"/>
      <c r="V788" s="1379"/>
      <c r="W788" s="1379"/>
      <c r="X788" s="1379"/>
      <c r="Y788" s="1379"/>
      <c r="Z788" s="1379"/>
    </row>
    <row r="789" spans="1:26" x14ac:dyDescent="0.25">
      <c r="A789" s="893" t="s">
        <v>1498</v>
      </c>
      <c r="B789" s="869" t="str">
        <f t="shared" ca="1" si="116"/>
        <v>T167</v>
      </c>
      <c r="C789" s="869" t="str">
        <f t="shared" ca="1" si="117"/>
        <v>T168</v>
      </c>
      <c r="D789" s="869" t="s">
        <v>1358</v>
      </c>
      <c r="E789" s="869" t="s">
        <v>1526</v>
      </c>
      <c r="F789" s="884" t="s">
        <v>1498</v>
      </c>
      <c r="G789" s="1382" t="str">
        <f>IF(T789&lt;&gt;"","AW","")</f>
        <v/>
      </c>
      <c r="H789" s="1382" t="s">
        <v>2046</v>
      </c>
      <c r="I789" s="1338" t="str">
        <f t="shared" si="112"/>
        <v/>
      </c>
      <c r="J789" s="1382" t="str">
        <f t="shared" si="115"/>
        <v/>
      </c>
      <c r="K789" s="1382" t="str">
        <f t="shared" si="113"/>
        <v/>
      </c>
      <c r="L789" s="869" t="s">
        <v>1498</v>
      </c>
      <c r="M789" s="1398">
        <v>772</v>
      </c>
      <c r="N789" s="1382"/>
      <c r="O789" s="1379"/>
      <c r="P789" s="1379"/>
      <c r="Q789" s="1379"/>
      <c r="R789" s="1382" t="s">
        <v>1541</v>
      </c>
      <c r="S789" s="1379"/>
      <c r="T789" s="1382" t="str">
        <f t="shared" si="114"/>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2"/>
        <v/>
      </c>
      <c r="J790" s="1382"/>
      <c r="K790" s="1382" t="str">
        <f t="shared" si="113"/>
        <v/>
      </c>
      <c r="L790" s="869" t="s">
        <v>1393</v>
      </c>
      <c r="M790" s="1398">
        <v>773</v>
      </c>
      <c r="N790" s="1382"/>
      <c r="O790" s="1379"/>
      <c r="P790" s="1379"/>
      <c r="Q790" s="1379"/>
      <c r="R790" s="1382" t="s">
        <v>1541</v>
      </c>
      <c r="S790" s="1379"/>
      <c r="T790" s="1382" t="str">
        <f t="shared" si="114"/>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2"/>
        <v/>
      </c>
      <c r="J791" s="1382"/>
      <c r="K791" s="1382" t="str">
        <f t="shared" si="113"/>
        <v/>
      </c>
      <c r="L791" s="869" t="s">
        <v>1394</v>
      </c>
      <c r="M791" s="1398">
        <v>774</v>
      </c>
      <c r="N791" s="1382"/>
      <c r="O791" s="1379"/>
      <c r="P791" s="1379"/>
      <c r="Q791" s="1379"/>
      <c r="R791" s="1382" t="s">
        <v>1541</v>
      </c>
      <c r="S791" s="1379"/>
      <c r="T791" s="1382" t="str">
        <f t="shared" si="114"/>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2"/>
        <v/>
      </c>
      <c r="J792" s="1382" t="str">
        <f t="shared" si="115"/>
        <v/>
      </c>
      <c r="K792" s="1382" t="str">
        <f t="shared" si="113"/>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4"/>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2"/>
        <v/>
      </c>
      <c r="J793" s="1382" t="str">
        <f t="shared" si="115"/>
        <v/>
      </c>
      <c r="K793" s="1382" t="str">
        <f t="shared" si="113"/>
        <v/>
      </c>
      <c r="L793" s="869" t="s">
        <v>1502</v>
      </c>
      <c r="M793" s="1398">
        <v>776</v>
      </c>
      <c r="N793" s="1382"/>
      <c r="O793" s="1379"/>
      <c r="P793" s="1379"/>
      <c r="Q793" s="1379"/>
      <c r="R793" s="1382" t="s">
        <v>1541</v>
      </c>
      <c r="S793" s="1379"/>
      <c r="T793" s="1382" t="str">
        <f t="shared" si="114"/>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2"/>
        <v/>
      </c>
      <c r="J794" s="1382"/>
      <c r="K794" s="1382" t="str">
        <f t="shared" si="113"/>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2"/>
        <v/>
      </c>
      <c r="J795" s="1382"/>
      <c r="K795" s="1382" t="str">
        <f t="shared" si="113"/>
        <v/>
      </c>
      <c r="L795" s="869" t="s">
        <v>1501</v>
      </c>
      <c r="M795" s="1398">
        <v>778</v>
      </c>
      <c r="N795" s="1382"/>
      <c r="O795" s="1379" t="s">
        <v>725</v>
      </c>
      <c r="P795" s="1379"/>
      <c r="Q795" s="1379"/>
      <c r="R795" s="1382" t="s">
        <v>1541</v>
      </c>
      <c r="S795" s="1379"/>
      <c r="T795" s="1382" t="str">
        <f t="shared" ref="T795:T812" si="118">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2"/>
        <v/>
      </c>
      <c r="J796" s="1382" t="str">
        <f t="shared" ref="J796:J810" si="119">IF(M796&lt;&gt;"",IF($Q$796="Yes",Q$1&amp;M796,""))</f>
        <v/>
      </c>
      <c r="K796" s="1382" t="str">
        <f t="shared" si="113"/>
        <v/>
      </c>
      <c r="L796" s="869" t="s">
        <v>1715</v>
      </c>
      <c r="M796" s="1398">
        <v>779</v>
      </c>
      <c r="N796" s="1382"/>
      <c r="O796" s="1379">
        <f>'Configurable Tab'!H15</f>
        <v>179</v>
      </c>
      <c r="P796" s="1485" t="str">
        <f>'Configurable Tab'!J15</f>
        <v>Yes</v>
      </c>
      <c r="Q796" s="1422" t="s">
        <v>648</v>
      </c>
      <c r="R796" s="1382" t="s">
        <v>1541</v>
      </c>
      <c r="S796" s="1379"/>
      <c r="T796" s="1382" t="str">
        <f t="shared" si="118"/>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2"/>
        <v/>
      </c>
      <c r="J797" s="1382"/>
      <c r="K797" s="1382" t="str">
        <f t="shared" si="113"/>
        <v/>
      </c>
      <c r="L797" s="869" t="s">
        <v>1391</v>
      </c>
      <c r="M797" s="1398">
        <v>780</v>
      </c>
      <c r="N797" s="1382"/>
      <c r="O797" s="1379" t="s">
        <v>726</v>
      </c>
      <c r="P797" s="1379"/>
      <c r="Q797" s="1379"/>
      <c r="R797" s="1382" t="s">
        <v>1541</v>
      </c>
      <c r="S797" s="1379"/>
      <c r="T797" s="1382" t="str">
        <f t="shared" si="118"/>
        <v/>
      </c>
      <c r="U797" s="1379"/>
      <c r="V797" s="1379"/>
      <c r="W797" s="1379"/>
      <c r="X797" s="1379"/>
      <c r="Y797" s="1379"/>
      <c r="Z797" s="1379"/>
    </row>
    <row r="798" spans="1:26" x14ac:dyDescent="0.25">
      <c r="A798" s="890" t="s">
        <v>1388</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2"/>
        <v/>
      </c>
      <c r="J798" s="1382" t="str">
        <f t="shared" si="119"/>
        <v/>
      </c>
      <c r="K798" s="1382" t="str">
        <f t="shared" si="113"/>
        <v/>
      </c>
      <c r="L798" s="869" t="s">
        <v>1388</v>
      </c>
      <c r="M798" s="1398">
        <v>781</v>
      </c>
      <c r="N798" s="1382"/>
      <c r="O798" s="1379">
        <f>'Configurable Tab'!I15</f>
        <v>192</v>
      </c>
      <c r="P798" s="1379"/>
      <c r="Q798" s="1379"/>
      <c r="R798" s="1382" t="s">
        <v>1541</v>
      </c>
      <c r="S798" s="1379"/>
      <c r="T798" s="1382" t="str">
        <f t="shared" si="118"/>
        <v/>
      </c>
      <c r="U798" s="1379"/>
      <c r="V798" s="1379"/>
      <c r="W798" s="1379"/>
      <c r="X798" s="1379"/>
      <c r="Y798" s="1379"/>
      <c r="Z798" s="1379"/>
    </row>
    <row r="799" spans="1:26" x14ac:dyDescent="0.25">
      <c r="A799" s="890" t="s">
        <v>1389</v>
      </c>
      <c r="B799" s="869" t="str">
        <f t="shared" ca="1" si="120"/>
        <v>J181</v>
      </c>
      <c r="C799" s="869" t="str">
        <f t="shared" ca="1" si="121"/>
        <v>J182</v>
      </c>
      <c r="D799" s="869" t="s">
        <v>1358</v>
      </c>
      <c r="E799" s="869" t="s">
        <v>1526</v>
      </c>
      <c r="F799" s="1382" t="s">
        <v>2048</v>
      </c>
      <c r="G799" s="1382" t="str">
        <f>IF(T799&lt;&gt;"","I","")</f>
        <v/>
      </c>
      <c r="H799" s="1382" t="s">
        <v>2046</v>
      </c>
      <c r="I799" s="1338" t="str">
        <f t="shared" si="112"/>
        <v/>
      </c>
      <c r="J799" s="1382" t="str">
        <f t="shared" si="119"/>
        <v/>
      </c>
      <c r="K799" s="1382" t="str">
        <f t="shared" si="113"/>
        <v/>
      </c>
      <c r="L799" s="869" t="s">
        <v>1389</v>
      </c>
      <c r="M799" s="1398">
        <v>782</v>
      </c>
      <c r="N799" s="1382"/>
      <c r="O799" s="1379" t="s">
        <v>1654</v>
      </c>
      <c r="P799" s="1379"/>
      <c r="Q799" s="1379" t="s">
        <v>482</v>
      </c>
      <c r="R799" s="1382" t="s">
        <v>1541</v>
      </c>
      <c r="S799" s="1379"/>
      <c r="T799" s="1382" t="str">
        <f t="shared" si="118"/>
        <v/>
      </c>
      <c r="U799" s="1379"/>
      <c r="V799" s="1379"/>
      <c r="W799" s="1379"/>
      <c r="X799" s="1379"/>
      <c r="Y799" s="1379"/>
      <c r="Z799" s="1379"/>
    </row>
    <row r="800" spans="1:26" x14ac:dyDescent="0.25">
      <c r="A800" s="890" t="s">
        <v>1405</v>
      </c>
      <c r="B800" s="869" t="str">
        <f t="shared" ca="1" si="120"/>
        <v>L181</v>
      </c>
      <c r="C800" s="869" t="str">
        <f t="shared" ca="1" si="121"/>
        <v>L182</v>
      </c>
      <c r="D800" s="869" t="s">
        <v>1358</v>
      </c>
      <c r="E800" s="869" t="s">
        <v>1526</v>
      </c>
      <c r="F800" s="1382" t="s">
        <v>2049</v>
      </c>
      <c r="G800" s="1382" t="str">
        <f>IF(T800&lt;&gt;"","H","")</f>
        <v/>
      </c>
      <c r="H800" s="1382" t="s">
        <v>2046</v>
      </c>
      <c r="I800" s="1338" t="str">
        <f t="shared" si="112"/>
        <v/>
      </c>
      <c r="J800" s="1382" t="str">
        <f t="shared" si="119"/>
        <v/>
      </c>
      <c r="K800" s="1382" t="str">
        <f t="shared" si="113"/>
        <v/>
      </c>
      <c r="L800" s="869" t="s">
        <v>1405</v>
      </c>
      <c r="M800" s="1398">
        <v>783</v>
      </c>
      <c r="N800" s="1382"/>
      <c r="O800" s="1379"/>
      <c r="P800" s="1379"/>
      <c r="Q800" s="1379"/>
      <c r="R800" s="1382" t="s">
        <v>1541</v>
      </c>
      <c r="S800" s="1379"/>
      <c r="T800" s="1382" t="str">
        <f t="shared" si="118"/>
        <v/>
      </c>
      <c r="U800" s="1379"/>
      <c r="V800" s="1379"/>
      <c r="W800" s="1379"/>
      <c r="X800" s="1379"/>
      <c r="Y800" s="1379"/>
      <c r="Z800" s="1379"/>
    </row>
    <row r="801" spans="1:26" x14ac:dyDescent="0.25">
      <c r="A801" s="890" t="s">
        <v>1390</v>
      </c>
      <c r="B801" s="869" t="str">
        <f t="shared" ca="1" si="120"/>
        <v>N181</v>
      </c>
      <c r="C801" s="869" t="str">
        <f t="shared" ca="1" si="121"/>
        <v>N182</v>
      </c>
      <c r="D801" s="869" t="s">
        <v>1358</v>
      </c>
      <c r="E801" s="869" t="s">
        <v>1526</v>
      </c>
      <c r="F801" s="1382" t="s">
        <v>1390</v>
      </c>
      <c r="G801" s="1382" t="str">
        <f>IF(T801&lt;&gt;"",IF(Q799="Credit Memo","J",IF(Q799="Check","K","")),"")</f>
        <v/>
      </c>
      <c r="H801" s="1382" t="s">
        <v>2046</v>
      </c>
      <c r="I801" s="1338" t="str">
        <f t="shared" si="112"/>
        <v/>
      </c>
      <c r="J801" s="1382" t="str">
        <f t="shared" si="119"/>
        <v/>
      </c>
      <c r="K801" s="1382" t="str">
        <f t="shared" si="113"/>
        <v/>
      </c>
      <c r="L801" s="869" t="s">
        <v>1390</v>
      </c>
      <c r="M801" s="1398">
        <v>784</v>
      </c>
      <c r="N801" s="1382"/>
      <c r="O801" s="1379"/>
      <c r="P801" s="1379"/>
      <c r="Q801" s="1379"/>
      <c r="R801" s="1382" t="s">
        <v>1541</v>
      </c>
      <c r="S801" s="1379"/>
      <c r="T801" s="1382" t="str">
        <f t="shared" si="118"/>
        <v/>
      </c>
      <c r="U801" s="1379"/>
      <c r="V801" s="1379"/>
      <c r="W801" s="1379"/>
      <c r="X801" s="1379"/>
      <c r="Y801" s="1379"/>
      <c r="Z801" s="1379"/>
    </row>
    <row r="802" spans="1:26" x14ac:dyDescent="0.25">
      <c r="A802" s="890" t="s">
        <v>1496</v>
      </c>
      <c r="B802" s="869" t="str">
        <f t="shared" ca="1" si="120"/>
        <v>P181</v>
      </c>
      <c r="C802" s="869" t="str">
        <f t="shared" ca="1" si="121"/>
        <v>P182</v>
      </c>
      <c r="D802" s="869" t="s">
        <v>1358</v>
      </c>
      <c r="E802" s="869" t="s">
        <v>1526</v>
      </c>
      <c r="F802" s="1382" t="s">
        <v>2050</v>
      </c>
      <c r="G802" s="1382" t="str">
        <f>IF(T802&lt;&gt;"","F","")</f>
        <v/>
      </c>
      <c r="H802" s="1382" t="s">
        <v>2046</v>
      </c>
      <c r="I802" s="1338" t="str">
        <f t="shared" si="112"/>
        <v/>
      </c>
      <c r="J802" s="1382" t="str">
        <f t="shared" si="119"/>
        <v/>
      </c>
      <c r="K802" s="1382" t="str">
        <f t="shared" si="113"/>
        <v/>
      </c>
      <c r="L802" s="869" t="s">
        <v>1496</v>
      </c>
      <c r="M802" s="1398">
        <v>785</v>
      </c>
      <c r="N802" s="1382"/>
      <c r="O802" s="1379"/>
      <c r="P802" s="1379"/>
      <c r="Q802" s="1379"/>
      <c r="R802" s="1382" t="s">
        <v>1541</v>
      </c>
      <c r="S802" s="1379"/>
      <c r="T802" s="1382" t="str">
        <f t="shared" si="118"/>
        <v/>
      </c>
      <c r="U802" s="1379"/>
      <c r="V802" s="1379"/>
      <c r="W802" s="1379"/>
      <c r="X802" s="1379"/>
      <c r="Y802" s="1379"/>
      <c r="Z802" s="1379"/>
    </row>
    <row r="803" spans="1:26" x14ac:dyDescent="0.25">
      <c r="A803" s="890" t="s">
        <v>1497</v>
      </c>
      <c r="B803" s="869" t="str">
        <f t="shared" ca="1" si="120"/>
        <v>R181</v>
      </c>
      <c r="C803" s="869" t="str">
        <f t="shared" ca="1" si="121"/>
        <v>R182</v>
      </c>
      <c r="D803" s="869" t="s">
        <v>1358</v>
      </c>
      <c r="E803" s="869" t="s">
        <v>1526</v>
      </c>
      <c r="F803" s="1382" t="s">
        <v>2051</v>
      </c>
      <c r="G803" s="1382" t="str">
        <f>IF(T803&lt;&gt;"","G","")</f>
        <v/>
      </c>
      <c r="H803" s="1382" t="s">
        <v>2046</v>
      </c>
      <c r="I803" s="1338" t="str">
        <f t="shared" si="112"/>
        <v/>
      </c>
      <c r="J803" s="1382" t="str">
        <f t="shared" si="119"/>
        <v/>
      </c>
      <c r="K803" s="1382" t="str">
        <f t="shared" si="113"/>
        <v/>
      </c>
      <c r="L803" s="869" t="s">
        <v>1497</v>
      </c>
      <c r="M803" s="1398">
        <v>786</v>
      </c>
      <c r="N803" s="1382"/>
      <c r="O803" s="1379"/>
      <c r="P803" s="1379"/>
      <c r="Q803" s="1379"/>
      <c r="R803" s="1382" t="s">
        <v>1541</v>
      </c>
      <c r="S803" s="1379"/>
      <c r="T803" s="1382" t="str">
        <f t="shared" si="118"/>
        <v/>
      </c>
      <c r="U803" s="1379"/>
      <c r="V803" s="1379"/>
      <c r="W803" s="1379"/>
      <c r="X803" s="1379"/>
      <c r="Y803" s="1379"/>
      <c r="Z803" s="1379"/>
    </row>
    <row r="804" spans="1:26" x14ac:dyDescent="0.25">
      <c r="A804" s="890" t="s">
        <v>1498</v>
      </c>
      <c r="B804" s="869" t="str">
        <f t="shared" ca="1" si="120"/>
        <v>T181</v>
      </c>
      <c r="C804" s="869" t="str">
        <f t="shared" ca="1" si="121"/>
        <v>T182</v>
      </c>
      <c r="D804" s="869" t="s">
        <v>1358</v>
      </c>
      <c r="E804" s="869" t="s">
        <v>1526</v>
      </c>
      <c r="F804" s="884" t="s">
        <v>1498</v>
      </c>
      <c r="G804" s="1382" t="str">
        <f>IF(T804&lt;&gt;"","AW","")</f>
        <v/>
      </c>
      <c r="H804" s="1382" t="s">
        <v>2046</v>
      </c>
      <c r="I804" s="1338" t="str">
        <f t="shared" si="112"/>
        <v/>
      </c>
      <c r="J804" s="1382" t="str">
        <f t="shared" si="119"/>
        <v/>
      </c>
      <c r="K804" s="1382" t="str">
        <f t="shared" si="113"/>
        <v/>
      </c>
      <c r="L804" s="869" t="s">
        <v>1498</v>
      </c>
      <c r="M804" s="1398">
        <v>787</v>
      </c>
      <c r="N804" s="1382"/>
      <c r="O804" s="1379"/>
      <c r="P804" s="1379"/>
      <c r="Q804" s="1379"/>
      <c r="R804" s="1382" t="s">
        <v>1541</v>
      </c>
      <c r="S804" s="1379"/>
      <c r="T804" s="1382" t="str">
        <f t="shared" si="118"/>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2"/>
        <v/>
      </c>
      <c r="J805" s="1382"/>
      <c r="K805" s="1382" t="str">
        <f t="shared" si="113"/>
        <v/>
      </c>
      <c r="L805" s="869" t="s">
        <v>1393</v>
      </c>
      <c r="M805" s="1398">
        <v>788</v>
      </c>
      <c r="N805" s="1382"/>
      <c r="O805" s="1379"/>
      <c r="P805" s="1379"/>
      <c r="Q805" s="1379"/>
      <c r="R805" s="1382" t="s">
        <v>1541</v>
      </c>
      <c r="S805" s="1379"/>
      <c r="T805" s="1382" t="str">
        <f t="shared" si="118"/>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2"/>
        <v/>
      </c>
      <c r="J806" s="1382"/>
      <c r="K806" s="1382" t="str">
        <f t="shared" si="113"/>
        <v/>
      </c>
      <c r="L806" s="869" t="s">
        <v>1394</v>
      </c>
      <c r="M806" s="1398">
        <v>789</v>
      </c>
      <c r="N806" s="1382"/>
      <c r="O806" s="1379"/>
      <c r="P806" s="1379"/>
      <c r="Q806" s="1379"/>
      <c r="R806" s="1382" t="s">
        <v>1541</v>
      </c>
      <c r="S806" s="1379"/>
      <c r="T806" s="1382" t="str">
        <f t="shared" si="118"/>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2"/>
        <v/>
      </c>
      <c r="J807" s="1382" t="str">
        <f t="shared" si="119"/>
        <v/>
      </c>
      <c r="K807" s="1382" t="str">
        <f t="shared" si="113"/>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18"/>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2"/>
        <v/>
      </c>
      <c r="J808" s="1382" t="str">
        <f t="shared" si="119"/>
        <v/>
      </c>
      <c r="K808" s="1382" t="str">
        <f t="shared" si="113"/>
        <v/>
      </c>
      <c r="L808" s="869" t="s">
        <v>1502</v>
      </c>
      <c r="M808" s="1398">
        <v>791</v>
      </c>
      <c r="N808" s="1382"/>
      <c r="O808" s="1379"/>
      <c r="P808" s="1379"/>
      <c r="Q808" s="1379"/>
      <c r="R808" s="1382" t="s">
        <v>1541</v>
      </c>
      <c r="S808" s="1379"/>
      <c r="T808" s="1382" t="str">
        <f t="shared" si="118"/>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2"/>
        <v/>
      </c>
      <c r="J809" s="1382" t="str">
        <f t="shared" si="119"/>
        <v/>
      </c>
      <c r="K809" s="1382" t="str">
        <f t="shared" si="113"/>
        <v/>
      </c>
      <c r="L809" s="869" t="s">
        <v>1516</v>
      </c>
      <c r="M809" s="1398">
        <v>792</v>
      </c>
      <c r="N809" s="1382"/>
      <c r="O809" s="1379"/>
      <c r="P809" s="1379"/>
      <c r="Q809" s="1379"/>
      <c r="R809" s="1382" t="s">
        <v>1541</v>
      </c>
      <c r="S809" s="1379"/>
      <c r="T809" s="1382" t="str">
        <f t="shared" si="118"/>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2"/>
        <v/>
      </c>
      <c r="J810" s="1382" t="str">
        <f t="shared" si="119"/>
        <v/>
      </c>
      <c r="K810" s="1382" t="str">
        <f t="shared" si="113"/>
        <v/>
      </c>
      <c r="L810" s="869" t="s">
        <v>1395</v>
      </c>
      <c r="M810" s="1398">
        <v>793</v>
      </c>
      <c r="N810" s="1382"/>
      <c r="O810" s="1379"/>
      <c r="P810" s="1379"/>
      <c r="Q810" s="1379"/>
      <c r="R810" s="1382" t="s">
        <v>1541</v>
      </c>
      <c r="S810" s="1379"/>
      <c r="T810" s="1382" t="str">
        <f t="shared" si="118"/>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2"/>
        <v/>
      </c>
      <c r="J811" s="1382"/>
      <c r="K811" s="1382" t="str">
        <f t="shared" si="113"/>
        <v/>
      </c>
      <c r="L811" s="869" t="s">
        <v>1396</v>
      </c>
      <c r="M811" s="1398">
        <v>794</v>
      </c>
      <c r="N811" s="1382"/>
      <c r="O811" s="1379"/>
      <c r="P811" s="1379"/>
      <c r="Q811" s="1379"/>
      <c r="R811" s="1382" t="s">
        <v>1541</v>
      </c>
      <c r="S811" s="1379"/>
      <c r="T811" s="1382" t="str">
        <f t="shared" si="118"/>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2"/>
        <v/>
      </c>
      <c r="J812" s="1382"/>
      <c r="K812" s="1382" t="str">
        <f t="shared" si="113"/>
        <v/>
      </c>
      <c r="L812" s="869" t="s">
        <v>1397</v>
      </c>
      <c r="M812" s="1398">
        <v>795</v>
      </c>
      <c r="N812" s="1382"/>
      <c r="O812" s="1379"/>
      <c r="P812" s="1379"/>
      <c r="Q812" s="1379"/>
      <c r="R812" s="1382" t="s">
        <v>1541</v>
      </c>
      <c r="S812" s="1379"/>
      <c r="T812" s="1382" t="str">
        <f t="shared" si="118"/>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2"/>
        <v/>
      </c>
      <c r="J813" s="1382"/>
      <c r="K813" s="1382" t="str">
        <f t="shared" si="113"/>
        <v/>
      </c>
      <c r="L813" s="869" t="s">
        <v>1501</v>
      </c>
      <c r="M813" s="1398">
        <v>796</v>
      </c>
      <c r="N813" s="1382"/>
      <c r="O813" s="1379" t="s">
        <v>725</v>
      </c>
      <c r="P813" s="1485"/>
      <c r="Q813" s="1379"/>
      <c r="R813" s="1382" t="s">
        <v>1541</v>
      </c>
      <c r="S813" s="1379"/>
      <c r="T813" s="1382" t="str">
        <f t="shared" ref="T813:T830" si="122">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2"/>
        <v/>
      </c>
      <c r="J814" s="1382" t="str">
        <f t="shared" ref="J814:J828" si="123">IF(M814&lt;&gt;"",IF($Q$814="Yes",Q$1&amp;M814,""))</f>
        <v/>
      </c>
      <c r="K814" s="1382" t="str">
        <f t="shared" si="113"/>
        <v/>
      </c>
      <c r="L814" s="869" t="s">
        <v>1715</v>
      </c>
      <c r="M814" s="1398">
        <v>797</v>
      </c>
      <c r="N814" s="1382"/>
      <c r="O814" s="1379">
        <f>'Configurable Tab'!H16</f>
        <v>193</v>
      </c>
      <c r="P814" s="1485" t="str">
        <f>'Configurable Tab'!J16</f>
        <v>Yes</v>
      </c>
      <c r="Q814" s="1422" t="s">
        <v>648</v>
      </c>
      <c r="R814" s="1382" t="s">
        <v>1541</v>
      </c>
      <c r="S814" s="1379"/>
      <c r="T814" s="1382" t="str">
        <f t="shared" si="122"/>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2"/>
        <v/>
      </c>
      <c r="J815" s="1382"/>
      <c r="K815" s="1382" t="str">
        <f t="shared" si="113"/>
        <v/>
      </c>
      <c r="L815" s="869" t="s">
        <v>1391</v>
      </c>
      <c r="M815" s="1398">
        <v>798</v>
      </c>
      <c r="N815" s="1382"/>
      <c r="O815" s="1379" t="s">
        <v>726</v>
      </c>
      <c r="P815" s="1379"/>
      <c r="Q815" s="1379"/>
      <c r="R815" s="1382" t="s">
        <v>1541</v>
      </c>
      <c r="S815" s="1379"/>
      <c r="T815" s="1382" t="str">
        <f t="shared" si="122"/>
        <v/>
      </c>
      <c r="U815" s="1379"/>
      <c r="V815" s="1379"/>
      <c r="W815" s="1379"/>
      <c r="X815" s="1379"/>
      <c r="Y815" s="1379"/>
      <c r="Z815" s="1379"/>
    </row>
    <row r="816" spans="1:26" x14ac:dyDescent="0.25">
      <c r="A816" s="893" t="s">
        <v>1388</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2"/>
        <v/>
      </c>
      <c r="J816" s="1382" t="str">
        <f t="shared" si="123"/>
        <v/>
      </c>
      <c r="K816" s="1382" t="str">
        <f t="shared" si="113"/>
        <v/>
      </c>
      <c r="L816" s="869" t="s">
        <v>1388</v>
      </c>
      <c r="M816" s="1398">
        <v>799</v>
      </c>
      <c r="N816" s="1382"/>
      <c r="O816" s="1379">
        <f>'Configurable Tab'!I16</f>
        <v>206</v>
      </c>
      <c r="P816" s="1379"/>
      <c r="Q816" s="1379"/>
      <c r="R816" s="1382" t="s">
        <v>1541</v>
      </c>
      <c r="S816" s="1379"/>
      <c r="T816" s="1382" t="str">
        <f t="shared" si="122"/>
        <v/>
      </c>
      <c r="U816" s="1379"/>
      <c r="V816" s="1379"/>
      <c r="W816" s="1379"/>
      <c r="X816" s="1379"/>
      <c r="Y816" s="1379"/>
      <c r="Z816" s="1379"/>
    </row>
    <row r="817" spans="1:26" x14ac:dyDescent="0.25">
      <c r="A817" s="893" t="s">
        <v>1389</v>
      </c>
      <c r="B817" s="869" t="str">
        <f t="shared" ca="1" si="124"/>
        <v>J195</v>
      </c>
      <c r="C817" s="869" t="str">
        <f t="shared" ca="1" si="125"/>
        <v>J196</v>
      </c>
      <c r="D817" s="869" t="s">
        <v>1358</v>
      </c>
      <c r="E817" s="869" t="s">
        <v>1526</v>
      </c>
      <c r="F817" s="1382" t="s">
        <v>2048</v>
      </c>
      <c r="G817" s="1382" t="str">
        <f>IF(T817&lt;&gt;"","I","")</f>
        <v/>
      </c>
      <c r="H817" s="1382" t="s">
        <v>2046</v>
      </c>
      <c r="I817" s="1338" t="str">
        <f t="shared" si="112"/>
        <v/>
      </c>
      <c r="J817" s="1382" t="str">
        <f t="shared" si="123"/>
        <v/>
      </c>
      <c r="K817" s="1382" t="str">
        <f t="shared" si="113"/>
        <v/>
      </c>
      <c r="L817" s="869" t="s">
        <v>1389</v>
      </c>
      <c r="M817" s="1398">
        <v>800</v>
      </c>
      <c r="N817" s="1382"/>
      <c r="O817" s="1379" t="s">
        <v>1655</v>
      </c>
      <c r="P817" s="1379"/>
      <c r="Q817" s="1379"/>
      <c r="R817" s="1382" t="s">
        <v>1541</v>
      </c>
      <c r="S817" s="1379"/>
      <c r="T817" s="1382" t="str">
        <f t="shared" si="122"/>
        <v/>
      </c>
      <c r="U817" s="1379"/>
      <c r="V817" s="1379"/>
      <c r="W817" s="1379"/>
      <c r="X817" s="1379"/>
      <c r="Y817" s="1379"/>
      <c r="Z817" s="1379"/>
    </row>
    <row r="818" spans="1:26" x14ac:dyDescent="0.25">
      <c r="A818" s="893" t="s">
        <v>1405</v>
      </c>
      <c r="B818" s="869" t="str">
        <f t="shared" ca="1" si="124"/>
        <v>L195</v>
      </c>
      <c r="C818" s="869" t="str">
        <f t="shared" ca="1" si="125"/>
        <v>L196</v>
      </c>
      <c r="D818" s="869" t="s">
        <v>1358</v>
      </c>
      <c r="E818" s="869" t="s">
        <v>1526</v>
      </c>
      <c r="F818" s="1382" t="s">
        <v>2049</v>
      </c>
      <c r="G818" s="1382" t="str">
        <f>IF(T818&lt;&gt;"","H","")</f>
        <v/>
      </c>
      <c r="H818" s="1382" t="s">
        <v>2046</v>
      </c>
      <c r="I818" s="1338" t="str">
        <f t="shared" si="112"/>
        <v/>
      </c>
      <c r="J818" s="1382" t="str">
        <f t="shared" si="123"/>
        <v/>
      </c>
      <c r="K818" s="1382" t="str">
        <f t="shared" si="113"/>
        <v/>
      </c>
      <c r="L818" s="869" t="s">
        <v>1405</v>
      </c>
      <c r="M818" s="1398">
        <v>801</v>
      </c>
      <c r="N818" s="1382"/>
      <c r="O818" s="1379"/>
      <c r="P818" s="1379"/>
      <c r="Q818" s="1379"/>
      <c r="R818" s="1382" t="s">
        <v>1541</v>
      </c>
      <c r="S818" s="1379"/>
      <c r="T818" s="1382" t="str">
        <f t="shared" si="122"/>
        <v/>
      </c>
      <c r="U818" s="1379"/>
      <c r="V818" s="1379"/>
      <c r="W818" s="1379"/>
      <c r="X818" s="1379"/>
      <c r="Y818" s="1379"/>
      <c r="Z818" s="1379"/>
    </row>
    <row r="819" spans="1:26" x14ac:dyDescent="0.25">
      <c r="A819" s="893" t="s">
        <v>1390</v>
      </c>
      <c r="B819" s="869" t="str">
        <f t="shared" ca="1" si="124"/>
        <v>N195</v>
      </c>
      <c r="C819" s="869" t="str">
        <f t="shared" ca="1" si="125"/>
        <v>N196</v>
      </c>
      <c r="D819" s="869" t="s">
        <v>1358</v>
      </c>
      <c r="E819" s="869" t="s">
        <v>1526</v>
      </c>
      <c r="F819" s="1382" t="s">
        <v>1390</v>
      </c>
      <c r="G819" s="1382" t="str">
        <f>IF(T819&lt;&gt;"",IF(Q817="Credit Memo","J",IF(Q817="Check","K","")),"")</f>
        <v/>
      </c>
      <c r="H819" s="1382" t="s">
        <v>2046</v>
      </c>
      <c r="I819" s="1338" t="str">
        <f t="shared" si="112"/>
        <v/>
      </c>
      <c r="J819" s="1382" t="str">
        <f t="shared" si="123"/>
        <v/>
      </c>
      <c r="K819" s="1382" t="str">
        <f t="shared" si="113"/>
        <v/>
      </c>
      <c r="L819" s="869" t="s">
        <v>1390</v>
      </c>
      <c r="M819" s="1398">
        <v>802</v>
      </c>
      <c r="N819" s="1382"/>
      <c r="O819" s="1379"/>
      <c r="P819" s="1379"/>
      <c r="Q819" s="1379"/>
      <c r="R819" s="1382" t="s">
        <v>1541</v>
      </c>
      <c r="S819" s="1379"/>
      <c r="T819" s="1382" t="str">
        <f t="shared" si="122"/>
        <v/>
      </c>
      <c r="U819" s="1379"/>
      <c r="V819" s="1379"/>
      <c r="W819" s="1379"/>
      <c r="X819" s="1379"/>
      <c r="Y819" s="1379"/>
      <c r="Z819" s="1379"/>
    </row>
    <row r="820" spans="1:26" x14ac:dyDescent="0.25">
      <c r="A820" s="893" t="s">
        <v>1496</v>
      </c>
      <c r="B820" s="869" t="str">
        <f t="shared" ca="1" si="124"/>
        <v>P195</v>
      </c>
      <c r="C820" s="869" t="str">
        <f t="shared" ca="1" si="125"/>
        <v>P196</v>
      </c>
      <c r="D820" s="869" t="s">
        <v>1358</v>
      </c>
      <c r="E820" s="869" t="s">
        <v>1526</v>
      </c>
      <c r="F820" s="1382" t="s">
        <v>2050</v>
      </c>
      <c r="G820" s="1382" t="str">
        <f>IF(T820&lt;&gt;"","F","")</f>
        <v/>
      </c>
      <c r="H820" s="1382" t="s">
        <v>2046</v>
      </c>
      <c r="I820" s="1338" t="str">
        <f t="shared" si="112"/>
        <v/>
      </c>
      <c r="J820" s="1382" t="str">
        <f t="shared" si="123"/>
        <v/>
      </c>
      <c r="K820" s="1382" t="str">
        <f t="shared" si="113"/>
        <v/>
      </c>
      <c r="L820" s="869" t="s">
        <v>1496</v>
      </c>
      <c r="M820" s="1398">
        <v>803</v>
      </c>
      <c r="N820" s="1382"/>
      <c r="O820" s="1379"/>
      <c r="P820" s="1379"/>
      <c r="Q820" s="1379"/>
      <c r="R820" s="1382" t="s">
        <v>1541</v>
      </c>
      <c r="S820" s="1379"/>
      <c r="T820" s="1382" t="str">
        <f t="shared" si="122"/>
        <v/>
      </c>
      <c r="U820" s="1379"/>
      <c r="V820" s="1379"/>
      <c r="W820" s="1379"/>
      <c r="X820" s="1379"/>
      <c r="Y820" s="1379"/>
      <c r="Z820" s="1379"/>
    </row>
    <row r="821" spans="1:26" x14ac:dyDescent="0.25">
      <c r="A821" s="893" t="s">
        <v>1497</v>
      </c>
      <c r="B821" s="869" t="str">
        <f t="shared" ca="1" si="124"/>
        <v>R195</v>
      </c>
      <c r="C821" s="869" t="str">
        <f t="shared" ca="1" si="125"/>
        <v>R196</v>
      </c>
      <c r="D821" s="869" t="s">
        <v>1358</v>
      </c>
      <c r="E821" s="869" t="s">
        <v>1526</v>
      </c>
      <c r="F821" s="1382" t="s">
        <v>2051</v>
      </c>
      <c r="G821" s="1382" t="str">
        <f>IF(T821&lt;&gt;"","G","")</f>
        <v/>
      </c>
      <c r="H821" s="1382" t="s">
        <v>2046</v>
      </c>
      <c r="I821" s="1338" t="str">
        <f t="shared" si="112"/>
        <v/>
      </c>
      <c r="J821" s="1382" t="str">
        <f t="shared" si="123"/>
        <v/>
      </c>
      <c r="K821" s="1382" t="str">
        <f t="shared" si="113"/>
        <v/>
      </c>
      <c r="L821" s="869" t="s">
        <v>1497</v>
      </c>
      <c r="M821" s="1398">
        <v>804</v>
      </c>
      <c r="N821" s="1382"/>
      <c r="O821" s="1379"/>
      <c r="P821" s="1379"/>
      <c r="Q821" s="1379"/>
      <c r="R821" s="1382" t="s">
        <v>1541</v>
      </c>
      <c r="S821" s="1379"/>
      <c r="T821" s="1382" t="str">
        <f t="shared" si="122"/>
        <v/>
      </c>
      <c r="U821" s="1379"/>
      <c r="V821" s="1379"/>
      <c r="W821" s="1379"/>
      <c r="X821" s="1379"/>
      <c r="Y821" s="1379"/>
      <c r="Z821" s="1379"/>
    </row>
    <row r="822" spans="1:26" x14ac:dyDescent="0.25">
      <c r="A822" s="893" t="s">
        <v>1498</v>
      </c>
      <c r="B822" s="869" t="str">
        <f t="shared" ca="1" si="124"/>
        <v>T195</v>
      </c>
      <c r="C822" s="869" t="str">
        <f t="shared" ca="1" si="125"/>
        <v>T196</v>
      </c>
      <c r="D822" s="869" t="s">
        <v>1358</v>
      </c>
      <c r="E822" s="869" t="s">
        <v>1526</v>
      </c>
      <c r="F822" s="884" t="s">
        <v>1498</v>
      </c>
      <c r="G822" s="1382" t="str">
        <f>IF(T822&lt;&gt;"","AW","")</f>
        <v/>
      </c>
      <c r="H822" s="1382" t="s">
        <v>2046</v>
      </c>
      <c r="I822" s="1338" t="str">
        <f t="shared" si="112"/>
        <v/>
      </c>
      <c r="J822" s="1382" t="str">
        <f t="shared" si="123"/>
        <v/>
      </c>
      <c r="K822" s="1382" t="str">
        <f t="shared" si="113"/>
        <v/>
      </c>
      <c r="L822" s="869" t="s">
        <v>1498</v>
      </c>
      <c r="M822" s="1398">
        <v>805</v>
      </c>
      <c r="N822" s="1382"/>
      <c r="O822" s="1379"/>
      <c r="P822" s="1379"/>
      <c r="Q822" s="1379"/>
      <c r="R822" s="1382" t="s">
        <v>1541</v>
      </c>
      <c r="S822" s="1379"/>
      <c r="T822" s="1382" t="str">
        <f t="shared" si="122"/>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2"/>
        <v/>
      </c>
      <c r="J823" s="1382"/>
      <c r="K823" s="1382" t="str">
        <f t="shared" si="113"/>
        <v/>
      </c>
      <c r="L823" s="869" t="s">
        <v>1393</v>
      </c>
      <c r="M823" s="1398">
        <v>806</v>
      </c>
      <c r="N823" s="1382"/>
      <c r="O823" s="1379"/>
      <c r="P823" s="1379"/>
      <c r="Q823" s="1379"/>
      <c r="R823" s="1382" t="s">
        <v>1541</v>
      </c>
      <c r="S823" s="1379"/>
      <c r="T823" s="1382" t="str">
        <f t="shared" si="122"/>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2"/>
        <v/>
      </c>
      <c r="J824" s="1382"/>
      <c r="K824" s="1382" t="str">
        <f t="shared" si="113"/>
        <v/>
      </c>
      <c r="L824" s="869" t="s">
        <v>1394</v>
      </c>
      <c r="M824" s="1398">
        <v>807</v>
      </c>
      <c r="N824" s="1382"/>
      <c r="O824" s="1379"/>
      <c r="P824" s="1379"/>
      <c r="Q824" s="1379"/>
      <c r="R824" s="1382" t="s">
        <v>1541</v>
      </c>
      <c r="S824" s="1379"/>
      <c r="T824" s="1382" t="str">
        <f t="shared" si="122"/>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2"/>
        <v/>
      </c>
      <c r="J825" s="1382" t="str">
        <f t="shared" si="123"/>
        <v/>
      </c>
      <c r="K825" s="1382" t="str">
        <f t="shared" si="113"/>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2"/>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2"/>
        <v/>
      </c>
      <c r="J826" s="1382" t="str">
        <f t="shared" si="123"/>
        <v/>
      </c>
      <c r="K826" s="1382" t="str">
        <f t="shared" si="113"/>
        <v/>
      </c>
      <c r="L826" s="869" t="s">
        <v>1502</v>
      </c>
      <c r="M826" s="1398">
        <v>809</v>
      </c>
      <c r="N826" s="1382"/>
      <c r="O826" s="1379"/>
      <c r="P826" s="1379"/>
      <c r="Q826" s="1379"/>
      <c r="R826" s="1382" t="s">
        <v>1541</v>
      </c>
      <c r="S826" s="1379"/>
      <c r="T826" s="1382" t="str">
        <f t="shared" si="122"/>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2"/>
        <v/>
      </c>
      <c r="J827" s="1382" t="str">
        <f t="shared" si="123"/>
        <v/>
      </c>
      <c r="K827" s="1382" t="str">
        <f t="shared" si="113"/>
        <v/>
      </c>
      <c r="L827" s="869" t="s">
        <v>1516</v>
      </c>
      <c r="M827" s="1398">
        <v>810</v>
      </c>
      <c r="N827" s="1382"/>
      <c r="O827" s="1379"/>
      <c r="P827" s="1379"/>
      <c r="Q827" s="1379"/>
      <c r="R827" s="1382" t="s">
        <v>1541</v>
      </c>
      <c r="S827" s="1379"/>
      <c r="T827" s="1382" t="str">
        <f t="shared" si="122"/>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2"/>
        <v/>
      </c>
      <c r="J828" s="1382" t="str">
        <f t="shared" si="123"/>
        <v/>
      </c>
      <c r="K828" s="1382" t="str">
        <f t="shared" si="113"/>
        <v/>
      </c>
      <c r="L828" s="869" t="s">
        <v>1395</v>
      </c>
      <c r="M828" s="1398">
        <v>811</v>
      </c>
      <c r="N828" s="1382"/>
      <c r="O828" s="1379"/>
      <c r="P828" s="1379"/>
      <c r="Q828" s="1379"/>
      <c r="R828" s="1382" t="s">
        <v>1541</v>
      </c>
      <c r="S828" s="1379"/>
      <c r="T828" s="1382" t="str">
        <f t="shared" si="122"/>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2"/>
        <v/>
      </c>
      <c r="J829" s="1382"/>
      <c r="K829" s="1382" t="str">
        <f t="shared" si="113"/>
        <v/>
      </c>
      <c r="L829" s="869" t="s">
        <v>1396</v>
      </c>
      <c r="M829" s="1398">
        <v>812</v>
      </c>
      <c r="N829" s="1382"/>
      <c r="O829" s="1379"/>
      <c r="P829" s="1379"/>
      <c r="Q829" s="1379"/>
      <c r="R829" s="1382" t="s">
        <v>1541</v>
      </c>
      <c r="S829" s="1379"/>
      <c r="T829" s="1382" t="str">
        <f t="shared" si="122"/>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2"/>
        <v/>
      </c>
      <c r="J830" s="1382"/>
      <c r="K830" s="1382" t="str">
        <f t="shared" si="113"/>
        <v/>
      </c>
      <c r="L830" s="869" t="s">
        <v>1397</v>
      </c>
      <c r="M830" s="1398">
        <v>813</v>
      </c>
      <c r="N830" s="1382"/>
      <c r="O830" s="1379"/>
      <c r="P830" s="1379"/>
      <c r="Q830" s="1379"/>
      <c r="R830" s="1382" t="s">
        <v>1541</v>
      </c>
      <c r="S830" s="1379"/>
      <c r="T830" s="1382" t="str">
        <f t="shared" si="122"/>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2"/>
        <v/>
      </c>
      <c r="J831" s="1382"/>
      <c r="K831" s="1382" t="str">
        <f t="shared" si="113"/>
        <v/>
      </c>
      <c r="L831" s="869" t="s">
        <v>1501</v>
      </c>
      <c r="M831" s="1398">
        <v>814</v>
      </c>
      <c r="N831" s="1382"/>
      <c r="O831" s="1379" t="s">
        <v>725</v>
      </c>
      <c r="P831" s="1485"/>
      <c r="Q831" s="1379"/>
      <c r="R831" s="1382" t="s">
        <v>1541</v>
      </c>
      <c r="S831" s="1379"/>
      <c r="T831" s="1382" t="str">
        <f t="shared" ref="T831:T844" si="126">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2"/>
        <v/>
      </c>
      <c r="J832" s="1382" t="str">
        <f>IF(M832&lt;&gt;"",IF($Q$832="Yes",Q$1&amp;M832,""))</f>
        <v/>
      </c>
      <c r="K832" s="1382" t="str">
        <f t="shared" si="113"/>
        <v/>
      </c>
      <c r="L832" s="869" t="s">
        <v>1715</v>
      </c>
      <c r="M832" s="1398">
        <v>815</v>
      </c>
      <c r="N832" s="1382"/>
      <c r="O832" s="1379">
        <f>'Configurable Tab'!H17</f>
        <v>207</v>
      </c>
      <c r="P832" s="1485" t="str">
        <f>'Configurable Tab'!J17</f>
        <v>Yes</v>
      </c>
      <c r="Q832" s="1422" t="s">
        <v>648</v>
      </c>
      <c r="R832" s="1382" t="s">
        <v>1541</v>
      </c>
      <c r="S832" s="1353"/>
      <c r="T832" s="1382" t="str">
        <f t="shared" si="126"/>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2"/>
        <v/>
      </c>
      <c r="J833" s="1382"/>
      <c r="K833" s="1382" t="str">
        <f t="shared" si="113"/>
        <v/>
      </c>
      <c r="L833" s="869" t="s">
        <v>1391</v>
      </c>
      <c r="M833" s="1398">
        <v>816</v>
      </c>
      <c r="N833" s="1382"/>
      <c r="O833" s="1379" t="s">
        <v>726</v>
      </c>
      <c r="P833" s="1379"/>
      <c r="Q833" s="1379"/>
      <c r="R833" s="1382" t="s">
        <v>1541</v>
      </c>
      <c r="S833" s="1379"/>
      <c r="T833" s="1382" t="str">
        <f t="shared" si="126"/>
        <v/>
      </c>
      <c r="U833" s="1379"/>
      <c r="V833" s="1379"/>
      <c r="W833" s="1379"/>
      <c r="X833" s="1379"/>
      <c r="Y833" s="1379"/>
      <c r="Z833" s="1379"/>
    </row>
    <row r="834" spans="1:26" x14ac:dyDescent="0.25">
      <c r="A834" s="890" t="s">
        <v>1388</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2"/>
        <v/>
      </c>
      <c r="J834" s="1382" t="str">
        <f t="shared" ref="J834:J840" si="129">IF(M834&lt;&gt;"",IF($Q$832="Yes",Q$1&amp;M834,""))</f>
        <v/>
      </c>
      <c r="K834" s="1382" t="str">
        <f t="shared" si="113"/>
        <v/>
      </c>
      <c r="L834" s="869" t="s">
        <v>1388</v>
      </c>
      <c r="M834" s="1398">
        <v>817</v>
      </c>
      <c r="N834" s="1382"/>
      <c r="O834" s="1379">
        <f>'Configurable Tab'!I17</f>
        <v>222</v>
      </c>
      <c r="P834" s="1379"/>
      <c r="Q834" s="1379"/>
      <c r="R834" s="1382" t="s">
        <v>1541</v>
      </c>
      <c r="S834" s="1379"/>
      <c r="T834" s="1382" t="str">
        <f t="shared" si="126"/>
        <v/>
      </c>
      <c r="U834" s="1379"/>
      <c r="V834" s="1379"/>
      <c r="W834" s="1379"/>
      <c r="X834" s="1379"/>
      <c r="Y834" s="1379"/>
      <c r="Z834" s="1379"/>
    </row>
    <row r="835" spans="1:26" x14ac:dyDescent="0.25">
      <c r="A835" s="890" t="s">
        <v>1389</v>
      </c>
      <c r="B835" s="869" t="str">
        <f t="shared" ca="1" si="127"/>
        <v>J209</v>
      </c>
      <c r="C835" s="869" t="str">
        <f t="shared" ca="1" si="128"/>
        <v>J210</v>
      </c>
      <c r="D835" s="869" t="s">
        <v>1358</v>
      </c>
      <c r="E835" s="869" t="s">
        <v>1526</v>
      </c>
      <c r="F835" s="1382" t="s">
        <v>2048</v>
      </c>
      <c r="G835" s="1382" t="str">
        <f>IF(T835&lt;&gt;"","I","")</f>
        <v/>
      </c>
      <c r="H835" s="1382" t="s">
        <v>2046</v>
      </c>
      <c r="I835" s="1338" t="str">
        <f t="shared" si="112"/>
        <v/>
      </c>
      <c r="J835" s="1382" t="str">
        <f t="shared" si="129"/>
        <v/>
      </c>
      <c r="K835" s="1382" t="str">
        <f t="shared" si="113"/>
        <v/>
      </c>
      <c r="L835" s="869" t="s">
        <v>1389</v>
      </c>
      <c r="M835" s="1398">
        <v>818</v>
      </c>
      <c r="N835" s="1382"/>
      <c r="O835" s="1379" t="s">
        <v>1656</v>
      </c>
      <c r="P835" s="1379"/>
      <c r="Q835" s="1379"/>
      <c r="R835" s="1382" t="s">
        <v>1541</v>
      </c>
      <c r="S835" s="1379"/>
      <c r="T835" s="1382" t="str">
        <f t="shared" si="126"/>
        <v/>
      </c>
      <c r="U835" s="1379"/>
      <c r="V835" s="1379"/>
      <c r="W835" s="1379"/>
      <c r="X835" s="1379"/>
      <c r="Y835" s="1379"/>
      <c r="Z835" s="1379"/>
    </row>
    <row r="836" spans="1:26" x14ac:dyDescent="0.25">
      <c r="A836" s="890" t="s">
        <v>1405</v>
      </c>
      <c r="B836" s="869" t="str">
        <f t="shared" ca="1" si="127"/>
        <v>L209</v>
      </c>
      <c r="C836" s="869" t="str">
        <f t="shared" ca="1" si="128"/>
        <v>L210</v>
      </c>
      <c r="D836" s="869" t="s">
        <v>1358</v>
      </c>
      <c r="E836" s="869" t="s">
        <v>1526</v>
      </c>
      <c r="F836" s="1382" t="s">
        <v>2049</v>
      </c>
      <c r="G836" s="1382" t="str">
        <f>IF(T836&lt;&gt;"","H","")</f>
        <v/>
      </c>
      <c r="H836" s="1382" t="s">
        <v>2046</v>
      </c>
      <c r="I836" s="1338" t="str">
        <f t="shared" ref="I836:I899" si="130">IF(J836&lt;&gt;"",A836,"")</f>
        <v/>
      </c>
      <c r="J836" s="1382" t="str">
        <f t="shared" si="129"/>
        <v/>
      </c>
      <c r="K836" s="1382" t="str">
        <f t="shared" ref="K836:K899" si="131">IF(J836&lt;&gt;"",E836,"")</f>
        <v/>
      </c>
      <c r="L836" s="869" t="s">
        <v>1405</v>
      </c>
      <c r="M836" s="1398">
        <v>819</v>
      </c>
      <c r="N836" s="1382"/>
      <c r="O836" s="1379"/>
      <c r="P836" s="1379"/>
      <c r="Q836" s="1379"/>
      <c r="R836" s="1382" t="s">
        <v>1541</v>
      </c>
      <c r="S836" s="1379"/>
      <c r="T836" s="1382" t="str">
        <f t="shared" si="126"/>
        <v/>
      </c>
      <c r="U836" s="1379"/>
      <c r="V836" s="1379"/>
      <c r="W836" s="1379"/>
      <c r="X836" s="1379"/>
      <c r="Y836" s="1379"/>
      <c r="Z836" s="1379"/>
    </row>
    <row r="837" spans="1:26" x14ac:dyDescent="0.25">
      <c r="A837" s="890" t="s">
        <v>1390</v>
      </c>
      <c r="B837" s="869" t="str">
        <f t="shared" ca="1" si="127"/>
        <v>N209</v>
      </c>
      <c r="C837" s="869" t="str">
        <f t="shared" ca="1" si="128"/>
        <v>N210</v>
      </c>
      <c r="D837" s="869" t="s">
        <v>1358</v>
      </c>
      <c r="E837" s="869" t="s">
        <v>1526</v>
      </c>
      <c r="F837" s="1382" t="s">
        <v>1390</v>
      </c>
      <c r="G837" s="1382" t="str">
        <f>IF(T837&lt;&gt;"",IF(Q835="Credit Memo","J",IF(Q835="Check","K","")),"")</f>
        <v/>
      </c>
      <c r="H837" s="1382" t="s">
        <v>2046</v>
      </c>
      <c r="I837" s="1338" t="str">
        <f t="shared" si="130"/>
        <v/>
      </c>
      <c r="J837" s="1382" t="str">
        <f t="shared" si="129"/>
        <v/>
      </c>
      <c r="K837" s="1382" t="str">
        <f t="shared" si="131"/>
        <v/>
      </c>
      <c r="L837" s="869" t="s">
        <v>1390</v>
      </c>
      <c r="M837" s="1398">
        <v>820</v>
      </c>
      <c r="N837" s="1382"/>
      <c r="O837" s="1379"/>
      <c r="P837" s="1379"/>
      <c r="Q837" s="1379"/>
      <c r="R837" s="1382" t="s">
        <v>1541</v>
      </c>
      <c r="S837" s="1379"/>
      <c r="T837" s="1382" t="str">
        <f t="shared" si="126"/>
        <v/>
      </c>
      <c r="U837" s="1379"/>
      <c r="V837" s="1379"/>
      <c r="W837" s="1379"/>
      <c r="X837" s="1379"/>
      <c r="Y837" s="1379"/>
      <c r="Z837" s="1379"/>
    </row>
    <row r="838" spans="1:26" x14ac:dyDescent="0.25">
      <c r="A838" s="890" t="s">
        <v>1496</v>
      </c>
      <c r="B838" s="869" t="str">
        <f t="shared" ca="1" si="127"/>
        <v>P209</v>
      </c>
      <c r="C838" s="869" t="str">
        <f t="shared" ca="1" si="128"/>
        <v>P210</v>
      </c>
      <c r="D838" s="869" t="s">
        <v>1358</v>
      </c>
      <c r="E838" s="869" t="s">
        <v>1526</v>
      </c>
      <c r="F838" s="1382" t="s">
        <v>2050</v>
      </c>
      <c r="G838" s="1382" t="str">
        <f>IF(T838&lt;&gt;"","F","")</f>
        <v/>
      </c>
      <c r="H838" s="1382" t="s">
        <v>2046</v>
      </c>
      <c r="I838" s="1338" t="str">
        <f t="shared" si="130"/>
        <v/>
      </c>
      <c r="J838" s="1382" t="str">
        <f t="shared" si="129"/>
        <v/>
      </c>
      <c r="K838" s="1382" t="str">
        <f t="shared" si="131"/>
        <v/>
      </c>
      <c r="L838" s="869" t="s">
        <v>1496</v>
      </c>
      <c r="M838" s="1398">
        <v>821</v>
      </c>
      <c r="N838" s="1382"/>
      <c r="O838" s="1379"/>
      <c r="P838" s="1379"/>
      <c r="Q838" s="1379"/>
      <c r="R838" s="1382" t="s">
        <v>1541</v>
      </c>
      <c r="S838" s="1379"/>
      <c r="T838" s="1382" t="str">
        <f t="shared" si="126"/>
        <v/>
      </c>
      <c r="U838" s="1379"/>
      <c r="V838" s="1379"/>
      <c r="W838" s="1379"/>
      <c r="X838" s="1379"/>
      <c r="Y838" s="1379"/>
      <c r="Z838" s="1379"/>
    </row>
    <row r="839" spans="1:26" x14ac:dyDescent="0.25">
      <c r="A839" s="890" t="s">
        <v>1497</v>
      </c>
      <c r="B839" s="869" t="str">
        <f t="shared" ca="1" si="127"/>
        <v>R209</v>
      </c>
      <c r="C839" s="869" t="str">
        <f t="shared" ca="1" si="128"/>
        <v>R210</v>
      </c>
      <c r="D839" s="869" t="s">
        <v>1358</v>
      </c>
      <c r="E839" s="869" t="s">
        <v>1526</v>
      </c>
      <c r="F839" s="1382" t="s">
        <v>2051</v>
      </c>
      <c r="G839" s="1382" t="str">
        <f>IF(T839&lt;&gt;"","G","")</f>
        <v/>
      </c>
      <c r="H839" s="1382" t="s">
        <v>2046</v>
      </c>
      <c r="I839" s="1338" t="str">
        <f t="shared" si="130"/>
        <v/>
      </c>
      <c r="J839" s="1382" t="str">
        <f t="shared" si="129"/>
        <v/>
      </c>
      <c r="K839" s="1382" t="str">
        <f t="shared" si="131"/>
        <v/>
      </c>
      <c r="L839" s="869" t="s">
        <v>1497</v>
      </c>
      <c r="M839" s="1398">
        <v>822</v>
      </c>
      <c r="N839" s="1382"/>
      <c r="O839" s="1379"/>
      <c r="P839" s="1379"/>
      <c r="Q839" s="1379"/>
      <c r="R839" s="1382" t="s">
        <v>1541</v>
      </c>
      <c r="S839" s="1379"/>
      <c r="T839" s="1382" t="str">
        <f t="shared" si="126"/>
        <v/>
      </c>
      <c r="U839" s="1379"/>
      <c r="V839" s="1379"/>
      <c r="W839" s="1379"/>
      <c r="X839" s="1379"/>
      <c r="Y839" s="1379"/>
      <c r="Z839" s="1379"/>
    </row>
    <row r="840" spans="1:26" x14ac:dyDescent="0.25">
      <c r="A840" s="890" t="s">
        <v>1498</v>
      </c>
      <c r="B840" s="869" t="str">
        <f t="shared" ca="1" si="127"/>
        <v>T209</v>
      </c>
      <c r="C840" s="869" t="str">
        <f t="shared" ca="1" si="128"/>
        <v>T210</v>
      </c>
      <c r="D840" s="869" t="s">
        <v>1358</v>
      </c>
      <c r="E840" s="869" t="s">
        <v>1526</v>
      </c>
      <c r="F840" s="884" t="s">
        <v>1498</v>
      </c>
      <c r="G840" s="1382" t="str">
        <f>IF(T840&lt;&gt;"","AW","")</f>
        <v/>
      </c>
      <c r="H840" s="1382" t="s">
        <v>2046</v>
      </c>
      <c r="I840" s="1338" t="str">
        <f t="shared" si="130"/>
        <v/>
      </c>
      <c r="J840" s="1382" t="str">
        <f t="shared" si="129"/>
        <v/>
      </c>
      <c r="K840" s="1382" t="str">
        <f t="shared" si="131"/>
        <v/>
      </c>
      <c r="L840" s="869" t="s">
        <v>1498</v>
      </c>
      <c r="M840" s="1398">
        <v>823</v>
      </c>
      <c r="N840" s="1382"/>
      <c r="O840" s="1379"/>
      <c r="P840" s="1379"/>
      <c r="Q840" s="1379"/>
      <c r="R840" s="1382" t="s">
        <v>1541</v>
      </c>
      <c r="S840" s="1379"/>
      <c r="T840" s="1382" t="str">
        <f t="shared" si="126"/>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0"/>
        <v/>
      </c>
      <c r="J841" s="1382"/>
      <c r="K841" s="1382" t="str">
        <f t="shared" si="131"/>
        <v/>
      </c>
      <c r="L841" s="869" t="s">
        <v>1393</v>
      </c>
      <c r="M841" s="1398">
        <v>824</v>
      </c>
      <c r="N841" s="1382"/>
      <c r="O841" s="1379"/>
      <c r="P841" s="1379"/>
      <c r="Q841" s="1379"/>
      <c r="R841" s="1382" t="s">
        <v>1541</v>
      </c>
      <c r="S841" s="1379"/>
      <c r="T841" s="1382" t="str">
        <f t="shared" si="126"/>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0"/>
        <v/>
      </c>
      <c r="J842" s="1382"/>
      <c r="K842" s="1382" t="str">
        <f t="shared" si="131"/>
        <v/>
      </c>
      <c r="L842" s="869" t="s">
        <v>1394</v>
      </c>
      <c r="M842" s="1398">
        <v>825</v>
      </c>
      <c r="N842" s="1382"/>
      <c r="O842" s="1379"/>
      <c r="P842" s="1379"/>
      <c r="Q842" s="1379"/>
      <c r="R842" s="1382" t="s">
        <v>1541</v>
      </c>
      <c r="S842" s="1379"/>
      <c r="T842" s="1382" t="str">
        <f t="shared" si="126"/>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0"/>
        <v/>
      </c>
      <c r="J843" s="1382" t="str">
        <f>IF(M843&lt;&gt;"",IF($Q$832="Yes",Q$1&amp;M843,""))</f>
        <v/>
      </c>
      <c r="K843" s="1382" t="str">
        <f t="shared" si="131"/>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6"/>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0"/>
        <v/>
      </c>
      <c r="J844" s="1382" t="str">
        <f>IF(M844&lt;&gt;"",IF($Q$832="Yes",Q$1&amp;M844,""))</f>
        <v/>
      </c>
      <c r="K844" s="1382" t="str">
        <f t="shared" si="131"/>
        <v/>
      </c>
      <c r="L844" s="869" t="s">
        <v>1502</v>
      </c>
      <c r="M844" s="1398">
        <v>827</v>
      </c>
      <c r="N844" s="1382"/>
      <c r="O844" s="1379"/>
      <c r="P844" s="1379"/>
      <c r="Q844" s="1379"/>
      <c r="R844" s="1382" t="s">
        <v>1541</v>
      </c>
      <c r="S844" s="1379"/>
      <c r="T844" s="1382" t="str">
        <f t="shared" si="126"/>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0"/>
        <v/>
      </c>
      <c r="J845" s="1382" t="str">
        <f>IF(M845&lt;&gt;"",IF($Q$832="Yes",Q$1&amp;M845,""))</f>
        <v/>
      </c>
      <c r="K845" s="1382" t="str">
        <f t="shared" si="131"/>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1365</v>
      </c>
      <c r="E846" s="869" t="s">
        <v>1526</v>
      </c>
      <c r="F846" s="884"/>
      <c r="G846" s="1382"/>
      <c r="H846" s="1382"/>
      <c r="I846" s="1338" t="str">
        <f t="shared" si="130"/>
        <v/>
      </c>
      <c r="J846" s="1382" t="str">
        <f>IF(M846&lt;&gt;"",IF($Q$832="Yes",Q$1&amp;M846,""))</f>
        <v/>
      </c>
      <c r="K846" s="1382" t="str">
        <f t="shared" si="131"/>
        <v/>
      </c>
      <c r="L846" s="869" t="s">
        <v>1395</v>
      </c>
      <c r="M846" s="1398">
        <v>829</v>
      </c>
      <c r="N846" s="1382"/>
      <c r="O846" s="1379"/>
      <c r="P846" s="1379"/>
      <c r="Q846" s="1379"/>
      <c r="R846" s="1382" t="s">
        <v>1541</v>
      </c>
      <c r="S846" s="1379"/>
      <c r="T846" s="1382" t="str">
        <f t="shared" ref="T846:T860" si="133">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2"/>
        <v>J</v>
      </c>
      <c r="D847" s="869" t="s">
        <v>1365</v>
      </c>
      <c r="E847" s="869" t="s">
        <v>1526</v>
      </c>
      <c r="F847" s="884"/>
      <c r="G847" s="1382"/>
      <c r="H847" s="1382"/>
      <c r="I847" s="1338" t="str">
        <f t="shared" si="130"/>
        <v/>
      </c>
      <c r="J847" s="1382"/>
      <c r="K847" s="1382" t="str">
        <f t="shared" si="131"/>
        <v/>
      </c>
      <c r="L847" s="869" t="s">
        <v>1396</v>
      </c>
      <c r="M847" s="1398">
        <v>830</v>
      </c>
      <c r="N847" s="1382"/>
      <c r="O847" s="1379"/>
      <c r="P847" s="1379"/>
      <c r="Q847" s="1379"/>
      <c r="R847" s="1382" t="s">
        <v>1541</v>
      </c>
      <c r="S847" s="1379"/>
      <c r="T847" s="1382" t="str">
        <f t="shared" si="133"/>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2"/>
        <v>L</v>
      </c>
      <c r="D848" s="869" t="s">
        <v>1365</v>
      </c>
      <c r="E848" s="869" t="s">
        <v>1526</v>
      </c>
      <c r="F848" s="1137"/>
      <c r="G848" s="1382"/>
      <c r="H848" s="1382"/>
      <c r="I848" s="1338" t="str">
        <f t="shared" si="130"/>
        <v/>
      </c>
      <c r="J848" s="1382"/>
      <c r="K848" s="1382" t="str">
        <f t="shared" si="131"/>
        <v/>
      </c>
      <c r="L848" s="869" t="s">
        <v>1397</v>
      </c>
      <c r="M848" s="1398">
        <v>831</v>
      </c>
      <c r="N848" s="1382"/>
      <c r="O848" s="1379"/>
      <c r="P848" s="1379"/>
      <c r="Q848" s="1379"/>
      <c r="R848" s="1382" t="s">
        <v>1541</v>
      </c>
      <c r="S848" s="1379"/>
      <c r="T848" s="1382" t="str">
        <f t="shared" si="133"/>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2"/>
        <v>H</v>
      </c>
      <c r="D849" s="869" t="s">
        <v>1365</v>
      </c>
      <c r="E849" s="869" t="s">
        <v>1526</v>
      </c>
      <c r="F849" s="1382"/>
      <c r="G849" s="1382"/>
      <c r="H849" s="1382"/>
      <c r="I849" s="1338" t="str">
        <f t="shared" si="130"/>
        <v/>
      </c>
      <c r="J849" s="1382" t="str">
        <f>IF(M849&lt;&gt;"",IF($Q$832="Yes",Q$1&amp;M849,""))</f>
        <v/>
      </c>
      <c r="K849" s="1382" t="str">
        <f t="shared" si="131"/>
        <v/>
      </c>
      <c r="L849" s="869" t="s">
        <v>1395</v>
      </c>
      <c r="M849" s="1398">
        <v>832</v>
      </c>
      <c r="N849" s="1382"/>
      <c r="O849" s="1379"/>
      <c r="P849" s="1379"/>
      <c r="Q849" s="1379"/>
      <c r="R849" s="1382" t="s">
        <v>1541</v>
      </c>
      <c r="S849" s="1379"/>
      <c r="T849" s="1382" t="str">
        <f t="shared" si="133"/>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2"/>
        <v>J</v>
      </c>
      <c r="D850" s="869" t="s">
        <v>1365</v>
      </c>
      <c r="E850" s="869" t="s">
        <v>1526</v>
      </c>
      <c r="F850" s="1382"/>
      <c r="G850" s="1382"/>
      <c r="H850" s="1382"/>
      <c r="I850" s="1338" t="str">
        <f t="shared" si="130"/>
        <v/>
      </c>
      <c r="J850" s="1382"/>
      <c r="K850" s="1382" t="str">
        <f t="shared" si="131"/>
        <v/>
      </c>
      <c r="L850" s="869" t="s">
        <v>1396</v>
      </c>
      <c r="M850" s="1398">
        <v>833</v>
      </c>
      <c r="N850" s="1382"/>
      <c r="O850" s="1379"/>
      <c r="P850" s="1379"/>
      <c r="Q850" s="1379"/>
      <c r="R850" s="1382" t="s">
        <v>1541</v>
      </c>
      <c r="S850" s="1379"/>
      <c r="T850" s="1382" t="str">
        <f t="shared" si="133"/>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2"/>
        <v>L</v>
      </c>
      <c r="D851" s="869" t="s">
        <v>1365</v>
      </c>
      <c r="E851" s="869" t="s">
        <v>1526</v>
      </c>
      <c r="F851" s="1382"/>
      <c r="G851" s="1382"/>
      <c r="H851" s="1382"/>
      <c r="I851" s="1338" t="str">
        <f t="shared" si="130"/>
        <v/>
      </c>
      <c r="J851" s="1382"/>
      <c r="K851" s="1382" t="str">
        <f t="shared" si="131"/>
        <v/>
      </c>
      <c r="L851" s="869" t="s">
        <v>1397</v>
      </c>
      <c r="M851" s="1398">
        <v>834</v>
      </c>
      <c r="N851" s="1382"/>
      <c r="O851" s="1379"/>
      <c r="P851" s="1379"/>
      <c r="Q851" s="1379"/>
      <c r="R851" s="1382" t="s">
        <v>1541</v>
      </c>
      <c r="S851" s="1379"/>
      <c r="T851" s="1382" t="str">
        <f t="shared" si="133"/>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2"/>
        <v>H</v>
      </c>
      <c r="D852" s="869" t="s">
        <v>1365</v>
      </c>
      <c r="E852" s="869" t="s">
        <v>1526</v>
      </c>
      <c r="F852" s="1382"/>
      <c r="G852" s="1382"/>
      <c r="H852" s="1382"/>
      <c r="I852" s="1338" t="str">
        <f t="shared" si="130"/>
        <v/>
      </c>
      <c r="J852" s="1382" t="str">
        <f>IF(M852&lt;&gt;"",IF($Q$832="Yes",Q$1&amp;M852,""))</f>
        <v/>
      </c>
      <c r="K852" s="1382" t="str">
        <f t="shared" si="131"/>
        <v/>
      </c>
      <c r="L852" s="869" t="s">
        <v>1395</v>
      </c>
      <c r="M852" s="1398">
        <v>835</v>
      </c>
      <c r="N852" s="1382"/>
      <c r="O852" s="1379"/>
      <c r="P852" s="1379"/>
      <c r="Q852" s="1379"/>
      <c r="R852" s="1382" t="s">
        <v>1541</v>
      </c>
      <c r="S852" s="1379"/>
      <c r="T852" s="1382" t="str">
        <f t="shared" si="133"/>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2"/>
        <v>J</v>
      </c>
      <c r="D853" s="869" t="s">
        <v>1365</v>
      </c>
      <c r="E853" s="869" t="s">
        <v>1526</v>
      </c>
      <c r="F853" s="1382"/>
      <c r="G853" s="1382"/>
      <c r="H853" s="1382"/>
      <c r="I853" s="1338" t="str">
        <f t="shared" si="130"/>
        <v/>
      </c>
      <c r="J853" s="1382"/>
      <c r="K853" s="1382" t="str">
        <f t="shared" si="131"/>
        <v/>
      </c>
      <c r="L853" s="869" t="s">
        <v>1396</v>
      </c>
      <c r="M853" s="1398">
        <v>836</v>
      </c>
      <c r="N853" s="1382"/>
      <c r="O853" s="1379"/>
      <c r="P853" s="1379"/>
      <c r="Q853" s="1379"/>
      <c r="R853" s="1382" t="s">
        <v>1541</v>
      </c>
      <c r="S853" s="1379"/>
      <c r="T853" s="1382" t="str">
        <f t="shared" si="133"/>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2"/>
        <v>L</v>
      </c>
      <c r="D854" s="869" t="s">
        <v>1365</v>
      </c>
      <c r="E854" s="869" t="s">
        <v>1526</v>
      </c>
      <c r="F854" s="1382"/>
      <c r="G854" s="1382"/>
      <c r="H854" s="1382"/>
      <c r="I854" s="1338" t="str">
        <f t="shared" si="130"/>
        <v/>
      </c>
      <c r="J854" s="1382"/>
      <c r="K854" s="1382" t="str">
        <f t="shared" si="131"/>
        <v/>
      </c>
      <c r="L854" s="869" t="s">
        <v>1397</v>
      </c>
      <c r="M854" s="1398">
        <v>837</v>
      </c>
      <c r="N854" s="1382"/>
      <c r="O854" s="1379"/>
      <c r="P854" s="1379"/>
      <c r="Q854" s="1379"/>
      <c r="R854" s="1382" t="s">
        <v>1541</v>
      </c>
      <c r="S854" s="1379"/>
      <c r="T854" s="1382" t="str">
        <f t="shared" si="133"/>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2"/>
        <v>H</v>
      </c>
      <c r="D855" s="869" t="s">
        <v>1365</v>
      </c>
      <c r="E855" s="869" t="s">
        <v>1526</v>
      </c>
      <c r="F855" s="1382"/>
      <c r="G855" s="1382"/>
      <c r="H855" s="1382"/>
      <c r="I855" s="1338" t="str">
        <f t="shared" si="130"/>
        <v/>
      </c>
      <c r="J855" s="1382" t="str">
        <f>IF(M855&lt;&gt;"",IF($Q$832="Yes",Q$1&amp;M855,""))</f>
        <v/>
      </c>
      <c r="K855" s="1382" t="str">
        <f t="shared" si="131"/>
        <v/>
      </c>
      <c r="L855" s="869" t="s">
        <v>1395</v>
      </c>
      <c r="M855" s="1398">
        <v>838</v>
      </c>
      <c r="N855" s="1382"/>
      <c r="O855" s="1379"/>
      <c r="P855" s="1379"/>
      <c r="Q855" s="1379"/>
      <c r="R855" s="1382" t="s">
        <v>1541</v>
      </c>
      <c r="S855" s="1379"/>
      <c r="T855" s="1382" t="str">
        <f t="shared" si="133"/>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2"/>
        <v>J</v>
      </c>
      <c r="D856" s="869" t="s">
        <v>1365</v>
      </c>
      <c r="E856" s="869" t="s">
        <v>1526</v>
      </c>
      <c r="F856" s="1382"/>
      <c r="G856" s="1382"/>
      <c r="H856" s="1382"/>
      <c r="I856" s="1338" t="str">
        <f t="shared" si="130"/>
        <v/>
      </c>
      <c r="J856" s="1382"/>
      <c r="K856" s="1382" t="str">
        <f t="shared" si="131"/>
        <v/>
      </c>
      <c r="L856" s="869" t="s">
        <v>1396</v>
      </c>
      <c r="M856" s="1398">
        <v>839</v>
      </c>
      <c r="N856" s="1382"/>
      <c r="O856" s="1379"/>
      <c r="P856" s="1379"/>
      <c r="Q856" s="1379"/>
      <c r="R856" s="1382" t="s">
        <v>1541</v>
      </c>
      <c r="S856" s="1379"/>
      <c r="T856" s="1382" t="str">
        <f t="shared" si="133"/>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2"/>
        <v>L</v>
      </c>
      <c r="D857" s="869" t="s">
        <v>1365</v>
      </c>
      <c r="E857" s="869" t="s">
        <v>1526</v>
      </c>
      <c r="F857" s="1382"/>
      <c r="G857" s="1382"/>
      <c r="H857" s="1382"/>
      <c r="I857" s="1338" t="str">
        <f t="shared" si="130"/>
        <v/>
      </c>
      <c r="J857" s="1382"/>
      <c r="K857" s="1382" t="str">
        <f t="shared" si="131"/>
        <v/>
      </c>
      <c r="L857" s="869" t="s">
        <v>1397</v>
      </c>
      <c r="M857" s="1398">
        <v>840</v>
      </c>
      <c r="N857" s="1382"/>
      <c r="O857" s="1379"/>
      <c r="P857" s="1379"/>
      <c r="Q857" s="1379"/>
      <c r="R857" s="1382" t="s">
        <v>1541</v>
      </c>
      <c r="S857" s="1379"/>
      <c r="T857" s="1382" t="str">
        <f t="shared" si="133"/>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2"/>
        <v>H</v>
      </c>
      <c r="D858" s="869" t="s">
        <v>1365</v>
      </c>
      <c r="E858" s="869" t="s">
        <v>1526</v>
      </c>
      <c r="F858" s="1382"/>
      <c r="G858" s="1382"/>
      <c r="H858" s="1382"/>
      <c r="I858" s="1338" t="str">
        <f t="shared" si="130"/>
        <v/>
      </c>
      <c r="J858" s="1382" t="str">
        <f>IF(M858&lt;&gt;"",IF($Q$832="Yes",Q$1&amp;M858,""))</f>
        <v/>
      </c>
      <c r="K858" s="1382" t="str">
        <f t="shared" si="131"/>
        <v/>
      </c>
      <c r="L858" s="869" t="s">
        <v>1395</v>
      </c>
      <c r="M858" s="1398">
        <v>841</v>
      </c>
      <c r="N858" s="1382"/>
      <c r="O858" s="1379"/>
      <c r="P858" s="1379"/>
      <c r="Q858" s="1379"/>
      <c r="R858" s="1382" t="s">
        <v>1541</v>
      </c>
      <c r="S858" s="1379"/>
      <c r="T858" s="1382" t="str">
        <f t="shared" si="133"/>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2"/>
        <v>J</v>
      </c>
      <c r="D859" s="869" t="s">
        <v>1365</v>
      </c>
      <c r="E859" s="869" t="s">
        <v>1526</v>
      </c>
      <c r="F859" s="1382"/>
      <c r="G859" s="1382"/>
      <c r="H859" s="1382"/>
      <c r="I859" s="1338" t="str">
        <f t="shared" si="130"/>
        <v/>
      </c>
      <c r="J859" s="1382"/>
      <c r="K859" s="1382" t="str">
        <f t="shared" si="131"/>
        <v/>
      </c>
      <c r="L859" s="869" t="s">
        <v>1396</v>
      </c>
      <c r="M859" s="1398">
        <v>842</v>
      </c>
      <c r="N859" s="1382"/>
      <c r="O859" s="1379"/>
      <c r="P859" s="1379"/>
      <c r="Q859" s="1379"/>
      <c r="R859" s="1382" t="s">
        <v>1541</v>
      </c>
      <c r="S859" s="1379"/>
      <c r="T859" s="1382" t="str">
        <f t="shared" si="133"/>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2"/>
        <v>L</v>
      </c>
      <c r="D860" s="869" t="s">
        <v>1365</v>
      </c>
      <c r="E860" s="869" t="s">
        <v>1526</v>
      </c>
      <c r="F860" s="1382"/>
      <c r="G860" s="1382"/>
      <c r="H860" s="1382"/>
      <c r="I860" s="1338" t="str">
        <f t="shared" si="130"/>
        <v/>
      </c>
      <c r="J860" s="1382"/>
      <c r="K860" s="1382" t="str">
        <f t="shared" si="131"/>
        <v/>
      </c>
      <c r="L860" s="869" t="s">
        <v>1397</v>
      </c>
      <c r="M860" s="1398">
        <v>843</v>
      </c>
      <c r="N860" s="1382"/>
      <c r="O860" s="1379"/>
      <c r="P860" s="1379"/>
      <c r="Q860" s="1379"/>
      <c r="R860" s="1382" t="s">
        <v>1541</v>
      </c>
      <c r="S860" s="1379"/>
      <c r="T860" s="1382" t="str">
        <f t="shared" si="133"/>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0"/>
        <v/>
      </c>
      <c r="J861" s="1382"/>
      <c r="K861" s="1382" t="str">
        <f t="shared" si="131"/>
        <v/>
      </c>
      <c r="L861" s="869" t="s">
        <v>1501</v>
      </c>
      <c r="M861" s="1398">
        <v>844</v>
      </c>
      <c r="N861" s="1382"/>
      <c r="O861" s="1379" t="s">
        <v>725</v>
      </c>
      <c r="P861" s="1485"/>
      <c r="Q861" s="1379"/>
      <c r="R861" s="1382" t="s">
        <v>1541</v>
      </c>
      <c r="S861" s="1379"/>
      <c r="T861" s="1382" t="str">
        <f t="shared" ref="T861:T890" si="134">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0"/>
        <v/>
      </c>
      <c r="J862" s="1382" t="str">
        <f t="shared" ref="J862:J888" si="135">IF(M862&lt;&gt;"",IF($Q$862="Yes",Q$1&amp;M862,""))</f>
        <v/>
      </c>
      <c r="K862" s="1382" t="str">
        <f t="shared" si="131"/>
        <v/>
      </c>
      <c r="L862" s="869" t="s">
        <v>1715</v>
      </c>
      <c r="M862" s="1398">
        <v>845</v>
      </c>
      <c r="N862" s="1382"/>
      <c r="O862" s="1379">
        <f>'Configurable Tab'!H18</f>
        <v>223</v>
      </c>
      <c r="P862" s="1485" t="str">
        <f>'Configurable Tab'!J18</f>
        <v>Yes</v>
      </c>
      <c r="Q862" s="1422" t="s">
        <v>648</v>
      </c>
      <c r="R862" s="1382" t="s">
        <v>1541</v>
      </c>
      <c r="S862" s="1379"/>
      <c r="T862" s="1382" t="str">
        <f t="shared" si="134"/>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0"/>
        <v/>
      </c>
      <c r="J863" s="1382"/>
      <c r="K863" s="1382" t="str">
        <f t="shared" si="131"/>
        <v/>
      </c>
      <c r="L863" s="869" t="s">
        <v>1391</v>
      </c>
      <c r="M863" s="1398">
        <v>846</v>
      </c>
      <c r="N863" s="1382"/>
      <c r="O863" s="1379" t="s">
        <v>726</v>
      </c>
      <c r="P863" s="1379"/>
      <c r="Q863" s="1379"/>
      <c r="R863" s="1382" t="s">
        <v>1541</v>
      </c>
      <c r="S863" s="1379"/>
      <c r="T863" s="1382" t="str">
        <f t="shared" si="134"/>
        <v/>
      </c>
      <c r="U863" s="1379"/>
      <c r="V863" s="1379"/>
      <c r="W863" s="1379"/>
      <c r="X863" s="1379"/>
      <c r="Y863" s="1379"/>
      <c r="Z863" s="1379"/>
    </row>
    <row r="864" spans="1:26" x14ac:dyDescent="0.25">
      <c r="A864" s="893" t="s">
        <v>1388</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0"/>
        <v/>
      </c>
      <c r="J864" s="1382" t="str">
        <f t="shared" si="135"/>
        <v/>
      </c>
      <c r="K864" s="1382" t="str">
        <f t="shared" si="131"/>
        <v/>
      </c>
      <c r="L864" s="869" t="s">
        <v>1388</v>
      </c>
      <c r="M864" s="1398">
        <v>847</v>
      </c>
      <c r="N864" s="1382"/>
      <c r="O864" s="1379">
        <f>'Configurable Tab'!I18</f>
        <v>238</v>
      </c>
      <c r="P864" s="1379"/>
      <c r="Q864" s="1379"/>
      <c r="R864" s="1382" t="s">
        <v>1541</v>
      </c>
      <c r="S864" s="1379"/>
      <c r="T864" s="1382" t="str">
        <f t="shared" si="134"/>
        <v/>
      </c>
      <c r="U864" s="1379"/>
      <c r="V864" s="1379"/>
      <c r="W864" s="1379"/>
      <c r="X864" s="1379"/>
      <c r="Y864" s="1379"/>
      <c r="Z864" s="1379"/>
    </row>
    <row r="865" spans="1:26" x14ac:dyDescent="0.25">
      <c r="A865" s="893" t="s">
        <v>1389</v>
      </c>
      <c r="B865" s="869" t="str">
        <f t="shared" ca="1" si="136"/>
        <v>J225</v>
      </c>
      <c r="C865" s="869" t="str">
        <f t="shared" ca="1" si="137"/>
        <v>J226</v>
      </c>
      <c r="D865" s="869" t="s">
        <v>1358</v>
      </c>
      <c r="E865" s="869" t="s">
        <v>1526</v>
      </c>
      <c r="F865" s="1382" t="s">
        <v>2048</v>
      </c>
      <c r="G865" s="1382" t="str">
        <f>IF(T865&lt;&gt;"","I","")</f>
        <v/>
      </c>
      <c r="H865" s="1382" t="s">
        <v>2046</v>
      </c>
      <c r="I865" s="1338" t="str">
        <f t="shared" si="130"/>
        <v/>
      </c>
      <c r="J865" s="1382" t="str">
        <f t="shared" si="135"/>
        <v/>
      </c>
      <c r="K865" s="1382" t="str">
        <f t="shared" si="131"/>
        <v/>
      </c>
      <c r="L865" s="869" t="s">
        <v>1389</v>
      </c>
      <c r="M865" s="1398">
        <v>848</v>
      </c>
      <c r="N865" s="1382"/>
      <c r="O865" s="1379" t="s">
        <v>1657</v>
      </c>
      <c r="P865" s="1379"/>
      <c r="Q865" s="1379"/>
      <c r="R865" s="1382" t="s">
        <v>1541</v>
      </c>
      <c r="S865" s="1379"/>
      <c r="T865" s="1382" t="str">
        <f t="shared" si="134"/>
        <v/>
      </c>
      <c r="U865" s="1379"/>
      <c r="V865" s="1379"/>
      <c r="W865" s="1379"/>
      <c r="X865" s="1379"/>
      <c r="Y865" s="1379"/>
      <c r="Z865" s="1379"/>
    </row>
    <row r="866" spans="1:26" x14ac:dyDescent="0.25">
      <c r="A866" s="893" t="s">
        <v>1405</v>
      </c>
      <c r="B866" s="869" t="str">
        <f t="shared" ca="1" si="136"/>
        <v>L225</v>
      </c>
      <c r="C866" s="869" t="str">
        <f t="shared" ca="1" si="137"/>
        <v>L226</v>
      </c>
      <c r="D866" s="869" t="s">
        <v>1358</v>
      </c>
      <c r="E866" s="869" t="s">
        <v>1526</v>
      </c>
      <c r="F866" s="1382" t="s">
        <v>2049</v>
      </c>
      <c r="G866" s="1382" t="str">
        <f>IF(T866&lt;&gt;"","H","")</f>
        <v/>
      </c>
      <c r="H866" s="1382" t="s">
        <v>2046</v>
      </c>
      <c r="I866" s="1338" t="str">
        <f t="shared" si="130"/>
        <v/>
      </c>
      <c r="J866" s="1382" t="str">
        <f t="shared" si="135"/>
        <v/>
      </c>
      <c r="K866" s="1382" t="str">
        <f t="shared" si="131"/>
        <v/>
      </c>
      <c r="L866" s="869" t="s">
        <v>1405</v>
      </c>
      <c r="M866" s="1398">
        <v>849</v>
      </c>
      <c r="N866" s="1382"/>
      <c r="O866" s="1379"/>
      <c r="P866" s="1379"/>
      <c r="Q866" s="1379"/>
      <c r="R866" s="1382" t="s">
        <v>1541</v>
      </c>
      <c r="S866" s="1379"/>
      <c r="T866" s="1382" t="str">
        <f t="shared" si="134"/>
        <v/>
      </c>
      <c r="U866" s="1379"/>
      <c r="V866" s="1379"/>
      <c r="W866" s="1379"/>
      <c r="X866" s="1379"/>
      <c r="Y866" s="1379"/>
      <c r="Z866" s="1379"/>
    </row>
    <row r="867" spans="1:26" x14ac:dyDescent="0.25">
      <c r="A867" s="893" t="s">
        <v>1390</v>
      </c>
      <c r="B867" s="869" t="str">
        <f t="shared" ca="1" si="136"/>
        <v>N225</v>
      </c>
      <c r="C867" s="869" t="str">
        <f t="shared" ca="1" si="137"/>
        <v>N226</v>
      </c>
      <c r="D867" s="869" t="s">
        <v>1358</v>
      </c>
      <c r="E867" s="869" t="s">
        <v>1526</v>
      </c>
      <c r="F867" s="1382" t="s">
        <v>1390</v>
      </c>
      <c r="G867" s="1382" t="str">
        <f>IF(T867&lt;&gt;"",IF(Q865="Credit Memo","J",IF(Q865="Check","K","")),"")</f>
        <v/>
      </c>
      <c r="H867" s="1382" t="s">
        <v>2046</v>
      </c>
      <c r="I867" s="1338" t="str">
        <f t="shared" si="130"/>
        <v/>
      </c>
      <c r="J867" s="1382" t="str">
        <f t="shared" si="135"/>
        <v/>
      </c>
      <c r="K867" s="1382" t="str">
        <f t="shared" si="131"/>
        <v/>
      </c>
      <c r="L867" s="869" t="s">
        <v>1390</v>
      </c>
      <c r="M867" s="1398">
        <v>850</v>
      </c>
      <c r="N867" s="1382"/>
      <c r="O867" s="1379"/>
      <c r="P867" s="1379"/>
      <c r="Q867" s="1379"/>
      <c r="R867" s="1382" t="s">
        <v>1541</v>
      </c>
      <c r="S867" s="1379"/>
      <c r="T867" s="1382" t="str">
        <f t="shared" si="134"/>
        <v/>
      </c>
      <c r="U867" s="1379"/>
      <c r="V867" s="1379"/>
      <c r="W867" s="1379"/>
      <c r="X867" s="1379"/>
      <c r="Y867" s="1379"/>
      <c r="Z867" s="1379"/>
    </row>
    <row r="868" spans="1:26" x14ac:dyDescent="0.25">
      <c r="A868" s="893" t="s">
        <v>1496</v>
      </c>
      <c r="B868" s="869" t="str">
        <f t="shared" ca="1" si="136"/>
        <v>P225</v>
      </c>
      <c r="C868" s="869" t="str">
        <f t="shared" ca="1" si="137"/>
        <v>P226</v>
      </c>
      <c r="D868" s="869" t="s">
        <v>1358</v>
      </c>
      <c r="E868" s="869" t="s">
        <v>1526</v>
      </c>
      <c r="F868" s="1382" t="s">
        <v>2050</v>
      </c>
      <c r="G868" s="1382" t="str">
        <f>IF(T868&lt;&gt;"","F","")</f>
        <v/>
      </c>
      <c r="H868" s="1382" t="s">
        <v>2046</v>
      </c>
      <c r="I868" s="1338" t="str">
        <f t="shared" si="130"/>
        <v/>
      </c>
      <c r="J868" s="1382" t="str">
        <f t="shared" si="135"/>
        <v/>
      </c>
      <c r="K868" s="1382" t="str">
        <f t="shared" si="131"/>
        <v/>
      </c>
      <c r="L868" s="869" t="s">
        <v>1496</v>
      </c>
      <c r="M868" s="1398">
        <v>851</v>
      </c>
      <c r="N868" s="1382"/>
      <c r="O868" s="1379"/>
      <c r="P868" s="1379"/>
      <c r="Q868" s="1379"/>
      <c r="R868" s="1382" t="s">
        <v>1541</v>
      </c>
      <c r="S868" s="1379"/>
      <c r="T868" s="1382" t="str">
        <f t="shared" si="134"/>
        <v/>
      </c>
      <c r="U868" s="1379"/>
      <c r="V868" s="1379"/>
      <c r="W868" s="1379"/>
      <c r="X868" s="1379"/>
      <c r="Y868" s="1379"/>
      <c r="Z868" s="1379"/>
    </row>
    <row r="869" spans="1:26" x14ac:dyDescent="0.25">
      <c r="A869" s="893" t="s">
        <v>1497</v>
      </c>
      <c r="B869" s="869" t="str">
        <f t="shared" ca="1" si="136"/>
        <v>R225</v>
      </c>
      <c r="C869" s="869" t="str">
        <f t="shared" ca="1" si="137"/>
        <v>R226</v>
      </c>
      <c r="D869" s="869" t="s">
        <v>1358</v>
      </c>
      <c r="E869" s="869" t="s">
        <v>1526</v>
      </c>
      <c r="F869" s="1382" t="s">
        <v>2051</v>
      </c>
      <c r="G869" s="1382" t="str">
        <f>IF(T869&lt;&gt;"","G","")</f>
        <v/>
      </c>
      <c r="H869" s="1382" t="s">
        <v>2046</v>
      </c>
      <c r="I869" s="1338" t="str">
        <f t="shared" si="130"/>
        <v/>
      </c>
      <c r="J869" s="1382" t="str">
        <f t="shared" si="135"/>
        <v/>
      </c>
      <c r="K869" s="1382" t="str">
        <f t="shared" si="131"/>
        <v/>
      </c>
      <c r="L869" s="869" t="s">
        <v>1497</v>
      </c>
      <c r="M869" s="1398">
        <v>852</v>
      </c>
      <c r="N869" s="1382"/>
      <c r="O869" s="1379"/>
      <c r="P869" s="1379"/>
      <c r="Q869" s="1379"/>
      <c r="R869" s="1382" t="s">
        <v>1541</v>
      </c>
      <c r="S869" s="1379"/>
      <c r="T869" s="1382" t="str">
        <f t="shared" si="134"/>
        <v/>
      </c>
      <c r="U869" s="1379"/>
      <c r="V869" s="1379"/>
      <c r="W869" s="1379"/>
      <c r="X869" s="1379"/>
      <c r="Y869" s="1379"/>
      <c r="Z869" s="1379"/>
    </row>
    <row r="870" spans="1:26" x14ac:dyDescent="0.25">
      <c r="A870" s="893" t="s">
        <v>1498</v>
      </c>
      <c r="B870" s="869" t="str">
        <f t="shared" ca="1" si="136"/>
        <v>T225</v>
      </c>
      <c r="C870" s="869" t="str">
        <f t="shared" ca="1" si="137"/>
        <v>T226</v>
      </c>
      <c r="D870" s="869" t="s">
        <v>1358</v>
      </c>
      <c r="E870" s="869" t="s">
        <v>1526</v>
      </c>
      <c r="F870" s="884" t="s">
        <v>1498</v>
      </c>
      <c r="G870" s="1382" t="str">
        <f>IF(T870&lt;&gt;"","AW","")</f>
        <v/>
      </c>
      <c r="H870" s="1382" t="s">
        <v>2046</v>
      </c>
      <c r="I870" s="1338" t="str">
        <f t="shared" si="130"/>
        <v/>
      </c>
      <c r="J870" s="1382" t="str">
        <f t="shared" si="135"/>
        <v/>
      </c>
      <c r="K870" s="1382" t="str">
        <f t="shared" si="131"/>
        <v/>
      </c>
      <c r="L870" s="869" t="s">
        <v>1498</v>
      </c>
      <c r="M870" s="1398">
        <v>853</v>
      </c>
      <c r="N870" s="1382"/>
      <c r="O870" s="1379"/>
      <c r="P870" s="1379"/>
      <c r="Q870" s="1379"/>
      <c r="R870" s="1382" t="s">
        <v>1541</v>
      </c>
      <c r="S870" s="1379"/>
      <c r="T870" s="1382" t="str">
        <f t="shared" si="134"/>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0"/>
        <v/>
      </c>
      <c r="J871" s="1382"/>
      <c r="K871" s="1382" t="str">
        <f t="shared" si="131"/>
        <v/>
      </c>
      <c r="L871" s="869" t="s">
        <v>1393</v>
      </c>
      <c r="M871" s="1398">
        <v>854</v>
      </c>
      <c r="N871" s="1382"/>
      <c r="O871" s="1379"/>
      <c r="P871" s="1379"/>
      <c r="Q871" s="1379"/>
      <c r="R871" s="1382" t="s">
        <v>1541</v>
      </c>
      <c r="S871" s="1379"/>
      <c r="T871" s="1382" t="str">
        <f t="shared" si="134"/>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0"/>
        <v/>
      </c>
      <c r="J872" s="1382"/>
      <c r="K872" s="1382" t="str">
        <f t="shared" si="131"/>
        <v/>
      </c>
      <c r="L872" s="869" t="s">
        <v>1394</v>
      </c>
      <c r="M872" s="1398">
        <v>855</v>
      </c>
      <c r="N872" s="1382"/>
      <c r="O872" s="1379"/>
      <c r="P872" s="1379"/>
      <c r="Q872" s="1379"/>
      <c r="R872" s="1382" t="s">
        <v>1541</v>
      </c>
      <c r="S872" s="1379"/>
      <c r="T872" s="1382" t="str">
        <f t="shared" si="134"/>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0"/>
        <v/>
      </c>
      <c r="J873" s="1382" t="str">
        <f t="shared" si="135"/>
        <v/>
      </c>
      <c r="K873" s="1382" t="str">
        <f t="shared" si="131"/>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4"/>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0"/>
        <v/>
      </c>
      <c r="J874" s="1382" t="str">
        <f t="shared" si="135"/>
        <v/>
      </c>
      <c r="K874" s="1382" t="str">
        <f t="shared" si="131"/>
        <v/>
      </c>
      <c r="L874" s="869" t="s">
        <v>1502</v>
      </c>
      <c r="M874" s="1398">
        <v>857</v>
      </c>
      <c r="N874" s="1382"/>
      <c r="O874" s="1379"/>
      <c r="P874" s="1379"/>
      <c r="Q874" s="1379"/>
      <c r="R874" s="1382" t="s">
        <v>1541</v>
      </c>
      <c r="S874" s="1379"/>
      <c r="T874" s="1382" t="str">
        <f t="shared" si="134"/>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0"/>
        <v/>
      </c>
      <c r="J875" s="1382" t="str">
        <f t="shared" si="135"/>
        <v/>
      </c>
      <c r="K875" s="1382" t="str">
        <f t="shared" si="131"/>
        <v/>
      </c>
      <c r="L875" s="869" t="s">
        <v>1516</v>
      </c>
      <c r="M875" s="1398">
        <v>858</v>
      </c>
      <c r="N875" s="1382"/>
      <c r="O875" s="1379"/>
      <c r="P875" s="1379"/>
      <c r="Q875" s="1379"/>
      <c r="R875" s="1382" t="s">
        <v>1541</v>
      </c>
      <c r="S875" s="1379"/>
      <c r="T875" s="1382" t="str">
        <f t="shared" si="134"/>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1365</v>
      </c>
      <c r="E876" s="869" t="s">
        <v>1526</v>
      </c>
      <c r="F876" s="884"/>
      <c r="G876" s="1382"/>
      <c r="H876" s="1382"/>
      <c r="I876" s="1338" t="str">
        <f t="shared" si="130"/>
        <v/>
      </c>
      <c r="J876" s="1382" t="str">
        <f t="shared" si="135"/>
        <v/>
      </c>
      <c r="K876" s="1382" t="str">
        <f t="shared" si="131"/>
        <v/>
      </c>
      <c r="L876" s="869" t="s">
        <v>1395</v>
      </c>
      <c r="M876" s="1398">
        <v>859</v>
      </c>
      <c r="N876" s="1382"/>
      <c r="O876" s="1379"/>
      <c r="P876" s="1379"/>
      <c r="Q876" s="1379"/>
      <c r="R876" s="1382" t="s">
        <v>1541</v>
      </c>
      <c r="S876" s="1379"/>
      <c r="T876" s="1382" t="str">
        <f t="shared" si="134"/>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38"/>
        <v>J</v>
      </c>
      <c r="D877" s="869" t="s">
        <v>1365</v>
      </c>
      <c r="E877" s="869" t="s">
        <v>1526</v>
      </c>
      <c r="F877" s="884"/>
      <c r="G877" s="1382"/>
      <c r="H877" s="1382"/>
      <c r="I877" s="1338" t="str">
        <f t="shared" si="130"/>
        <v/>
      </c>
      <c r="J877" s="1382"/>
      <c r="K877" s="1382" t="str">
        <f t="shared" si="131"/>
        <v/>
      </c>
      <c r="L877" s="869" t="s">
        <v>1396</v>
      </c>
      <c r="M877" s="1398">
        <v>860</v>
      </c>
      <c r="N877" s="1382"/>
      <c r="O877" s="1379"/>
      <c r="P877" s="1379"/>
      <c r="Q877" s="1379"/>
      <c r="R877" s="1382" t="s">
        <v>1541</v>
      </c>
      <c r="S877" s="1379"/>
      <c r="T877" s="1382" t="str">
        <f t="shared" si="134"/>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38"/>
        <v>L</v>
      </c>
      <c r="D878" s="869" t="s">
        <v>1365</v>
      </c>
      <c r="E878" s="869" t="s">
        <v>1526</v>
      </c>
      <c r="F878" s="1137"/>
      <c r="G878" s="1382"/>
      <c r="H878" s="1382"/>
      <c r="I878" s="1338" t="str">
        <f t="shared" si="130"/>
        <v/>
      </c>
      <c r="J878" s="1382"/>
      <c r="K878" s="1382" t="str">
        <f t="shared" si="131"/>
        <v/>
      </c>
      <c r="L878" s="869" t="s">
        <v>1397</v>
      </c>
      <c r="M878" s="1398">
        <v>861</v>
      </c>
      <c r="N878" s="1382"/>
      <c r="O878" s="1379"/>
      <c r="P878" s="1379"/>
      <c r="Q878" s="1379"/>
      <c r="R878" s="1382" t="s">
        <v>1541</v>
      </c>
      <c r="S878" s="1379"/>
      <c r="T878" s="1382" t="str">
        <f t="shared" si="134"/>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38"/>
        <v>H</v>
      </c>
      <c r="D879" s="869" t="s">
        <v>1365</v>
      </c>
      <c r="E879" s="869" t="s">
        <v>1526</v>
      </c>
      <c r="F879" s="1382"/>
      <c r="G879" s="1382"/>
      <c r="H879" s="1382"/>
      <c r="I879" s="1338" t="str">
        <f t="shared" si="130"/>
        <v/>
      </c>
      <c r="J879" s="1382" t="str">
        <f t="shared" si="135"/>
        <v/>
      </c>
      <c r="K879" s="1382" t="str">
        <f t="shared" si="131"/>
        <v/>
      </c>
      <c r="L879" s="869" t="s">
        <v>1395</v>
      </c>
      <c r="M879" s="1398">
        <v>862</v>
      </c>
      <c r="N879" s="1382"/>
      <c r="O879" s="1379"/>
      <c r="P879" s="1379"/>
      <c r="Q879" s="1379"/>
      <c r="R879" s="1382" t="s">
        <v>1541</v>
      </c>
      <c r="S879" s="1379"/>
      <c r="T879" s="1382" t="str">
        <f t="shared" si="134"/>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38"/>
        <v>J</v>
      </c>
      <c r="D880" s="869" t="s">
        <v>1365</v>
      </c>
      <c r="E880" s="869" t="s">
        <v>1526</v>
      </c>
      <c r="F880" s="1382"/>
      <c r="G880" s="1382"/>
      <c r="H880" s="1382"/>
      <c r="I880" s="1338" t="str">
        <f t="shared" si="130"/>
        <v/>
      </c>
      <c r="J880" s="1382"/>
      <c r="K880" s="1382" t="str">
        <f t="shared" si="131"/>
        <v/>
      </c>
      <c r="L880" s="869" t="s">
        <v>1396</v>
      </c>
      <c r="M880" s="1398">
        <v>863</v>
      </c>
      <c r="N880" s="1382"/>
      <c r="O880" s="1379"/>
      <c r="P880" s="1379"/>
      <c r="Q880" s="1379"/>
      <c r="R880" s="1382" t="s">
        <v>1541</v>
      </c>
      <c r="S880" s="1379"/>
      <c r="T880" s="1382" t="str">
        <f t="shared" si="134"/>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38"/>
        <v>L</v>
      </c>
      <c r="D881" s="869" t="s">
        <v>1365</v>
      </c>
      <c r="E881" s="869" t="s">
        <v>1526</v>
      </c>
      <c r="F881" s="1382"/>
      <c r="G881" s="1382"/>
      <c r="H881" s="1382"/>
      <c r="I881" s="1338" t="str">
        <f t="shared" si="130"/>
        <v/>
      </c>
      <c r="J881" s="1382"/>
      <c r="K881" s="1382" t="str">
        <f t="shared" si="131"/>
        <v/>
      </c>
      <c r="L881" s="869" t="s">
        <v>1397</v>
      </c>
      <c r="M881" s="1398">
        <v>864</v>
      </c>
      <c r="N881" s="1382"/>
      <c r="O881" s="1379"/>
      <c r="P881" s="1379"/>
      <c r="Q881" s="1379"/>
      <c r="R881" s="1382" t="s">
        <v>1541</v>
      </c>
      <c r="S881" s="1379"/>
      <c r="T881" s="1382" t="str">
        <f t="shared" si="134"/>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38"/>
        <v>H</v>
      </c>
      <c r="D882" s="869" t="s">
        <v>1365</v>
      </c>
      <c r="E882" s="869" t="s">
        <v>1526</v>
      </c>
      <c r="F882" s="1382"/>
      <c r="G882" s="1382"/>
      <c r="H882" s="1382"/>
      <c r="I882" s="1338" t="str">
        <f t="shared" si="130"/>
        <v/>
      </c>
      <c r="J882" s="1382" t="str">
        <f t="shared" si="135"/>
        <v/>
      </c>
      <c r="K882" s="1382" t="str">
        <f t="shared" si="131"/>
        <v/>
      </c>
      <c r="L882" s="869" t="s">
        <v>1395</v>
      </c>
      <c r="M882" s="1398">
        <v>865</v>
      </c>
      <c r="N882" s="1382"/>
      <c r="O882" s="1379"/>
      <c r="P882" s="1379"/>
      <c r="Q882" s="1379"/>
      <c r="R882" s="1382" t="s">
        <v>1541</v>
      </c>
      <c r="S882" s="1379"/>
      <c r="T882" s="1382" t="str">
        <f t="shared" si="134"/>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38"/>
        <v>J</v>
      </c>
      <c r="D883" s="869" t="s">
        <v>1365</v>
      </c>
      <c r="E883" s="869" t="s">
        <v>1526</v>
      </c>
      <c r="F883" s="1382"/>
      <c r="G883" s="1382"/>
      <c r="H883" s="1382"/>
      <c r="I883" s="1338" t="str">
        <f t="shared" si="130"/>
        <v/>
      </c>
      <c r="J883" s="1382"/>
      <c r="K883" s="1382" t="str">
        <f t="shared" si="131"/>
        <v/>
      </c>
      <c r="L883" s="869" t="s">
        <v>1396</v>
      </c>
      <c r="M883" s="1398">
        <v>866</v>
      </c>
      <c r="N883" s="1382"/>
      <c r="O883" s="1379"/>
      <c r="P883" s="1379"/>
      <c r="Q883" s="1379"/>
      <c r="R883" s="1382" t="s">
        <v>1541</v>
      </c>
      <c r="S883" s="1379"/>
      <c r="T883" s="1382" t="str">
        <f t="shared" si="134"/>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38"/>
        <v>L</v>
      </c>
      <c r="D884" s="869" t="s">
        <v>1365</v>
      </c>
      <c r="E884" s="869" t="s">
        <v>1526</v>
      </c>
      <c r="F884" s="1382"/>
      <c r="G884" s="1382"/>
      <c r="H884" s="1382"/>
      <c r="I884" s="1338" t="str">
        <f t="shared" si="130"/>
        <v/>
      </c>
      <c r="J884" s="1382"/>
      <c r="K884" s="1382" t="str">
        <f t="shared" si="131"/>
        <v/>
      </c>
      <c r="L884" s="869" t="s">
        <v>1397</v>
      </c>
      <c r="M884" s="1398">
        <v>867</v>
      </c>
      <c r="N884" s="1382"/>
      <c r="O884" s="1379"/>
      <c r="P884" s="1379"/>
      <c r="Q884" s="1379"/>
      <c r="R884" s="1382" t="s">
        <v>1541</v>
      </c>
      <c r="S884" s="1379"/>
      <c r="T884" s="1382" t="str">
        <f t="shared" si="134"/>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38"/>
        <v>H</v>
      </c>
      <c r="D885" s="869" t="s">
        <v>1365</v>
      </c>
      <c r="E885" s="869" t="s">
        <v>1526</v>
      </c>
      <c r="F885" s="1382"/>
      <c r="G885" s="1382"/>
      <c r="H885" s="1382"/>
      <c r="I885" s="1338" t="str">
        <f t="shared" si="130"/>
        <v/>
      </c>
      <c r="J885" s="1382" t="str">
        <f t="shared" si="135"/>
        <v/>
      </c>
      <c r="K885" s="1382" t="str">
        <f t="shared" si="131"/>
        <v/>
      </c>
      <c r="L885" s="869" t="s">
        <v>1395</v>
      </c>
      <c r="M885" s="1398">
        <v>868</v>
      </c>
      <c r="N885" s="1382"/>
      <c r="O885" s="1379"/>
      <c r="P885" s="1379"/>
      <c r="Q885" s="1379"/>
      <c r="R885" s="1382" t="s">
        <v>1541</v>
      </c>
      <c r="S885" s="1379"/>
      <c r="T885" s="1382" t="str">
        <f t="shared" si="134"/>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38"/>
        <v>J</v>
      </c>
      <c r="D886" s="869" t="s">
        <v>1365</v>
      </c>
      <c r="E886" s="869" t="s">
        <v>1526</v>
      </c>
      <c r="F886" s="1382"/>
      <c r="G886" s="1382"/>
      <c r="H886" s="1382"/>
      <c r="I886" s="1338" t="str">
        <f t="shared" si="130"/>
        <v/>
      </c>
      <c r="J886" s="1382"/>
      <c r="K886" s="1382" t="str">
        <f t="shared" si="131"/>
        <v/>
      </c>
      <c r="L886" s="869" t="s">
        <v>1396</v>
      </c>
      <c r="M886" s="1398">
        <v>869</v>
      </c>
      <c r="N886" s="1382"/>
      <c r="O886" s="1379"/>
      <c r="P886" s="1379"/>
      <c r="Q886" s="1379"/>
      <c r="R886" s="1382" t="s">
        <v>1541</v>
      </c>
      <c r="S886" s="1379"/>
      <c r="T886" s="1382" t="str">
        <f t="shared" si="134"/>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38"/>
        <v>L</v>
      </c>
      <c r="D887" s="869" t="s">
        <v>1365</v>
      </c>
      <c r="E887" s="869" t="s">
        <v>1526</v>
      </c>
      <c r="F887" s="1382"/>
      <c r="G887" s="1382"/>
      <c r="H887" s="1382"/>
      <c r="I887" s="1338" t="str">
        <f t="shared" si="130"/>
        <v/>
      </c>
      <c r="J887" s="1382"/>
      <c r="K887" s="1382" t="str">
        <f t="shared" si="131"/>
        <v/>
      </c>
      <c r="L887" s="869" t="s">
        <v>1397</v>
      </c>
      <c r="M887" s="1398">
        <v>870</v>
      </c>
      <c r="N887" s="1382"/>
      <c r="O887" s="1379"/>
      <c r="P887" s="1379"/>
      <c r="Q887" s="1379"/>
      <c r="R887" s="1382" t="s">
        <v>1541</v>
      </c>
      <c r="S887" s="1379"/>
      <c r="T887" s="1382" t="str">
        <f t="shared" si="134"/>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38"/>
        <v>H</v>
      </c>
      <c r="D888" s="869" t="s">
        <v>1365</v>
      </c>
      <c r="E888" s="869" t="s">
        <v>1526</v>
      </c>
      <c r="F888" s="1382"/>
      <c r="G888" s="1382"/>
      <c r="H888" s="1382"/>
      <c r="I888" s="1338" t="str">
        <f t="shared" si="130"/>
        <v/>
      </c>
      <c r="J888" s="1382" t="str">
        <f t="shared" si="135"/>
        <v/>
      </c>
      <c r="K888" s="1382" t="str">
        <f t="shared" si="131"/>
        <v/>
      </c>
      <c r="L888" s="869" t="s">
        <v>1395</v>
      </c>
      <c r="M888" s="1398">
        <v>871</v>
      </c>
      <c r="N888" s="1382"/>
      <c r="O888" s="1379"/>
      <c r="P888" s="1379"/>
      <c r="Q888" s="1379"/>
      <c r="R888" s="1382" t="s">
        <v>1541</v>
      </c>
      <c r="S888" s="1379"/>
      <c r="T888" s="1382" t="str">
        <f t="shared" si="134"/>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38"/>
        <v>J</v>
      </c>
      <c r="D889" s="869" t="s">
        <v>1365</v>
      </c>
      <c r="E889" s="869" t="s">
        <v>1526</v>
      </c>
      <c r="F889" s="1382"/>
      <c r="G889" s="1382"/>
      <c r="H889" s="1382"/>
      <c r="I889" s="1338" t="str">
        <f t="shared" si="130"/>
        <v/>
      </c>
      <c r="J889" s="1382"/>
      <c r="K889" s="1382" t="str">
        <f t="shared" si="131"/>
        <v/>
      </c>
      <c r="L889" s="869" t="s">
        <v>1396</v>
      </c>
      <c r="M889" s="1398">
        <v>872</v>
      </c>
      <c r="N889" s="1382"/>
      <c r="O889" s="1379"/>
      <c r="P889" s="1379"/>
      <c r="Q889" s="1379"/>
      <c r="R889" s="1382" t="s">
        <v>1541</v>
      </c>
      <c r="S889" s="1379"/>
      <c r="T889" s="1382" t="str">
        <f t="shared" si="134"/>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38"/>
        <v>L</v>
      </c>
      <c r="D890" s="869" t="s">
        <v>1365</v>
      </c>
      <c r="E890" s="869" t="s">
        <v>1526</v>
      </c>
      <c r="F890" s="1382"/>
      <c r="G890" s="1382"/>
      <c r="H890" s="1382"/>
      <c r="I890" s="1338" t="str">
        <f t="shared" si="130"/>
        <v/>
      </c>
      <c r="J890" s="1382"/>
      <c r="K890" s="1382" t="str">
        <f t="shared" si="131"/>
        <v/>
      </c>
      <c r="L890" s="869" t="s">
        <v>1397</v>
      </c>
      <c r="M890" s="1398">
        <v>873</v>
      </c>
      <c r="N890" s="1382"/>
      <c r="O890" s="1379"/>
      <c r="P890" s="1379"/>
      <c r="Q890" s="1379"/>
      <c r="R890" s="1382" t="s">
        <v>1541</v>
      </c>
      <c r="S890" s="1379"/>
      <c r="T890" s="1382" t="str">
        <f t="shared" si="134"/>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0"/>
        <v/>
      </c>
      <c r="J891" s="1382"/>
      <c r="K891" s="1382" t="str">
        <f t="shared" si="131"/>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0"/>
        <v/>
      </c>
      <c r="J892" s="1382" t="str">
        <f t="shared" ref="J892:J909" si="139">IF(M892&lt;&gt;"",IF($Q$892="Yes",Q$1&amp;M892,""))</f>
        <v/>
      </c>
      <c r="K892" s="1382" t="str">
        <f t="shared" si="131"/>
        <v/>
      </c>
      <c r="L892" s="869" t="s">
        <v>1715</v>
      </c>
      <c r="M892" s="1398">
        <v>875</v>
      </c>
      <c r="N892" s="1382"/>
      <c r="O892" s="1379">
        <f>'Configurable Tab'!H19</f>
        <v>239</v>
      </c>
      <c r="P892" s="1485">
        <f>'Configurable Tab'!J19</f>
        <v>0</v>
      </c>
      <c r="Q892" s="1422" t="s">
        <v>648</v>
      </c>
      <c r="R892" s="1382" t="s">
        <v>395</v>
      </c>
      <c r="S892" s="1379"/>
      <c r="T892" s="1382" t="str">
        <f t="shared" ref="T892:T909" si="140">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0"/>
        <v/>
      </c>
      <c r="J893" s="1382"/>
      <c r="K893" s="1382" t="str">
        <f t="shared" si="131"/>
        <v/>
      </c>
      <c r="L893" s="869" t="s">
        <v>1391</v>
      </c>
      <c r="M893" s="1398">
        <v>876</v>
      </c>
      <c r="N893" s="1382"/>
      <c r="O893" s="1379" t="s">
        <v>726</v>
      </c>
      <c r="P893" s="1379"/>
      <c r="Q893" s="1379"/>
      <c r="R893" s="1382" t="s">
        <v>395</v>
      </c>
      <c r="S893" s="1379"/>
      <c r="T893" s="1382" t="str">
        <f t="shared" si="140"/>
        <v/>
      </c>
      <c r="U893" s="1379"/>
      <c r="V893" s="1379"/>
      <c r="W893" s="1379"/>
      <c r="X893" s="1379"/>
      <c r="Y893" s="1379"/>
      <c r="Z893" s="1379"/>
    </row>
    <row r="894" spans="1:26" x14ac:dyDescent="0.25">
      <c r="A894" s="890" t="s">
        <v>1388</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0"/>
        <v/>
      </c>
      <c r="J894" s="1382" t="str">
        <f t="shared" si="139"/>
        <v/>
      </c>
      <c r="K894" s="1382" t="str">
        <f t="shared" si="131"/>
        <v/>
      </c>
      <c r="L894" s="869" t="s">
        <v>1388</v>
      </c>
      <c r="M894" s="1398">
        <v>877</v>
      </c>
      <c r="N894" s="1382"/>
      <c r="O894" s="1379">
        <f>'Configurable Tab'!I19</f>
        <v>252</v>
      </c>
      <c r="P894" s="1379"/>
      <c r="Q894" s="1379"/>
      <c r="R894" s="1382" t="s">
        <v>395</v>
      </c>
      <c r="S894" s="1379"/>
      <c r="T894" s="1382" t="str">
        <f t="shared" si="140"/>
        <v/>
      </c>
      <c r="U894" s="1379"/>
      <c r="V894" s="1379"/>
      <c r="W894" s="1379"/>
      <c r="X894" s="1379"/>
      <c r="Y894" s="1379"/>
      <c r="Z894" s="1379"/>
    </row>
    <row r="895" spans="1:26" x14ac:dyDescent="0.25">
      <c r="A895" s="890" t="s">
        <v>1389</v>
      </c>
      <c r="B895" s="869" t="str">
        <f t="shared" ca="1" si="141"/>
        <v>J241</v>
      </c>
      <c r="C895" s="869" t="str">
        <f t="shared" ca="1" si="142"/>
        <v>J242</v>
      </c>
      <c r="D895" s="869" t="s">
        <v>1358</v>
      </c>
      <c r="E895" s="869" t="s">
        <v>1526</v>
      </c>
      <c r="F895" s="1382" t="s">
        <v>2048</v>
      </c>
      <c r="G895" s="1382" t="str">
        <f>IF(T895&lt;&gt;"","I","")</f>
        <v/>
      </c>
      <c r="H895" s="1382" t="s">
        <v>2046</v>
      </c>
      <c r="I895" s="1338" t="str">
        <f t="shared" si="130"/>
        <v/>
      </c>
      <c r="J895" s="1382" t="str">
        <f t="shared" si="139"/>
        <v/>
      </c>
      <c r="K895" s="1382" t="str">
        <f t="shared" si="131"/>
        <v/>
      </c>
      <c r="L895" s="869" t="s">
        <v>1389</v>
      </c>
      <c r="M895" s="1398">
        <v>878</v>
      </c>
      <c r="N895" s="1382"/>
      <c r="O895" s="1379" t="s">
        <v>1658</v>
      </c>
      <c r="P895" s="1379"/>
      <c r="Q895" s="1379" t="s">
        <v>482</v>
      </c>
      <c r="R895" s="1382" t="s">
        <v>395</v>
      </c>
      <c r="S895" s="1379"/>
      <c r="T895" s="1382" t="str">
        <f t="shared" si="140"/>
        <v/>
      </c>
      <c r="U895" s="1379"/>
      <c r="V895" s="1379"/>
      <c r="W895" s="1379"/>
      <c r="X895" s="1379"/>
      <c r="Y895" s="1379"/>
      <c r="Z895" s="1379"/>
    </row>
    <row r="896" spans="1:26" x14ac:dyDescent="0.25">
      <c r="A896" s="890" t="s">
        <v>1405</v>
      </c>
      <c r="B896" s="869" t="str">
        <f t="shared" ca="1" si="141"/>
        <v>L241</v>
      </c>
      <c r="C896" s="869" t="str">
        <f t="shared" ca="1" si="142"/>
        <v>L242</v>
      </c>
      <c r="D896" s="869" t="s">
        <v>1358</v>
      </c>
      <c r="E896" s="869" t="s">
        <v>1526</v>
      </c>
      <c r="F896" s="1382" t="s">
        <v>2049</v>
      </c>
      <c r="G896" s="1382" t="str">
        <f>IF(T896&lt;&gt;"","H","")</f>
        <v/>
      </c>
      <c r="H896" s="1382" t="s">
        <v>2046</v>
      </c>
      <c r="I896" s="1338" t="str">
        <f t="shared" si="130"/>
        <v/>
      </c>
      <c r="J896" s="1382" t="str">
        <f t="shared" si="139"/>
        <v/>
      </c>
      <c r="K896" s="1382" t="str">
        <f t="shared" si="131"/>
        <v/>
      </c>
      <c r="L896" s="869" t="s">
        <v>1405</v>
      </c>
      <c r="M896" s="1398">
        <v>879</v>
      </c>
      <c r="N896" s="1382"/>
      <c r="O896" s="1379"/>
      <c r="P896" s="1379"/>
      <c r="Q896" s="1379"/>
      <c r="R896" s="1382" t="s">
        <v>395</v>
      </c>
      <c r="S896" s="1379"/>
      <c r="T896" s="1382" t="str">
        <f t="shared" si="140"/>
        <v/>
      </c>
      <c r="U896" s="1379"/>
      <c r="V896" s="1379"/>
      <c r="W896" s="1379"/>
      <c r="X896" s="1379"/>
      <c r="Y896" s="1379"/>
      <c r="Z896" s="1379"/>
    </row>
    <row r="897" spans="1:26" x14ac:dyDescent="0.25">
      <c r="A897" s="890" t="s">
        <v>1390</v>
      </c>
      <c r="B897" s="869" t="str">
        <f t="shared" ca="1" si="141"/>
        <v>N241</v>
      </c>
      <c r="C897" s="869" t="str">
        <f t="shared" ca="1" si="142"/>
        <v>N242</v>
      </c>
      <c r="D897" s="869" t="s">
        <v>1358</v>
      </c>
      <c r="E897" s="869" t="s">
        <v>1526</v>
      </c>
      <c r="F897" s="1382" t="s">
        <v>1390</v>
      </c>
      <c r="G897" s="1382" t="str">
        <f>IF(T897&lt;&gt;"",IF(Q895="Credit Memo","J",IF(Q895="Check","K","")),"")</f>
        <v/>
      </c>
      <c r="H897" s="1382" t="s">
        <v>2046</v>
      </c>
      <c r="I897" s="1338" t="str">
        <f t="shared" si="130"/>
        <v/>
      </c>
      <c r="J897" s="1382" t="str">
        <f t="shared" si="139"/>
        <v/>
      </c>
      <c r="K897" s="1382" t="str">
        <f t="shared" si="131"/>
        <v/>
      </c>
      <c r="L897" s="869" t="s">
        <v>1390</v>
      </c>
      <c r="M897" s="1398">
        <v>880</v>
      </c>
      <c r="N897" s="1382"/>
      <c r="O897" s="1379"/>
      <c r="P897" s="1379"/>
      <c r="Q897" s="1379"/>
      <c r="R897" s="1382" t="s">
        <v>395</v>
      </c>
      <c r="S897" s="1379"/>
      <c r="T897" s="1382" t="str">
        <f t="shared" si="140"/>
        <v/>
      </c>
      <c r="U897" s="1379"/>
      <c r="V897" s="1379"/>
      <c r="W897" s="1379"/>
      <c r="X897" s="1379"/>
      <c r="Y897" s="1379"/>
      <c r="Z897" s="1379"/>
    </row>
    <row r="898" spans="1:26" x14ac:dyDescent="0.25">
      <c r="A898" s="890" t="s">
        <v>1496</v>
      </c>
      <c r="B898" s="869" t="str">
        <f t="shared" ca="1" si="141"/>
        <v>P241</v>
      </c>
      <c r="C898" s="869" t="str">
        <f t="shared" ca="1" si="142"/>
        <v>P242</v>
      </c>
      <c r="D898" s="869" t="s">
        <v>1358</v>
      </c>
      <c r="E898" s="869" t="s">
        <v>1526</v>
      </c>
      <c r="F898" s="1382" t="s">
        <v>2050</v>
      </c>
      <c r="G898" s="1382" t="str">
        <f>IF(T898&lt;&gt;"","F","")</f>
        <v/>
      </c>
      <c r="H898" s="1382" t="s">
        <v>2046</v>
      </c>
      <c r="I898" s="1338" t="str">
        <f t="shared" si="130"/>
        <v/>
      </c>
      <c r="J898" s="1382" t="str">
        <f t="shared" si="139"/>
        <v/>
      </c>
      <c r="K898" s="1382" t="str">
        <f t="shared" si="131"/>
        <v/>
      </c>
      <c r="L898" s="869" t="s">
        <v>1496</v>
      </c>
      <c r="M898" s="1398">
        <v>881</v>
      </c>
      <c r="N898" s="1382"/>
      <c r="O898" s="1379"/>
      <c r="P898" s="1379"/>
      <c r="Q898" s="1379"/>
      <c r="R898" s="1382" t="s">
        <v>395</v>
      </c>
      <c r="S898" s="1379"/>
      <c r="T898" s="1382" t="str">
        <f t="shared" si="140"/>
        <v/>
      </c>
      <c r="U898" s="1379"/>
      <c r="V898" s="1379"/>
      <c r="W898" s="1379"/>
      <c r="X898" s="1379"/>
      <c r="Y898" s="1379"/>
      <c r="Z898" s="1379"/>
    </row>
    <row r="899" spans="1:26" x14ac:dyDescent="0.25">
      <c r="A899" s="890" t="s">
        <v>1497</v>
      </c>
      <c r="B899" s="869" t="str">
        <f t="shared" ca="1" si="141"/>
        <v>R241</v>
      </c>
      <c r="C899" s="869" t="str">
        <f t="shared" ca="1" si="142"/>
        <v>R242</v>
      </c>
      <c r="D899" s="869" t="s">
        <v>1358</v>
      </c>
      <c r="E899" s="869" t="s">
        <v>1526</v>
      </c>
      <c r="F899" s="1382" t="s">
        <v>2051</v>
      </c>
      <c r="G899" s="1382" t="str">
        <f>IF(T899&lt;&gt;"","G","")</f>
        <v/>
      </c>
      <c r="H899" s="1382" t="s">
        <v>2046</v>
      </c>
      <c r="I899" s="1338" t="str">
        <f t="shared" si="130"/>
        <v/>
      </c>
      <c r="J899" s="1382" t="str">
        <f t="shared" si="139"/>
        <v/>
      </c>
      <c r="K899" s="1382" t="str">
        <f t="shared" si="131"/>
        <v/>
      </c>
      <c r="L899" s="869" t="s">
        <v>1497</v>
      </c>
      <c r="M899" s="1398">
        <v>882</v>
      </c>
      <c r="N899" s="1382"/>
      <c r="O899" s="1379"/>
      <c r="P899" s="1379"/>
      <c r="Q899" s="1379"/>
      <c r="R899" s="1382" t="s">
        <v>395</v>
      </c>
      <c r="S899" s="1379"/>
      <c r="T899" s="1382" t="str">
        <f t="shared" si="140"/>
        <v/>
      </c>
      <c r="U899" s="1379"/>
      <c r="V899" s="1379"/>
      <c r="W899" s="1379"/>
      <c r="X899" s="1379"/>
      <c r="Y899" s="1379"/>
      <c r="Z899" s="1379"/>
    </row>
    <row r="900" spans="1:26" x14ac:dyDescent="0.25">
      <c r="A900" s="890" t="s">
        <v>1498</v>
      </c>
      <c r="B900" s="869" t="str">
        <f t="shared" ca="1" si="141"/>
        <v>T241</v>
      </c>
      <c r="C900" s="869" t="str">
        <f t="shared" ca="1" si="142"/>
        <v>T242</v>
      </c>
      <c r="D900" s="869" t="s">
        <v>1358</v>
      </c>
      <c r="E900" s="869" t="s">
        <v>1526</v>
      </c>
      <c r="F900" s="884" t="s">
        <v>1498</v>
      </c>
      <c r="G900" s="1382" t="str">
        <f>IF(T900&lt;&gt;"","AW","")</f>
        <v/>
      </c>
      <c r="H900" s="1382" t="s">
        <v>2046</v>
      </c>
      <c r="I900" s="1338" t="str">
        <f t="shared" ref="I900:I963" si="143">IF(J900&lt;&gt;"",A900,"")</f>
        <v/>
      </c>
      <c r="J900" s="1382" t="str">
        <f t="shared" si="139"/>
        <v/>
      </c>
      <c r="K900" s="1382" t="str">
        <f t="shared" ref="K900:K963" si="144">IF(J900&lt;&gt;"",E900,"")</f>
        <v/>
      </c>
      <c r="L900" s="869" t="s">
        <v>1498</v>
      </c>
      <c r="M900" s="1398">
        <v>883</v>
      </c>
      <c r="N900" s="1382"/>
      <c r="O900" s="1379"/>
      <c r="P900" s="1379"/>
      <c r="Q900" s="1379"/>
      <c r="R900" s="1382" t="s">
        <v>395</v>
      </c>
      <c r="S900" s="1379"/>
      <c r="T900" s="1382" t="str">
        <f t="shared" si="140"/>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3"/>
        <v/>
      </c>
      <c r="J901" s="1382"/>
      <c r="K901" s="1382" t="str">
        <f t="shared" si="144"/>
        <v/>
      </c>
      <c r="L901" s="869" t="s">
        <v>1393</v>
      </c>
      <c r="M901" s="1398">
        <v>884</v>
      </c>
      <c r="N901" s="1382"/>
      <c r="O901" s="1379"/>
      <c r="P901" s="1379"/>
      <c r="Q901" s="1379"/>
      <c r="R901" s="1382" t="s">
        <v>395</v>
      </c>
      <c r="S901" s="1379"/>
      <c r="T901" s="1382" t="str">
        <f t="shared" si="140"/>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3"/>
        <v/>
      </c>
      <c r="J902" s="1382"/>
      <c r="K902" s="1382" t="str">
        <f t="shared" si="144"/>
        <v/>
      </c>
      <c r="L902" s="869" t="s">
        <v>1394</v>
      </c>
      <c r="M902" s="1398">
        <v>885</v>
      </c>
      <c r="N902" s="1382"/>
      <c r="O902" s="1379"/>
      <c r="P902" s="1379"/>
      <c r="Q902" s="1379"/>
      <c r="R902" s="1382" t="s">
        <v>395</v>
      </c>
      <c r="S902" s="1379"/>
      <c r="T902" s="1382" t="str">
        <f t="shared" si="140"/>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3"/>
        <v/>
      </c>
      <c r="J903" s="1382" t="str">
        <f t="shared" si="139"/>
        <v/>
      </c>
      <c r="K903" s="1382" t="str">
        <f t="shared" si="144"/>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0"/>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3"/>
        <v/>
      </c>
      <c r="J904" s="1382" t="str">
        <f t="shared" si="139"/>
        <v/>
      </c>
      <c r="K904" s="1382" t="str">
        <f t="shared" si="144"/>
        <v/>
      </c>
      <c r="L904" s="869" t="s">
        <v>1502</v>
      </c>
      <c r="M904" s="1398">
        <v>887</v>
      </c>
      <c r="N904" s="1382"/>
      <c r="O904" s="1379"/>
      <c r="P904" s="1379"/>
      <c r="Q904" s="1379"/>
      <c r="R904" s="1382" t="s">
        <v>395</v>
      </c>
      <c r="S904" s="1379"/>
      <c r="T904" s="1382" t="str">
        <f t="shared" si="140"/>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3"/>
        <v/>
      </c>
      <c r="J905" s="1382" t="str">
        <f t="shared" si="139"/>
        <v/>
      </c>
      <c r="K905" s="1382" t="str">
        <f t="shared" si="144"/>
        <v/>
      </c>
      <c r="L905" s="869" t="s">
        <v>1516</v>
      </c>
      <c r="M905" s="1398">
        <v>888</v>
      </c>
      <c r="N905" s="1382"/>
      <c r="O905" s="1379"/>
      <c r="P905" s="1379"/>
      <c r="Q905" s="1379"/>
      <c r="R905" s="1382" t="s">
        <v>395</v>
      </c>
      <c r="S905" s="1379"/>
      <c r="T905" s="1382" t="str">
        <f t="shared" si="140"/>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3"/>
        <v/>
      </c>
      <c r="J906" s="1382" t="str">
        <f t="shared" si="139"/>
        <v/>
      </c>
      <c r="K906" s="1382" t="str">
        <f t="shared" si="144"/>
        <v/>
      </c>
      <c r="L906" s="869" t="s">
        <v>1395</v>
      </c>
      <c r="M906" s="1398">
        <v>889</v>
      </c>
      <c r="N906" s="1382"/>
      <c r="O906" s="1379"/>
      <c r="P906" s="1379"/>
      <c r="Q906" s="1379"/>
      <c r="R906" s="1382" t="s">
        <v>395</v>
      </c>
      <c r="S906" s="1379"/>
      <c r="T906" s="1382" t="str">
        <f t="shared" si="140"/>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3"/>
        <v/>
      </c>
      <c r="J907" s="1382"/>
      <c r="K907" s="1382" t="str">
        <f t="shared" si="144"/>
        <v/>
      </c>
      <c r="L907" s="869" t="s">
        <v>1396</v>
      </c>
      <c r="M907" s="1398">
        <v>890</v>
      </c>
      <c r="N907" s="1382"/>
      <c r="O907" s="1379"/>
      <c r="P907" s="1379"/>
      <c r="Q907" s="1379"/>
      <c r="R907" s="1382" t="s">
        <v>395</v>
      </c>
      <c r="S907" s="1379"/>
      <c r="T907" s="1382" t="str">
        <f t="shared" si="140"/>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3"/>
        <v/>
      </c>
      <c r="J908" s="1382"/>
      <c r="K908" s="1382" t="str">
        <f t="shared" si="144"/>
        <v/>
      </c>
      <c r="L908" s="869" t="s">
        <v>1397</v>
      </c>
      <c r="M908" s="1398">
        <v>891</v>
      </c>
      <c r="N908" s="1382"/>
      <c r="O908" s="1379"/>
      <c r="P908" s="1379"/>
      <c r="Q908" s="1379"/>
      <c r="R908" s="1382" t="s">
        <v>395</v>
      </c>
      <c r="S908" s="1379"/>
      <c r="T908" s="1382" t="str">
        <f t="shared" si="140"/>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3"/>
        <v/>
      </c>
      <c r="J909" s="1382" t="str">
        <f t="shared" si="139"/>
        <v/>
      </c>
      <c r="K909" s="1382" t="str">
        <f t="shared" si="144"/>
        <v/>
      </c>
      <c r="L909" s="869" t="s">
        <v>1518</v>
      </c>
      <c r="M909" s="1398">
        <v>892</v>
      </c>
      <c r="N909" s="1382"/>
      <c r="O909" s="1379"/>
      <c r="P909" s="1379"/>
      <c r="Q909" s="1379"/>
      <c r="R909" s="1382" t="s">
        <v>395</v>
      </c>
      <c r="S909" s="1379"/>
      <c r="T909" s="1382" t="str">
        <f t="shared" si="140"/>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3"/>
        <v/>
      </c>
      <c r="J910" s="1382"/>
      <c r="K910" s="1382" t="str">
        <f t="shared" si="144"/>
        <v/>
      </c>
      <c r="L910" s="869" t="s">
        <v>1501</v>
      </c>
      <c r="M910" s="1398">
        <v>893</v>
      </c>
      <c r="N910" s="1382"/>
      <c r="O910" s="1379" t="s">
        <v>725</v>
      </c>
      <c r="P910" s="1485"/>
      <c r="Q910" s="1379"/>
      <c r="R910" s="1382" t="s">
        <v>395</v>
      </c>
      <c r="S910" s="1379"/>
      <c r="T910" s="1382" t="str">
        <f t="shared" ref="T910:T927" si="145">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3"/>
        <v/>
      </c>
      <c r="J911" s="1382" t="str">
        <f>IF(M911&lt;&gt;"",IF($Q$911="Yes",Q$1&amp;M911,""))</f>
        <v/>
      </c>
      <c r="K911" s="1382" t="str">
        <f t="shared" si="144"/>
        <v/>
      </c>
      <c r="L911" s="869" t="s">
        <v>1715</v>
      </c>
      <c r="M911" s="1398">
        <v>894</v>
      </c>
      <c r="N911" s="1382"/>
      <c r="O911" s="1379">
        <f>'Configurable Tab'!H20</f>
        <v>253</v>
      </c>
      <c r="P911" s="1485">
        <f>'Configurable Tab'!J20</f>
        <v>0</v>
      </c>
      <c r="Q911" s="1422" t="s">
        <v>648</v>
      </c>
      <c r="R911" s="1382" t="s">
        <v>395</v>
      </c>
      <c r="S911" s="1379"/>
      <c r="T911" s="1382" t="str">
        <f t="shared" si="145"/>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3"/>
        <v/>
      </c>
      <c r="J912" s="1382"/>
      <c r="K912" s="1382" t="str">
        <f t="shared" si="144"/>
        <v/>
      </c>
      <c r="L912" s="869" t="s">
        <v>1391</v>
      </c>
      <c r="M912" s="1398">
        <v>895</v>
      </c>
      <c r="N912" s="1382"/>
      <c r="O912" s="1379" t="s">
        <v>726</v>
      </c>
      <c r="P912" s="1379"/>
      <c r="Q912" s="1379"/>
      <c r="R912" s="1382" t="s">
        <v>395</v>
      </c>
      <c r="S912" s="1379"/>
      <c r="T912" s="1382" t="str">
        <f t="shared" si="145"/>
        <v/>
      </c>
      <c r="U912" s="1379"/>
      <c r="V912" s="1379"/>
      <c r="W912" s="1379"/>
      <c r="X912" s="1379"/>
      <c r="Y912" s="1379"/>
      <c r="Z912" s="1379"/>
    </row>
    <row r="913" spans="1:26" x14ac:dyDescent="0.25">
      <c r="A913" s="1040" t="s">
        <v>1388</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3"/>
        <v/>
      </c>
      <c r="J913" s="1382" t="str">
        <f t="shared" ref="J913:J919" si="148">IF(M913&lt;&gt;"",IF($Q$911="Yes",Q$1&amp;M913,""))</f>
        <v/>
      </c>
      <c r="K913" s="1382" t="str">
        <f t="shared" si="144"/>
        <v/>
      </c>
      <c r="L913" s="869" t="s">
        <v>1388</v>
      </c>
      <c r="M913" s="1398">
        <v>896</v>
      </c>
      <c r="N913" s="1382"/>
      <c r="O913" s="1379">
        <f>'Configurable Tab'!I20</f>
        <v>266</v>
      </c>
      <c r="P913" s="1379"/>
      <c r="Q913" s="1379"/>
      <c r="R913" s="1382" t="s">
        <v>395</v>
      </c>
      <c r="S913" s="1379"/>
      <c r="T913" s="1382" t="str">
        <f t="shared" si="145"/>
        <v/>
      </c>
      <c r="U913" s="1379"/>
      <c r="V913" s="1379"/>
      <c r="W913" s="1379"/>
      <c r="X913" s="1379"/>
      <c r="Y913" s="1379"/>
      <c r="Z913" s="1379"/>
    </row>
    <row r="914" spans="1:26" x14ac:dyDescent="0.25">
      <c r="A914" s="1040" t="s">
        <v>1389</v>
      </c>
      <c r="B914" s="869" t="str">
        <f t="shared" ca="1" si="146"/>
        <v>J255</v>
      </c>
      <c r="C914" s="869" t="str">
        <f t="shared" ca="1" si="147"/>
        <v>J256</v>
      </c>
      <c r="D914" s="869" t="s">
        <v>1358</v>
      </c>
      <c r="E914" s="869" t="s">
        <v>1526</v>
      </c>
      <c r="F914" s="1382" t="s">
        <v>2048</v>
      </c>
      <c r="G914" s="1382" t="str">
        <f>IF(T914&lt;&gt;"","I","")</f>
        <v/>
      </c>
      <c r="H914" s="1382" t="s">
        <v>2046</v>
      </c>
      <c r="I914" s="1338" t="str">
        <f t="shared" si="143"/>
        <v/>
      </c>
      <c r="J914" s="1382" t="str">
        <f t="shared" si="148"/>
        <v/>
      </c>
      <c r="K914" s="1382" t="str">
        <f t="shared" si="144"/>
        <v/>
      </c>
      <c r="L914" s="869" t="s">
        <v>1389</v>
      </c>
      <c r="M914" s="1398">
        <v>897</v>
      </c>
      <c r="N914" s="1382"/>
      <c r="O914" s="1379" t="s">
        <v>1716</v>
      </c>
      <c r="P914" s="1379"/>
      <c r="Q914" s="1379"/>
      <c r="R914" s="1382" t="s">
        <v>395</v>
      </c>
      <c r="S914" s="1379"/>
      <c r="T914" s="1382" t="str">
        <f t="shared" si="145"/>
        <v/>
      </c>
      <c r="U914" s="1379"/>
      <c r="V914" s="1379"/>
      <c r="W914" s="1379"/>
      <c r="X914" s="1379"/>
      <c r="Y914" s="1379"/>
      <c r="Z914" s="1379"/>
    </row>
    <row r="915" spans="1:26" x14ac:dyDescent="0.25">
      <c r="A915" s="1040" t="s">
        <v>1405</v>
      </c>
      <c r="B915" s="869" t="str">
        <f t="shared" ca="1" si="146"/>
        <v>L255</v>
      </c>
      <c r="C915" s="869" t="str">
        <f t="shared" ca="1" si="147"/>
        <v>L256</v>
      </c>
      <c r="D915" s="869" t="s">
        <v>1358</v>
      </c>
      <c r="E915" s="869" t="s">
        <v>1526</v>
      </c>
      <c r="F915" s="1382" t="s">
        <v>2049</v>
      </c>
      <c r="G915" s="1382" t="str">
        <f>IF(T915&lt;&gt;"","H","")</f>
        <v/>
      </c>
      <c r="H915" s="1382" t="s">
        <v>2046</v>
      </c>
      <c r="I915" s="1338" t="str">
        <f t="shared" si="143"/>
        <v/>
      </c>
      <c r="J915" s="1382" t="str">
        <f t="shared" si="148"/>
        <v/>
      </c>
      <c r="K915" s="1382" t="str">
        <f t="shared" si="144"/>
        <v/>
      </c>
      <c r="L915" s="869" t="s">
        <v>1405</v>
      </c>
      <c r="M915" s="1398">
        <v>898</v>
      </c>
      <c r="N915" s="1382"/>
      <c r="O915" s="1379"/>
      <c r="P915" s="1379"/>
      <c r="Q915" s="1379"/>
      <c r="R915" s="1382" t="s">
        <v>395</v>
      </c>
      <c r="S915" s="1379"/>
      <c r="T915" s="1382" t="str">
        <f t="shared" si="145"/>
        <v/>
      </c>
      <c r="U915" s="1379"/>
      <c r="V915" s="1379"/>
      <c r="W915" s="1379"/>
      <c r="X915" s="1379"/>
      <c r="Y915" s="1379"/>
      <c r="Z915" s="1379"/>
    </row>
    <row r="916" spans="1:26" x14ac:dyDescent="0.25">
      <c r="A916" s="1040" t="s">
        <v>1390</v>
      </c>
      <c r="B916" s="869" t="str">
        <f t="shared" ca="1" si="146"/>
        <v>N255</v>
      </c>
      <c r="C916" s="869" t="str">
        <f t="shared" ca="1" si="147"/>
        <v>N256</v>
      </c>
      <c r="D916" s="869" t="s">
        <v>1358</v>
      </c>
      <c r="E916" s="869" t="s">
        <v>1526</v>
      </c>
      <c r="F916" s="1382" t="s">
        <v>1390</v>
      </c>
      <c r="G916" s="1382" t="str">
        <f>IF(T916&lt;&gt;"",IF(Q914="Credit Memo","J",IF(Q914="Check","K","")),"")</f>
        <v/>
      </c>
      <c r="H916" s="1382" t="s">
        <v>2046</v>
      </c>
      <c r="I916" s="1338" t="str">
        <f t="shared" si="143"/>
        <v/>
      </c>
      <c r="J916" s="1382" t="str">
        <f t="shared" si="148"/>
        <v/>
      </c>
      <c r="K916" s="1382" t="str">
        <f t="shared" si="144"/>
        <v/>
      </c>
      <c r="L916" s="869" t="s">
        <v>1390</v>
      </c>
      <c r="M916" s="1398">
        <v>899</v>
      </c>
      <c r="N916" s="1382"/>
      <c r="O916" s="1379"/>
      <c r="P916" s="1379"/>
      <c r="Q916" s="1379"/>
      <c r="R916" s="1382" t="s">
        <v>395</v>
      </c>
      <c r="S916" s="1379"/>
      <c r="T916" s="1382" t="str">
        <f t="shared" si="145"/>
        <v/>
      </c>
      <c r="U916" s="1379"/>
      <c r="V916" s="1379"/>
      <c r="W916" s="1379"/>
      <c r="X916" s="1379"/>
      <c r="Y916" s="1379"/>
      <c r="Z916" s="1379"/>
    </row>
    <row r="917" spans="1:26" x14ac:dyDescent="0.25">
      <c r="A917" s="1040" t="s">
        <v>1496</v>
      </c>
      <c r="B917" s="869" t="str">
        <f t="shared" ca="1" si="146"/>
        <v>P255</v>
      </c>
      <c r="C917" s="869" t="str">
        <f t="shared" ca="1" si="147"/>
        <v>P256</v>
      </c>
      <c r="D917" s="869" t="s">
        <v>1358</v>
      </c>
      <c r="E917" s="869" t="s">
        <v>1526</v>
      </c>
      <c r="F917" s="1382" t="s">
        <v>2050</v>
      </c>
      <c r="G917" s="1382" t="str">
        <f>IF(T917&lt;&gt;"","F","")</f>
        <v/>
      </c>
      <c r="H917" s="1382" t="s">
        <v>2046</v>
      </c>
      <c r="I917" s="1338" t="str">
        <f t="shared" si="143"/>
        <v/>
      </c>
      <c r="J917" s="1382" t="str">
        <f t="shared" si="148"/>
        <v/>
      </c>
      <c r="K917" s="1382" t="str">
        <f t="shared" si="144"/>
        <v/>
      </c>
      <c r="L917" s="869" t="s">
        <v>1496</v>
      </c>
      <c r="M917" s="1398">
        <v>900</v>
      </c>
      <c r="N917" s="1382"/>
      <c r="O917" s="1379"/>
      <c r="P917" s="1379"/>
      <c r="Q917" s="1379"/>
      <c r="R917" s="1382" t="s">
        <v>395</v>
      </c>
      <c r="S917" s="1379"/>
      <c r="T917" s="1382" t="str">
        <f t="shared" si="145"/>
        <v/>
      </c>
      <c r="U917" s="1379"/>
      <c r="V917" s="1379"/>
      <c r="W917" s="1379"/>
      <c r="X917" s="1379"/>
      <c r="Y917" s="1379"/>
      <c r="Z917" s="1379"/>
    </row>
    <row r="918" spans="1:26" x14ac:dyDescent="0.25">
      <c r="A918" s="1040" t="s">
        <v>1497</v>
      </c>
      <c r="B918" s="869" t="str">
        <f t="shared" ca="1" si="146"/>
        <v>R255</v>
      </c>
      <c r="C918" s="869" t="str">
        <f t="shared" ca="1" si="147"/>
        <v>R256</v>
      </c>
      <c r="D918" s="869" t="s">
        <v>1358</v>
      </c>
      <c r="E918" s="869" t="s">
        <v>1526</v>
      </c>
      <c r="F918" s="1382" t="s">
        <v>2051</v>
      </c>
      <c r="G918" s="1382" t="str">
        <f>IF(T918&lt;&gt;"","G","")</f>
        <v/>
      </c>
      <c r="H918" s="1382" t="s">
        <v>2046</v>
      </c>
      <c r="I918" s="1338" t="str">
        <f t="shared" si="143"/>
        <v/>
      </c>
      <c r="J918" s="1382" t="str">
        <f t="shared" si="148"/>
        <v/>
      </c>
      <c r="K918" s="1382" t="str">
        <f t="shared" si="144"/>
        <v/>
      </c>
      <c r="L918" s="869" t="s">
        <v>1497</v>
      </c>
      <c r="M918" s="1398">
        <v>901</v>
      </c>
      <c r="N918" s="1382"/>
      <c r="O918" s="1379"/>
      <c r="P918" s="1379"/>
      <c r="Q918" s="1379"/>
      <c r="R918" s="1382" t="s">
        <v>395</v>
      </c>
      <c r="S918" s="1379"/>
      <c r="T918" s="1382" t="str">
        <f t="shared" si="145"/>
        <v/>
      </c>
      <c r="U918" s="1379"/>
      <c r="V918" s="1379"/>
      <c r="W918" s="1379"/>
      <c r="X918" s="1379"/>
      <c r="Y918" s="1379"/>
      <c r="Z918" s="1379"/>
    </row>
    <row r="919" spans="1:26" x14ac:dyDescent="0.25">
      <c r="A919" s="1040" t="s">
        <v>1498</v>
      </c>
      <c r="B919" s="869" t="str">
        <f t="shared" ca="1" si="146"/>
        <v>T255</v>
      </c>
      <c r="C919" s="869" t="str">
        <f t="shared" ca="1" si="147"/>
        <v>T256</v>
      </c>
      <c r="D919" s="869" t="s">
        <v>1358</v>
      </c>
      <c r="E919" s="869" t="s">
        <v>1526</v>
      </c>
      <c r="F919" s="884" t="s">
        <v>1498</v>
      </c>
      <c r="G919" s="1382" t="str">
        <f>IF(T919&lt;&gt;"","AW","")</f>
        <v/>
      </c>
      <c r="H919" s="1382" t="s">
        <v>2046</v>
      </c>
      <c r="I919" s="1338" t="str">
        <f t="shared" si="143"/>
        <v/>
      </c>
      <c r="J919" s="1382" t="str">
        <f t="shared" si="148"/>
        <v/>
      </c>
      <c r="K919" s="1382" t="str">
        <f t="shared" si="144"/>
        <v/>
      </c>
      <c r="L919" s="869" t="s">
        <v>1498</v>
      </c>
      <c r="M919" s="1398">
        <v>902</v>
      </c>
      <c r="N919" s="1382"/>
      <c r="O919" s="1379"/>
      <c r="P919" s="1379"/>
      <c r="Q919" s="1379"/>
      <c r="R919" s="1382" t="s">
        <v>395</v>
      </c>
      <c r="S919" s="1379"/>
      <c r="T919" s="1382" t="str">
        <f t="shared" si="145"/>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3"/>
        <v/>
      </c>
      <c r="J920" s="1382"/>
      <c r="K920" s="1382" t="str">
        <f t="shared" si="144"/>
        <v/>
      </c>
      <c r="L920" s="869" t="s">
        <v>1393</v>
      </c>
      <c r="M920" s="1398">
        <v>903</v>
      </c>
      <c r="N920" s="1382"/>
      <c r="O920" s="1379"/>
      <c r="P920" s="1379"/>
      <c r="Q920" s="1379"/>
      <c r="R920" s="1382" t="s">
        <v>395</v>
      </c>
      <c r="S920" s="1379"/>
      <c r="T920" s="1382" t="str">
        <f t="shared" si="145"/>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3"/>
        <v/>
      </c>
      <c r="J921" s="1382"/>
      <c r="K921" s="1382" t="str">
        <f t="shared" si="144"/>
        <v/>
      </c>
      <c r="L921" s="869" t="s">
        <v>1394</v>
      </c>
      <c r="M921" s="1398">
        <v>904</v>
      </c>
      <c r="N921" s="1382"/>
      <c r="O921" s="1379"/>
      <c r="P921" s="1379"/>
      <c r="Q921" s="1379"/>
      <c r="R921" s="1382" t="s">
        <v>395</v>
      </c>
      <c r="S921" s="1379"/>
      <c r="T921" s="1382" t="str">
        <f t="shared" si="145"/>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3"/>
        <v/>
      </c>
      <c r="J922" s="1382" t="str">
        <f>IF(M922&lt;&gt;"",IF($Q$911="Yes",Q$1&amp;M922,""))</f>
        <v/>
      </c>
      <c r="K922" s="1382" t="str">
        <f t="shared" si="144"/>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5"/>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3"/>
        <v/>
      </c>
      <c r="J923" s="1382" t="str">
        <f>IF(M923&lt;&gt;"",IF($Q$911="Yes",Q$1&amp;M923,""))</f>
        <v/>
      </c>
      <c r="K923" s="1382" t="str">
        <f t="shared" si="144"/>
        <v/>
      </c>
      <c r="L923" s="869" t="s">
        <v>1502</v>
      </c>
      <c r="M923" s="1398">
        <v>906</v>
      </c>
      <c r="N923" s="1382"/>
      <c r="O923" s="1379"/>
      <c r="P923" s="1379"/>
      <c r="Q923" s="1379"/>
      <c r="R923" s="1382" t="s">
        <v>395</v>
      </c>
      <c r="S923" s="1379"/>
      <c r="T923" s="1382" t="str">
        <f t="shared" si="145"/>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3"/>
        <v/>
      </c>
      <c r="J924" s="1382" t="str">
        <f>IF(M924&lt;&gt;"",IF($Q$911="Yes",Q$1&amp;M924,""))</f>
        <v/>
      </c>
      <c r="K924" s="1382" t="str">
        <f t="shared" si="144"/>
        <v/>
      </c>
      <c r="L924" s="869" t="s">
        <v>1516</v>
      </c>
      <c r="M924" s="1398">
        <v>907</v>
      </c>
      <c r="N924" s="1382"/>
      <c r="O924" s="1379"/>
      <c r="P924" s="1379"/>
      <c r="Q924" s="1379"/>
      <c r="R924" s="1382" t="s">
        <v>395</v>
      </c>
      <c r="S924" s="1379"/>
      <c r="T924" s="1382" t="str">
        <f t="shared" si="145"/>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3"/>
        <v/>
      </c>
      <c r="J925" s="1382" t="str">
        <f>IF(M925&lt;&gt;"",IF($Q$911="Yes",Q$1&amp;M925,""))</f>
        <v/>
      </c>
      <c r="K925" s="1382" t="str">
        <f t="shared" si="144"/>
        <v/>
      </c>
      <c r="L925" s="869" t="s">
        <v>1395</v>
      </c>
      <c r="M925" s="1398">
        <v>908</v>
      </c>
      <c r="N925" s="1382"/>
      <c r="O925" s="1379"/>
      <c r="P925" s="1379"/>
      <c r="Q925" s="1379"/>
      <c r="R925" s="1382" t="s">
        <v>395</v>
      </c>
      <c r="S925" s="1379"/>
      <c r="T925" s="1382" t="str">
        <f t="shared" si="145"/>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3"/>
        <v/>
      </c>
      <c r="J926" s="1382"/>
      <c r="K926" s="1382" t="str">
        <f t="shared" si="144"/>
        <v/>
      </c>
      <c r="L926" s="869" t="s">
        <v>1396</v>
      </c>
      <c r="M926" s="1398">
        <v>909</v>
      </c>
      <c r="N926" s="1382"/>
      <c r="O926" s="1379"/>
      <c r="P926" s="1379"/>
      <c r="Q926" s="1379"/>
      <c r="R926" s="1382" t="s">
        <v>395</v>
      </c>
      <c r="S926" s="1379"/>
      <c r="T926" s="1382" t="str">
        <f t="shared" si="145"/>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3"/>
        <v/>
      </c>
      <c r="J927" s="1382"/>
      <c r="K927" s="1382" t="str">
        <f t="shared" si="144"/>
        <v/>
      </c>
      <c r="L927" s="869" t="s">
        <v>1397</v>
      </c>
      <c r="M927" s="1398">
        <v>910</v>
      </c>
      <c r="N927" s="1382"/>
      <c r="O927" s="1379"/>
      <c r="P927" s="1379"/>
      <c r="Q927" s="1379"/>
      <c r="R927" s="1382" t="s">
        <v>395</v>
      </c>
      <c r="S927" s="1379"/>
      <c r="T927" s="1382" t="str">
        <f t="shared" si="145"/>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3"/>
        <v/>
      </c>
      <c r="J928" s="1382" t="str">
        <f>IF(M928&lt;&gt;"",IF($Q$911="Yes",Q$1&amp;M928,""))</f>
        <v/>
      </c>
      <c r="K928" s="1382" t="str">
        <f t="shared" si="144"/>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3"/>
        <v/>
      </c>
      <c r="J929" s="1382"/>
      <c r="K929" s="1382" t="str">
        <f t="shared" si="144"/>
        <v/>
      </c>
      <c r="L929" s="869" t="s">
        <v>1501</v>
      </c>
      <c r="M929" s="1398">
        <v>912</v>
      </c>
      <c r="N929" s="1382"/>
      <c r="O929" s="1379" t="s">
        <v>725</v>
      </c>
      <c r="P929" s="1485"/>
      <c r="Q929" s="1379"/>
      <c r="R929" s="1382" t="s">
        <v>395</v>
      </c>
      <c r="S929" s="1379"/>
      <c r="T929" s="1382" t="str">
        <f t="shared" ref="T929:T946" si="149">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3"/>
        <v/>
      </c>
      <c r="J930" s="1382" t="str">
        <f t="shared" ref="J930:J947" si="150">IF(M930&lt;&gt;"",IF($Q$930="Yes",Q$1&amp;M930,""))</f>
        <v/>
      </c>
      <c r="K930" s="1382" t="str">
        <f t="shared" si="144"/>
        <v/>
      </c>
      <c r="L930" s="869" t="s">
        <v>1715</v>
      </c>
      <c r="M930" s="1398">
        <v>913</v>
      </c>
      <c r="N930" s="1382"/>
      <c r="O930" s="1379">
        <f>'Configurable Tab'!H21</f>
        <v>267</v>
      </c>
      <c r="P930" s="1485">
        <f>'Configurable Tab'!J21</f>
        <v>0</v>
      </c>
      <c r="Q930" s="1422" t="s">
        <v>648</v>
      </c>
      <c r="R930" s="1382" t="s">
        <v>395</v>
      </c>
      <c r="S930" s="1379"/>
      <c r="T930" s="1382" t="str">
        <f t="shared" si="149"/>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3"/>
        <v/>
      </c>
      <c r="J931" s="1382"/>
      <c r="K931" s="1382" t="str">
        <f t="shared" si="144"/>
        <v/>
      </c>
      <c r="L931" s="869" t="s">
        <v>1391</v>
      </c>
      <c r="M931" s="1398">
        <v>914</v>
      </c>
      <c r="N931" s="1382"/>
      <c r="O931" s="1379" t="s">
        <v>726</v>
      </c>
      <c r="P931" s="1379"/>
      <c r="Q931" s="1379"/>
      <c r="R931" s="1382" t="s">
        <v>395</v>
      </c>
      <c r="S931" s="1379"/>
      <c r="T931" s="1382" t="str">
        <f t="shared" si="149"/>
        <v/>
      </c>
      <c r="U931" s="1379"/>
      <c r="V931" s="1379"/>
      <c r="W931" s="1379"/>
      <c r="X931" s="1379"/>
      <c r="Y931" s="1379"/>
      <c r="Z931" s="1379"/>
    </row>
    <row r="932" spans="1:26" x14ac:dyDescent="0.25">
      <c r="A932" s="1060" t="s">
        <v>1388</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3"/>
        <v/>
      </c>
      <c r="J932" s="1382" t="str">
        <f t="shared" si="150"/>
        <v/>
      </c>
      <c r="K932" s="1382" t="str">
        <f t="shared" si="144"/>
        <v/>
      </c>
      <c r="L932" s="869" t="s">
        <v>1388</v>
      </c>
      <c r="M932" s="1398">
        <v>915</v>
      </c>
      <c r="N932" s="1382"/>
      <c r="O932" s="1379">
        <f>'Configurable Tab'!I21</f>
        <v>280</v>
      </c>
      <c r="P932" s="1379"/>
      <c r="Q932" s="1379"/>
      <c r="R932" s="1382" t="s">
        <v>395</v>
      </c>
      <c r="S932" s="1379"/>
      <c r="T932" s="1382" t="str">
        <f t="shared" si="149"/>
        <v/>
      </c>
      <c r="U932" s="1379"/>
      <c r="V932" s="1379"/>
      <c r="W932" s="1379"/>
      <c r="X932" s="1379"/>
      <c r="Y932" s="1379"/>
      <c r="Z932" s="1379"/>
    </row>
    <row r="933" spans="1:26" x14ac:dyDescent="0.25">
      <c r="A933" s="1060" t="s">
        <v>1389</v>
      </c>
      <c r="B933" s="869" t="str">
        <f t="shared" ca="1" si="151"/>
        <v>J269</v>
      </c>
      <c r="C933" s="869" t="str">
        <f t="shared" ca="1" si="152"/>
        <v>J270</v>
      </c>
      <c r="D933" s="869" t="s">
        <v>1358</v>
      </c>
      <c r="E933" s="869" t="s">
        <v>1526</v>
      </c>
      <c r="F933" s="1382" t="s">
        <v>2048</v>
      </c>
      <c r="G933" s="1382" t="str">
        <f>IF(T933&lt;&gt;"","I","")</f>
        <v/>
      </c>
      <c r="H933" s="1382" t="s">
        <v>2046</v>
      </c>
      <c r="I933" s="1338" t="str">
        <f t="shared" si="143"/>
        <v/>
      </c>
      <c r="J933" s="1382" t="str">
        <f t="shared" si="150"/>
        <v/>
      </c>
      <c r="K933" s="1382" t="str">
        <f t="shared" si="144"/>
        <v/>
      </c>
      <c r="L933" s="869" t="s">
        <v>1389</v>
      </c>
      <c r="M933" s="1398">
        <v>916</v>
      </c>
      <c r="N933" s="1382"/>
      <c r="O933" s="1379" t="s">
        <v>1717</v>
      </c>
      <c r="P933" s="1379"/>
      <c r="Q933" s="1379"/>
      <c r="R933" s="1382" t="s">
        <v>395</v>
      </c>
      <c r="S933" s="1379"/>
      <c r="T933" s="1382" t="str">
        <f t="shared" si="149"/>
        <v/>
      </c>
      <c r="U933" s="1379"/>
      <c r="V933" s="1379"/>
      <c r="W933" s="1379"/>
      <c r="X933" s="1379"/>
      <c r="Y933" s="1379"/>
      <c r="Z933" s="1379"/>
    </row>
    <row r="934" spans="1:26" x14ac:dyDescent="0.25">
      <c r="A934" s="1060" t="s">
        <v>1405</v>
      </c>
      <c r="B934" s="869" t="str">
        <f t="shared" ca="1" si="151"/>
        <v>L269</v>
      </c>
      <c r="C934" s="869" t="str">
        <f t="shared" ca="1" si="152"/>
        <v>L270</v>
      </c>
      <c r="D934" s="869" t="s">
        <v>1358</v>
      </c>
      <c r="E934" s="869" t="s">
        <v>1526</v>
      </c>
      <c r="F934" s="1382" t="s">
        <v>2049</v>
      </c>
      <c r="G934" s="1382" t="str">
        <f>IF(T934&lt;&gt;"","H","")</f>
        <v/>
      </c>
      <c r="H934" s="1382" t="s">
        <v>2046</v>
      </c>
      <c r="I934" s="1338" t="str">
        <f t="shared" si="143"/>
        <v/>
      </c>
      <c r="J934" s="1382" t="str">
        <f t="shared" si="150"/>
        <v/>
      </c>
      <c r="K934" s="1382" t="str">
        <f t="shared" si="144"/>
        <v/>
      </c>
      <c r="L934" s="869" t="s">
        <v>1405</v>
      </c>
      <c r="M934" s="1398">
        <v>917</v>
      </c>
      <c r="N934" s="1382"/>
      <c r="O934" s="1379"/>
      <c r="P934" s="1379"/>
      <c r="Q934" s="1379"/>
      <c r="R934" s="1382" t="s">
        <v>395</v>
      </c>
      <c r="S934" s="1379"/>
      <c r="T934" s="1382" t="str">
        <f t="shared" si="149"/>
        <v/>
      </c>
      <c r="U934" s="1379"/>
      <c r="V934" s="1379"/>
      <c r="W934" s="1379"/>
      <c r="X934" s="1379"/>
      <c r="Y934" s="1379"/>
      <c r="Z934" s="1379"/>
    </row>
    <row r="935" spans="1:26" x14ac:dyDescent="0.25">
      <c r="A935" s="1060" t="s">
        <v>1390</v>
      </c>
      <c r="B935" s="869" t="str">
        <f t="shared" ca="1" si="151"/>
        <v>N269</v>
      </c>
      <c r="C935" s="869" t="str">
        <f t="shared" ca="1" si="152"/>
        <v>N270</v>
      </c>
      <c r="D935" s="869" t="s">
        <v>1358</v>
      </c>
      <c r="E935" s="869" t="s">
        <v>1526</v>
      </c>
      <c r="F935" s="1382" t="s">
        <v>1390</v>
      </c>
      <c r="G935" s="1382" t="str">
        <f>IF(T935&lt;&gt;"",IF(Q933="Credit Memo","J",IF(Q933="Check","K","")),"")</f>
        <v/>
      </c>
      <c r="H935" s="1382" t="s">
        <v>2046</v>
      </c>
      <c r="I935" s="1338" t="str">
        <f t="shared" si="143"/>
        <v/>
      </c>
      <c r="J935" s="1382" t="str">
        <f t="shared" si="150"/>
        <v/>
      </c>
      <c r="K935" s="1382" t="str">
        <f t="shared" si="144"/>
        <v/>
      </c>
      <c r="L935" s="869" t="s">
        <v>1390</v>
      </c>
      <c r="M935" s="1398">
        <v>918</v>
      </c>
      <c r="N935" s="1382"/>
      <c r="O935" s="1379"/>
      <c r="P935" s="1379"/>
      <c r="Q935" s="1379"/>
      <c r="R935" s="1382" t="s">
        <v>395</v>
      </c>
      <c r="S935" s="1379"/>
      <c r="T935" s="1382" t="str">
        <f t="shared" si="149"/>
        <v/>
      </c>
      <c r="U935" s="1379"/>
      <c r="V935" s="1379"/>
      <c r="W935" s="1379"/>
      <c r="X935" s="1379"/>
      <c r="Y935" s="1379"/>
      <c r="Z935" s="1379"/>
    </row>
    <row r="936" spans="1:26" x14ac:dyDescent="0.25">
      <c r="A936" s="1060" t="s">
        <v>1496</v>
      </c>
      <c r="B936" s="869" t="str">
        <f t="shared" ca="1" si="151"/>
        <v>P269</v>
      </c>
      <c r="C936" s="869" t="str">
        <f t="shared" ca="1" si="152"/>
        <v>P270</v>
      </c>
      <c r="D936" s="869" t="s">
        <v>1358</v>
      </c>
      <c r="E936" s="869" t="s">
        <v>1526</v>
      </c>
      <c r="F936" s="1382" t="s">
        <v>2050</v>
      </c>
      <c r="G936" s="1382" t="str">
        <f>IF(T936&lt;&gt;"","F","")</f>
        <v/>
      </c>
      <c r="H936" s="1382" t="s">
        <v>2046</v>
      </c>
      <c r="I936" s="1338" t="str">
        <f t="shared" si="143"/>
        <v/>
      </c>
      <c r="J936" s="1382" t="str">
        <f t="shared" si="150"/>
        <v/>
      </c>
      <c r="K936" s="1382" t="str">
        <f t="shared" si="144"/>
        <v/>
      </c>
      <c r="L936" s="869" t="s">
        <v>1496</v>
      </c>
      <c r="M936" s="1398">
        <v>919</v>
      </c>
      <c r="N936" s="1382"/>
      <c r="O936" s="1379"/>
      <c r="P936" s="1379"/>
      <c r="Q936" s="1379"/>
      <c r="R936" s="1382" t="s">
        <v>395</v>
      </c>
      <c r="S936" s="1379"/>
      <c r="T936" s="1382" t="str">
        <f t="shared" si="149"/>
        <v/>
      </c>
      <c r="U936" s="1379"/>
      <c r="V936" s="1379"/>
      <c r="W936" s="1379"/>
      <c r="X936" s="1379"/>
      <c r="Y936" s="1379"/>
      <c r="Z936" s="1379"/>
    </row>
    <row r="937" spans="1:26" x14ac:dyDescent="0.25">
      <c r="A937" s="1060" t="s">
        <v>1497</v>
      </c>
      <c r="B937" s="869" t="str">
        <f t="shared" ca="1" si="151"/>
        <v>R269</v>
      </c>
      <c r="C937" s="869" t="str">
        <f t="shared" ca="1" si="152"/>
        <v>R270</v>
      </c>
      <c r="D937" s="869" t="s">
        <v>1358</v>
      </c>
      <c r="E937" s="869" t="s">
        <v>1526</v>
      </c>
      <c r="F937" s="1382" t="s">
        <v>2051</v>
      </c>
      <c r="G937" s="1382" t="str">
        <f>IF(T937&lt;&gt;"","G","")</f>
        <v/>
      </c>
      <c r="H937" s="1382" t="s">
        <v>2046</v>
      </c>
      <c r="I937" s="1338" t="str">
        <f t="shared" si="143"/>
        <v/>
      </c>
      <c r="J937" s="1382" t="str">
        <f t="shared" si="150"/>
        <v/>
      </c>
      <c r="K937" s="1382" t="str">
        <f t="shared" si="144"/>
        <v/>
      </c>
      <c r="L937" s="869" t="s">
        <v>1497</v>
      </c>
      <c r="M937" s="1398">
        <v>920</v>
      </c>
      <c r="N937" s="1382"/>
      <c r="O937" s="1379"/>
      <c r="P937" s="1379"/>
      <c r="Q937" s="1379"/>
      <c r="R937" s="1382" t="s">
        <v>395</v>
      </c>
      <c r="S937" s="1379"/>
      <c r="T937" s="1382" t="str">
        <f t="shared" si="149"/>
        <v/>
      </c>
      <c r="U937" s="1379"/>
      <c r="V937" s="1379"/>
      <c r="W937" s="1379"/>
      <c r="X937" s="1379"/>
      <c r="Y937" s="1379"/>
      <c r="Z937" s="1379"/>
    </row>
    <row r="938" spans="1:26" x14ac:dyDescent="0.25">
      <c r="A938" s="1060" t="s">
        <v>1498</v>
      </c>
      <c r="B938" s="869" t="str">
        <f t="shared" ca="1" si="151"/>
        <v>T269</v>
      </c>
      <c r="C938" s="869" t="str">
        <f t="shared" ca="1" si="152"/>
        <v>T270</v>
      </c>
      <c r="D938" s="869" t="s">
        <v>1358</v>
      </c>
      <c r="E938" s="869" t="s">
        <v>1526</v>
      </c>
      <c r="F938" s="884" t="s">
        <v>1498</v>
      </c>
      <c r="G938" s="1382" t="str">
        <f>IF(T938&lt;&gt;"","AW","")</f>
        <v/>
      </c>
      <c r="H938" s="1382" t="s">
        <v>2046</v>
      </c>
      <c r="I938" s="1338" t="str">
        <f t="shared" si="143"/>
        <v/>
      </c>
      <c r="J938" s="1382" t="str">
        <f t="shared" si="150"/>
        <v/>
      </c>
      <c r="K938" s="1382" t="str">
        <f t="shared" si="144"/>
        <v/>
      </c>
      <c r="L938" s="869" t="s">
        <v>1498</v>
      </c>
      <c r="M938" s="1398">
        <v>921</v>
      </c>
      <c r="N938" s="1382"/>
      <c r="O938" s="1379"/>
      <c r="P938" s="1379"/>
      <c r="Q938" s="1379"/>
      <c r="R938" s="1382" t="s">
        <v>395</v>
      </c>
      <c r="S938" s="1379"/>
      <c r="T938" s="1382" t="str">
        <f t="shared" si="149"/>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3"/>
        <v/>
      </c>
      <c r="J939" s="1382"/>
      <c r="K939" s="1382" t="str">
        <f t="shared" si="144"/>
        <v/>
      </c>
      <c r="L939" s="869" t="s">
        <v>1393</v>
      </c>
      <c r="M939" s="1398">
        <v>922</v>
      </c>
      <c r="N939" s="1382"/>
      <c r="O939" s="1379"/>
      <c r="P939" s="1379"/>
      <c r="Q939" s="1379"/>
      <c r="R939" s="1382" t="s">
        <v>395</v>
      </c>
      <c r="S939" s="1379"/>
      <c r="T939" s="1382" t="str">
        <f t="shared" si="149"/>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3"/>
        <v/>
      </c>
      <c r="J940" s="1382"/>
      <c r="K940" s="1382" t="str">
        <f t="shared" si="144"/>
        <v/>
      </c>
      <c r="L940" s="869" t="s">
        <v>1394</v>
      </c>
      <c r="M940" s="1398">
        <v>923</v>
      </c>
      <c r="N940" s="1382"/>
      <c r="O940" s="1379"/>
      <c r="P940" s="1379"/>
      <c r="Q940" s="1379"/>
      <c r="R940" s="1382" t="s">
        <v>395</v>
      </c>
      <c r="S940" s="1379"/>
      <c r="T940" s="1382" t="str">
        <f t="shared" si="149"/>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3"/>
        <v/>
      </c>
      <c r="J941" s="1382" t="str">
        <f t="shared" si="150"/>
        <v/>
      </c>
      <c r="K941" s="1382" t="str">
        <f t="shared" si="144"/>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49"/>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3"/>
        <v/>
      </c>
      <c r="J942" s="1382" t="str">
        <f t="shared" si="150"/>
        <v/>
      </c>
      <c r="K942" s="1382" t="str">
        <f t="shared" si="144"/>
        <v/>
      </c>
      <c r="L942" s="869" t="s">
        <v>1502</v>
      </c>
      <c r="M942" s="1398">
        <v>925</v>
      </c>
      <c r="N942" s="1382"/>
      <c r="O942" s="1379"/>
      <c r="P942" s="1379"/>
      <c r="Q942" s="1379"/>
      <c r="R942" s="1382" t="s">
        <v>395</v>
      </c>
      <c r="S942" s="1379"/>
      <c r="T942" s="1382" t="str">
        <f t="shared" si="149"/>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3"/>
        <v/>
      </c>
      <c r="J943" s="1382" t="str">
        <f t="shared" si="150"/>
        <v/>
      </c>
      <c r="K943" s="1382" t="str">
        <f t="shared" si="144"/>
        <v/>
      </c>
      <c r="L943" s="869" t="s">
        <v>1516</v>
      </c>
      <c r="M943" s="1398">
        <v>926</v>
      </c>
      <c r="N943" s="1382"/>
      <c r="O943" s="1379"/>
      <c r="P943" s="1379"/>
      <c r="Q943" s="1379"/>
      <c r="R943" s="1382" t="s">
        <v>395</v>
      </c>
      <c r="S943" s="1379"/>
      <c r="T943" s="1382" t="str">
        <f t="shared" si="149"/>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3"/>
        <v/>
      </c>
      <c r="J944" s="1382" t="str">
        <f t="shared" si="150"/>
        <v/>
      </c>
      <c r="K944" s="1382" t="str">
        <f t="shared" si="144"/>
        <v/>
      </c>
      <c r="L944" s="869" t="s">
        <v>1395</v>
      </c>
      <c r="M944" s="1398">
        <v>927</v>
      </c>
      <c r="N944" s="1382"/>
      <c r="O944" s="1379"/>
      <c r="P944" s="1379"/>
      <c r="Q944" s="1379"/>
      <c r="R944" s="1382" t="s">
        <v>395</v>
      </c>
      <c r="S944" s="1379"/>
      <c r="T944" s="1382" t="str">
        <f t="shared" si="149"/>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3"/>
        <v/>
      </c>
      <c r="J945" s="1382"/>
      <c r="K945" s="1382" t="str">
        <f t="shared" si="144"/>
        <v/>
      </c>
      <c r="L945" s="869" t="s">
        <v>1396</v>
      </c>
      <c r="M945" s="1398">
        <v>928</v>
      </c>
      <c r="N945" s="1382"/>
      <c r="O945" s="1379"/>
      <c r="P945" s="1379"/>
      <c r="Q945" s="1379"/>
      <c r="R945" s="1382" t="s">
        <v>395</v>
      </c>
      <c r="S945" s="1379"/>
      <c r="T945" s="1382" t="str">
        <f t="shared" si="149"/>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3"/>
        <v/>
      </c>
      <c r="J946" s="1382"/>
      <c r="K946" s="1382" t="str">
        <f t="shared" si="144"/>
        <v/>
      </c>
      <c r="L946" s="869" t="s">
        <v>1397</v>
      </c>
      <c r="M946" s="1398">
        <v>929</v>
      </c>
      <c r="N946" s="1382"/>
      <c r="O946" s="1379"/>
      <c r="P946" s="1379"/>
      <c r="Q946" s="1379"/>
      <c r="R946" s="1382" t="s">
        <v>395</v>
      </c>
      <c r="S946" s="1379"/>
      <c r="T946" s="1382" t="str">
        <f t="shared" si="149"/>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3"/>
        <v/>
      </c>
      <c r="J947" s="1382" t="str">
        <f t="shared" si="150"/>
        <v/>
      </c>
      <c r="K947" s="1382" t="str">
        <f t="shared" si="144"/>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3"/>
        <v/>
      </c>
      <c r="J948" s="1382"/>
      <c r="K948" s="1382" t="str">
        <f t="shared" si="144"/>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3"/>
        <v/>
      </c>
      <c r="J949" s="1382" t="str">
        <f t="shared" ref="J949:J966" si="153">IF(M949&lt;&gt;"",IF($Q$949="Yes",Q$1&amp;M949,""))</f>
        <v/>
      </c>
      <c r="K949" s="1382" t="str">
        <f t="shared" si="144"/>
        <v/>
      </c>
      <c r="L949" s="869" t="s">
        <v>1715</v>
      </c>
      <c r="M949" s="1398">
        <v>932</v>
      </c>
      <c r="N949" s="1382"/>
      <c r="O949" s="1379">
        <f>'Configurable Tab'!H22</f>
        <v>281</v>
      </c>
      <c r="P949" s="1485">
        <f>'Configurable Tab'!J22</f>
        <v>0</v>
      </c>
      <c r="Q949" s="1422" t="s">
        <v>648</v>
      </c>
      <c r="R949" s="1382" t="s">
        <v>395</v>
      </c>
      <c r="S949" s="1379"/>
      <c r="T949" s="1382" t="str">
        <f t="shared" ref="T949:T965" si="154">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3"/>
        <v/>
      </c>
      <c r="J950" s="1382"/>
      <c r="K950" s="1382" t="str">
        <f t="shared" si="144"/>
        <v/>
      </c>
      <c r="L950" s="869" t="s">
        <v>1391</v>
      </c>
      <c r="M950" s="1398">
        <v>933</v>
      </c>
      <c r="N950" s="1382"/>
      <c r="O950" s="1379" t="s">
        <v>726</v>
      </c>
      <c r="P950" s="1379"/>
      <c r="Q950" s="1379"/>
      <c r="R950" s="1382" t="s">
        <v>395</v>
      </c>
      <c r="S950" s="1379"/>
      <c r="T950" s="1382" t="str">
        <f t="shared" si="154"/>
        <v/>
      </c>
      <c r="U950" s="1379"/>
      <c r="V950" s="1379"/>
      <c r="W950" s="1379"/>
      <c r="X950" s="1379"/>
      <c r="Y950" s="1379"/>
      <c r="Z950" s="1379"/>
    </row>
    <row r="951" spans="1:26" x14ac:dyDescent="0.25">
      <c r="A951" s="1040" t="s">
        <v>1388</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3"/>
        <v/>
      </c>
      <c r="J951" s="1382" t="str">
        <f t="shared" si="153"/>
        <v/>
      </c>
      <c r="K951" s="1382" t="str">
        <f t="shared" si="144"/>
        <v/>
      </c>
      <c r="L951" s="869" t="s">
        <v>1388</v>
      </c>
      <c r="M951" s="1398">
        <v>934</v>
      </c>
      <c r="N951" s="1382"/>
      <c r="O951" s="1379">
        <f>'Configurable Tab'!I22</f>
        <v>294</v>
      </c>
      <c r="P951" s="1379"/>
      <c r="Q951" s="1379"/>
      <c r="R951" s="1382" t="s">
        <v>395</v>
      </c>
      <c r="S951" s="1379"/>
      <c r="T951" s="1382" t="str">
        <f t="shared" si="154"/>
        <v/>
      </c>
      <c r="U951" s="1379"/>
      <c r="V951" s="1379"/>
      <c r="W951" s="1379"/>
      <c r="X951" s="1379"/>
      <c r="Y951" s="1379"/>
      <c r="Z951" s="1379"/>
    </row>
    <row r="952" spans="1:26" x14ac:dyDescent="0.25">
      <c r="A952" s="1040" t="s">
        <v>1389</v>
      </c>
      <c r="B952" s="869" t="str">
        <f t="shared" ca="1" si="155"/>
        <v>J283</v>
      </c>
      <c r="C952" s="869" t="str">
        <f t="shared" ca="1" si="156"/>
        <v>J284</v>
      </c>
      <c r="D952" s="869" t="s">
        <v>1358</v>
      </c>
      <c r="E952" s="869" t="s">
        <v>1526</v>
      </c>
      <c r="F952" s="1382" t="s">
        <v>2048</v>
      </c>
      <c r="G952" s="1382" t="str">
        <f>IF(T952&lt;&gt;"","I","")</f>
        <v/>
      </c>
      <c r="H952" s="1382" t="s">
        <v>2046</v>
      </c>
      <c r="I952" s="1338" t="str">
        <f t="shared" si="143"/>
        <v/>
      </c>
      <c r="J952" s="1382" t="str">
        <f t="shared" si="153"/>
        <v/>
      </c>
      <c r="K952" s="1382" t="str">
        <f t="shared" si="144"/>
        <v/>
      </c>
      <c r="L952" s="869" t="s">
        <v>1389</v>
      </c>
      <c r="M952" s="1398">
        <v>935</v>
      </c>
      <c r="N952" s="1382"/>
      <c r="O952" s="1379" t="s">
        <v>1718</v>
      </c>
      <c r="P952" s="1379"/>
      <c r="Q952" s="1379"/>
      <c r="R952" s="1382" t="s">
        <v>395</v>
      </c>
      <c r="S952" s="1379"/>
      <c r="T952" s="1382" t="str">
        <f t="shared" si="154"/>
        <v/>
      </c>
      <c r="U952" s="1379"/>
      <c r="V952" s="1379"/>
      <c r="W952" s="1379"/>
      <c r="X952" s="1379"/>
      <c r="Y952" s="1379"/>
      <c r="Z952" s="1379"/>
    </row>
    <row r="953" spans="1:26" x14ac:dyDescent="0.25">
      <c r="A953" s="1040" t="s">
        <v>1405</v>
      </c>
      <c r="B953" s="869" t="str">
        <f t="shared" ca="1" si="155"/>
        <v>L283</v>
      </c>
      <c r="C953" s="869" t="str">
        <f t="shared" ca="1" si="156"/>
        <v>L284</v>
      </c>
      <c r="D953" s="869" t="s">
        <v>1358</v>
      </c>
      <c r="E953" s="869" t="s">
        <v>1526</v>
      </c>
      <c r="F953" s="1382" t="s">
        <v>2049</v>
      </c>
      <c r="G953" s="1382" t="str">
        <f>IF(T953&lt;&gt;"","H","")</f>
        <v/>
      </c>
      <c r="H953" s="1382" t="s">
        <v>2046</v>
      </c>
      <c r="I953" s="1338" t="str">
        <f t="shared" si="143"/>
        <v/>
      </c>
      <c r="J953" s="1382" t="str">
        <f t="shared" si="153"/>
        <v/>
      </c>
      <c r="K953" s="1382" t="str">
        <f t="shared" si="144"/>
        <v/>
      </c>
      <c r="L953" s="869" t="s">
        <v>1405</v>
      </c>
      <c r="M953" s="1398">
        <v>936</v>
      </c>
      <c r="N953" s="1382"/>
      <c r="O953" s="1379"/>
      <c r="P953" s="1379"/>
      <c r="Q953" s="1379"/>
      <c r="R953" s="1382" t="s">
        <v>395</v>
      </c>
      <c r="S953" s="1379"/>
      <c r="T953" s="1382" t="str">
        <f t="shared" si="154"/>
        <v/>
      </c>
      <c r="U953" s="1379"/>
      <c r="V953" s="1379"/>
      <c r="W953" s="1379"/>
      <c r="X953" s="1379"/>
      <c r="Y953" s="1379"/>
      <c r="Z953" s="1379"/>
    </row>
    <row r="954" spans="1:26" x14ac:dyDescent="0.25">
      <c r="A954" s="1040" t="s">
        <v>1390</v>
      </c>
      <c r="B954" s="869" t="str">
        <f t="shared" ca="1" si="155"/>
        <v>N283</v>
      </c>
      <c r="C954" s="869" t="str">
        <f t="shared" ca="1" si="156"/>
        <v>N284</v>
      </c>
      <c r="D954" s="869" t="s">
        <v>1358</v>
      </c>
      <c r="E954" s="869" t="s">
        <v>1526</v>
      </c>
      <c r="F954" s="1382" t="s">
        <v>1390</v>
      </c>
      <c r="G954" s="1382" t="str">
        <f>IF(T954&lt;&gt;"",IF(Q952="Credit Memo","J",IF(Q952="Check","K","")),"")</f>
        <v/>
      </c>
      <c r="H954" s="1382" t="s">
        <v>2046</v>
      </c>
      <c r="I954" s="1338" t="str">
        <f t="shared" si="143"/>
        <v/>
      </c>
      <c r="J954" s="1382" t="str">
        <f t="shared" si="153"/>
        <v/>
      </c>
      <c r="K954" s="1382" t="str">
        <f t="shared" si="144"/>
        <v/>
      </c>
      <c r="L954" s="869" t="s">
        <v>1390</v>
      </c>
      <c r="M954" s="1398">
        <v>937</v>
      </c>
      <c r="N954" s="1382"/>
      <c r="O954" s="1379"/>
      <c r="P954" s="1379"/>
      <c r="Q954" s="1379"/>
      <c r="R954" s="1382" t="s">
        <v>395</v>
      </c>
      <c r="S954" s="1379"/>
      <c r="T954" s="1382" t="str">
        <f t="shared" si="154"/>
        <v/>
      </c>
      <c r="U954" s="1379"/>
      <c r="V954" s="1379"/>
      <c r="W954" s="1379"/>
      <c r="X954" s="1379"/>
      <c r="Y954" s="1379"/>
      <c r="Z954" s="1379"/>
    </row>
    <row r="955" spans="1:26" x14ac:dyDescent="0.25">
      <c r="A955" s="1040" t="s">
        <v>1496</v>
      </c>
      <c r="B955" s="869" t="str">
        <f t="shared" ca="1" si="155"/>
        <v>P283</v>
      </c>
      <c r="C955" s="869" t="str">
        <f t="shared" ca="1" si="156"/>
        <v>P284</v>
      </c>
      <c r="D955" s="869" t="s">
        <v>1358</v>
      </c>
      <c r="E955" s="869" t="s">
        <v>1526</v>
      </c>
      <c r="F955" s="1382" t="s">
        <v>2050</v>
      </c>
      <c r="G955" s="1382" t="str">
        <f>IF(T955&lt;&gt;"","F","")</f>
        <v/>
      </c>
      <c r="H955" s="1382" t="s">
        <v>2046</v>
      </c>
      <c r="I955" s="1338" t="str">
        <f t="shared" si="143"/>
        <v/>
      </c>
      <c r="J955" s="1382" t="str">
        <f t="shared" si="153"/>
        <v/>
      </c>
      <c r="K955" s="1382" t="str">
        <f t="shared" si="144"/>
        <v/>
      </c>
      <c r="L955" s="869" t="s">
        <v>1496</v>
      </c>
      <c r="M955" s="1398">
        <v>938</v>
      </c>
      <c r="N955" s="1382"/>
      <c r="O955" s="1379"/>
      <c r="P955" s="1379"/>
      <c r="Q955" s="1379"/>
      <c r="R955" s="1382" t="s">
        <v>395</v>
      </c>
      <c r="S955" s="1379"/>
      <c r="T955" s="1382" t="str">
        <f t="shared" si="154"/>
        <v/>
      </c>
      <c r="U955" s="1379"/>
      <c r="V955" s="1379"/>
      <c r="W955" s="1379"/>
      <c r="X955" s="1379"/>
      <c r="Y955" s="1379"/>
      <c r="Z955" s="1379"/>
    </row>
    <row r="956" spans="1:26" x14ac:dyDescent="0.25">
      <c r="A956" s="1040" t="s">
        <v>1497</v>
      </c>
      <c r="B956" s="869" t="str">
        <f t="shared" ca="1" si="155"/>
        <v>R283</v>
      </c>
      <c r="C956" s="869" t="str">
        <f t="shared" ca="1" si="156"/>
        <v>R284</v>
      </c>
      <c r="D956" s="869" t="s">
        <v>1358</v>
      </c>
      <c r="E956" s="869" t="s">
        <v>1526</v>
      </c>
      <c r="F956" s="1382" t="s">
        <v>2051</v>
      </c>
      <c r="G956" s="1382" t="str">
        <f>IF(T956&lt;&gt;"","G","")</f>
        <v/>
      </c>
      <c r="H956" s="1382" t="s">
        <v>2046</v>
      </c>
      <c r="I956" s="1338" t="str">
        <f t="shared" si="143"/>
        <v/>
      </c>
      <c r="J956" s="1382" t="str">
        <f t="shared" si="153"/>
        <v/>
      </c>
      <c r="K956" s="1382" t="str">
        <f t="shared" si="144"/>
        <v/>
      </c>
      <c r="L956" s="869" t="s">
        <v>1497</v>
      </c>
      <c r="M956" s="1398">
        <v>939</v>
      </c>
      <c r="N956" s="1382"/>
      <c r="O956" s="1379"/>
      <c r="P956" s="1379"/>
      <c r="Q956" s="1379"/>
      <c r="R956" s="1382" t="s">
        <v>395</v>
      </c>
      <c r="S956" s="1379"/>
      <c r="T956" s="1382" t="str">
        <f t="shared" si="154"/>
        <v/>
      </c>
      <c r="U956" s="1379"/>
      <c r="V956" s="1379"/>
      <c r="W956" s="1379"/>
      <c r="X956" s="1379"/>
      <c r="Y956" s="1379"/>
      <c r="Z956" s="1379"/>
    </row>
    <row r="957" spans="1:26" x14ac:dyDescent="0.25">
      <c r="A957" s="1040" t="s">
        <v>1498</v>
      </c>
      <c r="B957" s="869" t="str">
        <f t="shared" ca="1" si="155"/>
        <v>T283</v>
      </c>
      <c r="C957" s="869" t="str">
        <f t="shared" ca="1" si="156"/>
        <v>T284</v>
      </c>
      <c r="D957" s="869" t="s">
        <v>1358</v>
      </c>
      <c r="E957" s="869" t="s">
        <v>1526</v>
      </c>
      <c r="F957" s="884" t="s">
        <v>1498</v>
      </c>
      <c r="G957" s="1382" t="str">
        <f>IF(T957&lt;&gt;"","AW","")</f>
        <v/>
      </c>
      <c r="H957" s="1382" t="s">
        <v>2046</v>
      </c>
      <c r="I957" s="1338" t="str">
        <f t="shared" si="143"/>
        <v/>
      </c>
      <c r="J957" s="1382" t="str">
        <f t="shared" si="153"/>
        <v/>
      </c>
      <c r="K957" s="1382" t="str">
        <f t="shared" si="144"/>
        <v/>
      </c>
      <c r="L957" s="869" t="s">
        <v>1498</v>
      </c>
      <c r="M957" s="1398">
        <v>940</v>
      </c>
      <c r="N957" s="1382"/>
      <c r="O957" s="1379"/>
      <c r="P957" s="1379"/>
      <c r="Q957" s="1379"/>
      <c r="R957" s="1382" t="s">
        <v>395</v>
      </c>
      <c r="S957" s="1379"/>
      <c r="T957" s="1382" t="str">
        <f t="shared" si="154"/>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3"/>
        <v/>
      </c>
      <c r="J958" s="1382"/>
      <c r="K958" s="1382" t="str">
        <f t="shared" si="144"/>
        <v/>
      </c>
      <c r="L958" s="869" t="s">
        <v>1393</v>
      </c>
      <c r="M958" s="1398">
        <v>941</v>
      </c>
      <c r="N958" s="1382"/>
      <c r="O958" s="1379"/>
      <c r="P958" s="1379"/>
      <c r="Q958" s="1379"/>
      <c r="R958" s="1382" t="s">
        <v>395</v>
      </c>
      <c r="S958" s="1379"/>
      <c r="T958" s="1382" t="str">
        <f t="shared" si="154"/>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3"/>
        <v/>
      </c>
      <c r="J959" s="1382"/>
      <c r="K959" s="1382" t="str">
        <f t="shared" si="144"/>
        <v/>
      </c>
      <c r="L959" s="869" t="s">
        <v>1394</v>
      </c>
      <c r="M959" s="1398">
        <v>942</v>
      </c>
      <c r="N959" s="1382"/>
      <c r="O959" s="1379"/>
      <c r="P959" s="1379"/>
      <c r="Q959" s="1379"/>
      <c r="R959" s="1382" t="s">
        <v>395</v>
      </c>
      <c r="S959" s="1379"/>
      <c r="T959" s="1382" t="str">
        <f t="shared" si="154"/>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3"/>
        <v/>
      </c>
      <c r="J960" s="1382" t="str">
        <f t="shared" si="153"/>
        <v/>
      </c>
      <c r="K960" s="1382" t="str">
        <f t="shared" si="144"/>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4"/>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3"/>
        <v/>
      </c>
      <c r="J961" s="1382" t="str">
        <f t="shared" si="153"/>
        <v/>
      </c>
      <c r="K961" s="1382" t="str">
        <f t="shared" si="144"/>
        <v/>
      </c>
      <c r="L961" s="869" t="s">
        <v>1502</v>
      </c>
      <c r="M961" s="1398">
        <v>944</v>
      </c>
      <c r="N961" s="1382"/>
      <c r="O961" s="1379"/>
      <c r="P961" s="1379"/>
      <c r="Q961" s="1379"/>
      <c r="R961" s="1382" t="s">
        <v>395</v>
      </c>
      <c r="S961" s="1379"/>
      <c r="T961" s="1382" t="str">
        <f t="shared" si="154"/>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3"/>
        <v/>
      </c>
      <c r="J962" s="1382" t="str">
        <f t="shared" si="153"/>
        <v/>
      </c>
      <c r="K962" s="1382" t="str">
        <f t="shared" si="144"/>
        <v/>
      </c>
      <c r="L962" s="869" t="s">
        <v>1516</v>
      </c>
      <c r="M962" s="1398">
        <v>945</v>
      </c>
      <c r="N962" s="1382"/>
      <c r="O962" s="1379"/>
      <c r="P962" s="1379"/>
      <c r="Q962" s="1379"/>
      <c r="R962" s="1382" t="s">
        <v>395</v>
      </c>
      <c r="S962" s="1379"/>
      <c r="T962" s="1382" t="str">
        <f t="shared" si="154"/>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3"/>
        <v/>
      </c>
      <c r="J963" s="1382" t="str">
        <f t="shared" si="153"/>
        <v/>
      </c>
      <c r="K963" s="1382" t="str">
        <f t="shared" si="144"/>
        <v/>
      </c>
      <c r="L963" s="869" t="s">
        <v>1395</v>
      </c>
      <c r="M963" s="1398">
        <v>946</v>
      </c>
      <c r="N963" s="1382"/>
      <c r="O963" s="1379"/>
      <c r="P963" s="1379"/>
      <c r="Q963" s="1379"/>
      <c r="R963" s="1382" t="s">
        <v>395</v>
      </c>
      <c r="S963" s="1379"/>
      <c r="T963" s="1382" t="str">
        <f t="shared" si="154"/>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7">IF(J964&lt;&gt;"",A964,"")</f>
        <v/>
      </c>
      <c r="J964" s="1382"/>
      <c r="K964" s="1382" t="str">
        <f t="shared" ref="K964:K1027" si="158">IF(J964&lt;&gt;"",E964,"")</f>
        <v/>
      </c>
      <c r="L964" s="869" t="s">
        <v>1396</v>
      </c>
      <c r="M964" s="1398">
        <v>947</v>
      </c>
      <c r="N964" s="1382"/>
      <c r="O964" s="1379"/>
      <c r="P964" s="1379"/>
      <c r="Q964" s="1379"/>
      <c r="R964" s="1382" t="s">
        <v>395</v>
      </c>
      <c r="S964" s="1379"/>
      <c r="T964" s="1382" t="str">
        <f t="shared" si="154"/>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7"/>
        <v/>
      </c>
      <c r="J965" s="1382"/>
      <c r="K965" s="1382" t="str">
        <f t="shared" si="158"/>
        <v/>
      </c>
      <c r="L965" s="869" t="s">
        <v>1397</v>
      </c>
      <c r="M965" s="1398">
        <v>948</v>
      </c>
      <c r="N965" s="1382"/>
      <c r="O965" s="1379"/>
      <c r="P965" s="1379"/>
      <c r="Q965" s="1379"/>
      <c r="R965" s="1382" t="s">
        <v>395</v>
      </c>
      <c r="S965" s="1379"/>
      <c r="T965" s="1382" t="str">
        <f t="shared" si="154"/>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7"/>
        <v/>
      </c>
      <c r="J966" s="1382" t="str">
        <f t="shared" si="153"/>
        <v/>
      </c>
      <c r="K966" s="1382" t="str">
        <f t="shared" si="158"/>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7"/>
        <v/>
      </c>
      <c r="J967" s="1382"/>
      <c r="K967" s="1382" t="str">
        <f t="shared" si="158"/>
        <v/>
      </c>
      <c r="L967" s="869" t="s">
        <v>1501</v>
      </c>
      <c r="M967" s="1398">
        <v>950</v>
      </c>
      <c r="N967" s="1382"/>
      <c r="O967" s="1379" t="s">
        <v>725</v>
      </c>
      <c r="P967" s="1485"/>
      <c r="Q967" s="1379"/>
      <c r="R967" s="1382" t="s">
        <v>395</v>
      </c>
      <c r="S967" s="1379"/>
      <c r="T967" s="1382" t="str">
        <f t="shared" ref="T967:T984" si="159">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7"/>
        <v/>
      </c>
      <c r="J968" s="1382" t="str">
        <f t="shared" ref="J968:J985" si="160">IF(M968&lt;&gt;"",IF($Q$968="Yes",Q$1&amp;M968,""))</f>
        <v/>
      </c>
      <c r="K968" s="1382" t="str">
        <f t="shared" si="158"/>
        <v/>
      </c>
      <c r="L968" s="869" t="s">
        <v>1715</v>
      </c>
      <c r="M968" s="1398">
        <v>951</v>
      </c>
      <c r="N968" s="1382"/>
      <c r="O968" s="1379">
        <f>'Configurable Tab'!H23</f>
        <v>295</v>
      </c>
      <c r="P968" s="1485">
        <f>'Configurable Tab'!J23</f>
        <v>0</v>
      </c>
      <c r="Q968" s="1422" t="s">
        <v>648</v>
      </c>
      <c r="R968" s="1382" t="s">
        <v>395</v>
      </c>
      <c r="S968" s="1379"/>
      <c r="T968" s="1382" t="str">
        <f t="shared" si="159"/>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7"/>
        <v/>
      </c>
      <c r="J969" s="1382"/>
      <c r="K969" s="1382" t="str">
        <f t="shared" si="158"/>
        <v/>
      </c>
      <c r="L969" s="869" t="s">
        <v>1391</v>
      </c>
      <c r="M969" s="1398">
        <v>952</v>
      </c>
      <c r="N969" s="1382"/>
      <c r="O969" s="1379" t="s">
        <v>726</v>
      </c>
      <c r="P969" s="1379"/>
      <c r="Q969" s="1379"/>
      <c r="R969" s="1382" t="s">
        <v>395</v>
      </c>
      <c r="S969" s="1379"/>
      <c r="T969" s="1382" t="str">
        <f t="shared" si="159"/>
        <v/>
      </c>
      <c r="U969" s="1379"/>
      <c r="V969" s="1379"/>
      <c r="W969" s="1379"/>
      <c r="X969" s="1379"/>
      <c r="Y969" s="1379"/>
      <c r="Z969" s="1379"/>
    </row>
    <row r="970" spans="1:26" x14ac:dyDescent="0.25">
      <c r="A970" s="1062" t="s">
        <v>1388</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7"/>
        <v/>
      </c>
      <c r="J970" s="1382" t="str">
        <f t="shared" si="160"/>
        <v/>
      </c>
      <c r="K970" s="1382" t="str">
        <f t="shared" si="158"/>
        <v/>
      </c>
      <c r="L970" s="869" t="s">
        <v>1388</v>
      </c>
      <c r="M970" s="1398">
        <v>953</v>
      </c>
      <c r="N970" s="1382"/>
      <c r="O970" s="1379">
        <f>'Configurable Tab'!I23</f>
        <v>308</v>
      </c>
      <c r="P970" s="1379"/>
      <c r="Q970" s="1379"/>
      <c r="R970" s="1382" t="s">
        <v>395</v>
      </c>
      <c r="S970" s="1379"/>
      <c r="T970" s="1382" t="str">
        <f t="shared" si="159"/>
        <v/>
      </c>
      <c r="U970" s="1379"/>
      <c r="V970" s="1379"/>
      <c r="W970" s="1379"/>
      <c r="X970" s="1379"/>
      <c r="Y970" s="1379"/>
      <c r="Z970" s="1379"/>
    </row>
    <row r="971" spans="1:26" x14ac:dyDescent="0.25">
      <c r="A971" s="1062" t="s">
        <v>1389</v>
      </c>
      <c r="B971" s="869" t="str">
        <f t="shared" ca="1" si="161"/>
        <v>J297</v>
      </c>
      <c r="C971" s="869" t="str">
        <f t="shared" ca="1" si="162"/>
        <v>J298</v>
      </c>
      <c r="D971" s="869" t="s">
        <v>1358</v>
      </c>
      <c r="E971" s="869" t="s">
        <v>1526</v>
      </c>
      <c r="F971" s="1382" t="s">
        <v>2048</v>
      </c>
      <c r="G971" s="1382" t="str">
        <f>IF(T971&lt;&gt;"","I","")</f>
        <v/>
      </c>
      <c r="H971" s="1382" t="s">
        <v>2046</v>
      </c>
      <c r="I971" s="1338" t="str">
        <f t="shared" si="157"/>
        <v/>
      </c>
      <c r="J971" s="1382" t="str">
        <f t="shared" si="160"/>
        <v/>
      </c>
      <c r="K971" s="1382" t="str">
        <f t="shared" si="158"/>
        <v/>
      </c>
      <c r="L971" s="869" t="s">
        <v>1389</v>
      </c>
      <c r="M971" s="1398">
        <v>954</v>
      </c>
      <c r="N971" s="1382"/>
      <c r="O971" s="1379" t="s">
        <v>1719</v>
      </c>
      <c r="P971" s="1379"/>
      <c r="Q971" s="1379"/>
      <c r="R971" s="1382" t="s">
        <v>395</v>
      </c>
      <c r="S971" s="1379"/>
      <c r="T971" s="1382" t="str">
        <f t="shared" si="159"/>
        <v/>
      </c>
      <c r="U971" s="1379"/>
      <c r="V971" s="1379"/>
      <c r="W971" s="1379"/>
      <c r="X971" s="1379"/>
      <c r="Y971" s="1379"/>
      <c r="Z971" s="1379"/>
    </row>
    <row r="972" spans="1:26" x14ac:dyDescent="0.25">
      <c r="A972" s="1062" t="s">
        <v>1405</v>
      </c>
      <c r="B972" s="869" t="str">
        <f t="shared" ca="1" si="161"/>
        <v>L297</v>
      </c>
      <c r="C972" s="869" t="str">
        <f t="shared" ca="1" si="162"/>
        <v>L298</v>
      </c>
      <c r="D972" s="869" t="s">
        <v>1358</v>
      </c>
      <c r="E972" s="869" t="s">
        <v>1526</v>
      </c>
      <c r="F972" s="1382" t="s">
        <v>2049</v>
      </c>
      <c r="G972" s="1382" t="str">
        <f>IF(T972&lt;&gt;"","H","")</f>
        <v/>
      </c>
      <c r="H972" s="1382" t="s">
        <v>2046</v>
      </c>
      <c r="I972" s="1338" t="str">
        <f t="shared" si="157"/>
        <v/>
      </c>
      <c r="J972" s="1382" t="str">
        <f t="shared" si="160"/>
        <v/>
      </c>
      <c r="K972" s="1382" t="str">
        <f t="shared" si="158"/>
        <v/>
      </c>
      <c r="L972" s="869" t="s">
        <v>1405</v>
      </c>
      <c r="M972" s="1398">
        <v>955</v>
      </c>
      <c r="N972" s="1382"/>
      <c r="O972" s="1379"/>
      <c r="P972" s="1379"/>
      <c r="Q972" s="1379"/>
      <c r="R972" s="1382" t="s">
        <v>395</v>
      </c>
      <c r="S972" s="1379"/>
      <c r="T972" s="1382" t="str">
        <f t="shared" si="159"/>
        <v/>
      </c>
      <c r="U972" s="1379"/>
      <c r="V972" s="1379"/>
      <c r="W972" s="1379"/>
      <c r="X972" s="1379"/>
      <c r="Y972" s="1379"/>
      <c r="Z972" s="1379"/>
    </row>
    <row r="973" spans="1:26" x14ac:dyDescent="0.25">
      <c r="A973" s="1062" t="s">
        <v>1390</v>
      </c>
      <c r="B973" s="869" t="str">
        <f t="shared" ca="1" si="161"/>
        <v>N297</v>
      </c>
      <c r="C973" s="869" t="str">
        <f t="shared" ca="1" si="162"/>
        <v>N298</v>
      </c>
      <c r="D973" s="869" t="s">
        <v>1358</v>
      </c>
      <c r="E973" s="869" t="s">
        <v>1526</v>
      </c>
      <c r="F973" s="1382" t="s">
        <v>1390</v>
      </c>
      <c r="G973" s="1382" t="str">
        <f>IF(T973&lt;&gt;"",IF(Q971="Credit Memo","J",IF(Q971="Check","K","")),"")</f>
        <v/>
      </c>
      <c r="H973" s="1382" t="s">
        <v>2046</v>
      </c>
      <c r="I973" s="1338" t="str">
        <f t="shared" si="157"/>
        <v/>
      </c>
      <c r="J973" s="1382" t="str">
        <f t="shared" si="160"/>
        <v/>
      </c>
      <c r="K973" s="1382" t="str">
        <f t="shared" si="158"/>
        <v/>
      </c>
      <c r="L973" s="869" t="s">
        <v>1390</v>
      </c>
      <c r="M973" s="1398">
        <v>956</v>
      </c>
      <c r="N973" s="1382"/>
      <c r="O973" s="1379"/>
      <c r="P973" s="1379"/>
      <c r="Q973" s="1379"/>
      <c r="R973" s="1382" t="s">
        <v>395</v>
      </c>
      <c r="S973" s="1379"/>
      <c r="T973" s="1382" t="str">
        <f t="shared" si="159"/>
        <v/>
      </c>
      <c r="U973" s="1379"/>
      <c r="V973" s="1379"/>
      <c r="W973" s="1379"/>
      <c r="X973" s="1379"/>
      <c r="Y973" s="1379"/>
      <c r="Z973" s="1379"/>
    </row>
    <row r="974" spans="1:26" x14ac:dyDescent="0.25">
      <c r="A974" s="1062" t="s">
        <v>1496</v>
      </c>
      <c r="B974" s="869" t="str">
        <f t="shared" ca="1" si="161"/>
        <v>P297</v>
      </c>
      <c r="C974" s="869" t="str">
        <f t="shared" ca="1" si="162"/>
        <v>P298</v>
      </c>
      <c r="D974" s="869" t="s">
        <v>1358</v>
      </c>
      <c r="E974" s="869" t="s">
        <v>1526</v>
      </c>
      <c r="F974" s="1382" t="s">
        <v>2050</v>
      </c>
      <c r="G974" s="1382" t="str">
        <f>IF(T974&lt;&gt;"","F","")</f>
        <v/>
      </c>
      <c r="H974" s="1382" t="s">
        <v>2046</v>
      </c>
      <c r="I974" s="1338" t="str">
        <f t="shared" si="157"/>
        <v/>
      </c>
      <c r="J974" s="1382" t="str">
        <f t="shared" si="160"/>
        <v/>
      </c>
      <c r="K974" s="1382" t="str">
        <f t="shared" si="158"/>
        <v/>
      </c>
      <c r="L974" s="869" t="s">
        <v>1496</v>
      </c>
      <c r="M974" s="1398">
        <v>957</v>
      </c>
      <c r="N974" s="1382"/>
      <c r="O974" s="1379"/>
      <c r="P974" s="1379"/>
      <c r="Q974" s="1379"/>
      <c r="R974" s="1382" t="s">
        <v>395</v>
      </c>
      <c r="S974" s="1379"/>
      <c r="T974" s="1382" t="str">
        <f t="shared" si="159"/>
        <v/>
      </c>
      <c r="U974" s="1379"/>
      <c r="V974" s="1379"/>
      <c r="W974" s="1379"/>
      <c r="X974" s="1379"/>
      <c r="Y974" s="1379"/>
      <c r="Z974" s="1379"/>
    </row>
    <row r="975" spans="1:26" x14ac:dyDescent="0.25">
      <c r="A975" s="1062" t="s">
        <v>1497</v>
      </c>
      <c r="B975" s="869" t="str">
        <f t="shared" ca="1" si="161"/>
        <v>R297</v>
      </c>
      <c r="C975" s="869" t="str">
        <f t="shared" ca="1" si="162"/>
        <v>R298</v>
      </c>
      <c r="D975" s="869" t="s">
        <v>1358</v>
      </c>
      <c r="E975" s="869" t="s">
        <v>1526</v>
      </c>
      <c r="F975" s="1382" t="s">
        <v>2051</v>
      </c>
      <c r="G975" s="1382" t="str">
        <f>IF(T975&lt;&gt;"","G","")</f>
        <v/>
      </c>
      <c r="H975" s="1382" t="s">
        <v>2046</v>
      </c>
      <c r="I975" s="1338" t="str">
        <f t="shared" si="157"/>
        <v/>
      </c>
      <c r="J975" s="1382" t="str">
        <f t="shared" si="160"/>
        <v/>
      </c>
      <c r="K975" s="1382" t="str">
        <f t="shared" si="158"/>
        <v/>
      </c>
      <c r="L975" s="869" t="s">
        <v>1497</v>
      </c>
      <c r="M975" s="1398">
        <v>958</v>
      </c>
      <c r="N975" s="1382"/>
      <c r="O975" s="1379"/>
      <c r="P975" s="1379"/>
      <c r="Q975" s="1379"/>
      <c r="R975" s="1382" t="s">
        <v>395</v>
      </c>
      <c r="S975" s="1379"/>
      <c r="T975" s="1382" t="str">
        <f t="shared" si="159"/>
        <v/>
      </c>
      <c r="U975" s="1379"/>
      <c r="V975" s="1379"/>
      <c r="W975" s="1379"/>
      <c r="X975" s="1379"/>
      <c r="Y975" s="1379"/>
      <c r="Z975" s="1379"/>
    </row>
    <row r="976" spans="1:26" x14ac:dyDescent="0.25">
      <c r="A976" s="1062" t="s">
        <v>1498</v>
      </c>
      <c r="B976" s="869" t="str">
        <f t="shared" ca="1" si="161"/>
        <v>T297</v>
      </c>
      <c r="C976" s="869" t="str">
        <f t="shared" ca="1" si="162"/>
        <v>T298</v>
      </c>
      <c r="D976" s="869" t="s">
        <v>1358</v>
      </c>
      <c r="E976" s="869" t="s">
        <v>1526</v>
      </c>
      <c r="F976" s="884" t="s">
        <v>1498</v>
      </c>
      <c r="G976" s="1382" t="str">
        <f>IF(T976&lt;&gt;"","AW","")</f>
        <v/>
      </c>
      <c r="H976" s="1382" t="s">
        <v>2046</v>
      </c>
      <c r="I976" s="1338" t="str">
        <f t="shared" si="157"/>
        <v/>
      </c>
      <c r="J976" s="1382" t="str">
        <f t="shared" si="160"/>
        <v/>
      </c>
      <c r="K976" s="1382" t="str">
        <f t="shared" si="158"/>
        <v/>
      </c>
      <c r="L976" s="869" t="s">
        <v>1498</v>
      </c>
      <c r="M976" s="1398">
        <v>959</v>
      </c>
      <c r="N976" s="1382"/>
      <c r="O976" s="1379"/>
      <c r="P976" s="1379"/>
      <c r="Q976" s="1379"/>
      <c r="R976" s="1382" t="s">
        <v>395</v>
      </c>
      <c r="S976" s="1379"/>
      <c r="T976" s="1382" t="str">
        <f t="shared" si="159"/>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7"/>
        <v/>
      </c>
      <c r="J977" s="1382"/>
      <c r="K977" s="1382" t="str">
        <f t="shared" si="158"/>
        <v/>
      </c>
      <c r="L977" s="869" t="s">
        <v>1393</v>
      </c>
      <c r="M977" s="1398">
        <v>960</v>
      </c>
      <c r="N977" s="1382"/>
      <c r="O977" s="1379"/>
      <c r="P977" s="1379"/>
      <c r="Q977" s="1379"/>
      <c r="R977" s="1382" t="s">
        <v>395</v>
      </c>
      <c r="S977" s="1379"/>
      <c r="T977" s="1382" t="str">
        <f t="shared" si="159"/>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7"/>
        <v/>
      </c>
      <c r="J978" s="1382"/>
      <c r="K978" s="1382" t="str">
        <f t="shared" si="158"/>
        <v/>
      </c>
      <c r="L978" s="869" t="s">
        <v>1394</v>
      </c>
      <c r="M978" s="1398">
        <v>961</v>
      </c>
      <c r="N978" s="1382"/>
      <c r="O978" s="1379"/>
      <c r="P978" s="1379"/>
      <c r="Q978" s="1379"/>
      <c r="R978" s="1382" t="s">
        <v>395</v>
      </c>
      <c r="S978" s="1379"/>
      <c r="T978" s="1382" t="str">
        <f t="shared" si="159"/>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7"/>
        <v/>
      </c>
      <c r="J979" s="1382" t="str">
        <f t="shared" si="160"/>
        <v/>
      </c>
      <c r="K979" s="1382" t="str">
        <f t="shared" si="158"/>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59"/>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7"/>
        <v/>
      </c>
      <c r="J980" s="1382" t="str">
        <f t="shared" si="160"/>
        <v/>
      </c>
      <c r="K980" s="1382" t="str">
        <f t="shared" si="158"/>
        <v/>
      </c>
      <c r="L980" s="869" t="s">
        <v>1502</v>
      </c>
      <c r="M980" s="1398">
        <v>963</v>
      </c>
      <c r="N980" s="1382"/>
      <c r="O980" s="1379"/>
      <c r="P980" s="1379"/>
      <c r="Q980" s="1379"/>
      <c r="R980" s="1382" t="s">
        <v>395</v>
      </c>
      <c r="S980" s="1379"/>
      <c r="T980" s="1382" t="str">
        <f t="shared" si="159"/>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7"/>
        <v/>
      </c>
      <c r="J981" s="1382" t="str">
        <f t="shared" si="160"/>
        <v/>
      </c>
      <c r="K981" s="1382" t="str">
        <f t="shared" si="158"/>
        <v/>
      </c>
      <c r="L981" s="869" t="s">
        <v>1516</v>
      </c>
      <c r="M981" s="1398">
        <v>964</v>
      </c>
      <c r="N981" s="1382"/>
      <c r="O981" s="1379"/>
      <c r="P981" s="1379"/>
      <c r="Q981" s="1379"/>
      <c r="R981" s="1382" t="s">
        <v>395</v>
      </c>
      <c r="S981" s="1379"/>
      <c r="T981" s="1382" t="str">
        <f t="shared" si="159"/>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7"/>
        <v/>
      </c>
      <c r="J982" s="1382" t="str">
        <f t="shared" si="160"/>
        <v/>
      </c>
      <c r="K982" s="1382" t="str">
        <f t="shared" si="158"/>
        <v/>
      </c>
      <c r="L982" s="869" t="s">
        <v>1395</v>
      </c>
      <c r="M982" s="1398">
        <v>965</v>
      </c>
      <c r="N982" s="1382"/>
      <c r="O982" s="1379"/>
      <c r="P982" s="1379"/>
      <c r="Q982" s="1379"/>
      <c r="R982" s="1382" t="s">
        <v>395</v>
      </c>
      <c r="S982" s="1379"/>
      <c r="T982" s="1382" t="str">
        <f t="shared" si="159"/>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7"/>
        <v/>
      </c>
      <c r="J983" s="1382"/>
      <c r="K983" s="1382" t="str">
        <f t="shared" si="158"/>
        <v/>
      </c>
      <c r="L983" s="869" t="s">
        <v>1396</v>
      </c>
      <c r="M983" s="1398">
        <v>966</v>
      </c>
      <c r="N983" s="1382"/>
      <c r="O983" s="1379"/>
      <c r="P983" s="1379"/>
      <c r="Q983" s="1379"/>
      <c r="R983" s="1382" t="s">
        <v>395</v>
      </c>
      <c r="S983" s="1379"/>
      <c r="T983" s="1382" t="str">
        <f t="shared" si="159"/>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7"/>
        <v/>
      </c>
      <c r="J984" s="1382"/>
      <c r="K984" s="1382" t="str">
        <f t="shared" si="158"/>
        <v/>
      </c>
      <c r="L984" s="869" t="s">
        <v>1397</v>
      </c>
      <c r="M984" s="1398">
        <v>967</v>
      </c>
      <c r="N984" s="1382"/>
      <c r="O984" s="1379"/>
      <c r="P984" s="1379"/>
      <c r="Q984" s="1379"/>
      <c r="R984" s="1382" t="s">
        <v>395</v>
      </c>
      <c r="S984" s="1379"/>
      <c r="T984" s="1382" t="str">
        <f t="shared" si="159"/>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7"/>
        <v/>
      </c>
      <c r="J985" s="1382" t="str">
        <f t="shared" si="160"/>
        <v/>
      </c>
      <c r="K985" s="1382" t="str">
        <f t="shared" si="158"/>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7"/>
        <v/>
      </c>
      <c r="J986" s="1382"/>
      <c r="K986" s="1382" t="str">
        <f t="shared" si="158"/>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7"/>
        <v/>
      </c>
      <c r="J987" s="1382" t="str">
        <f t="shared" ref="J987:J1001" si="163">IF(M987&lt;&gt;"",IF($Q$987="Yes",Q$1&amp;M987,""))</f>
        <v/>
      </c>
      <c r="K987" s="1382" t="str">
        <f t="shared" si="158"/>
        <v/>
      </c>
      <c r="L987" s="869" t="s">
        <v>1715</v>
      </c>
      <c r="M987" s="1398">
        <v>970</v>
      </c>
      <c r="N987" s="1382"/>
      <c r="O987" s="1379">
        <f>'Configurable Tab'!H24</f>
        <v>309</v>
      </c>
      <c r="P987" s="18" t="str">
        <f>'Configurable Tab'!J24</f>
        <v>Yes</v>
      </c>
      <c r="Q987" s="1422" t="s">
        <v>648</v>
      </c>
      <c r="R987" s="1382" t="s">
        <v>1706</v>
      </c>
      <c r="S987" s="1379"/>
      <c r="T987" s="1382" t="str">
        <f t="shared" ref="T987:T1003" si="164">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7"/>
        <v/>
      </c>
      <c r="J988" s="1382"/>
      <c r="K988" s="1382" t="str">
        <f t="shared" si="158"/>
        <v/>
      </c>
      <c r="L988" s="869" t="s">
        <v>1391</v>
      </c>
      <c r="M988" s="1398">
        <v>971</v>
      </c>
      <c r="N988" s="1382"/>
      <c r="O988" s="1379" t="s">
        <v>726</v>
      </c>
      <c r="P988" s="1379"/>
      <c r="Q988" s="1379"/>
      <c r="R988" s="1382" t="s">
        <v>1706</v>
      </c>
      <c r="S988" s="1379"/>
      <c r="T988" s="1382" t="str">
        <f t="shared" si="164"/>
        <v/>
      </c>
      <c r="U988" s="1379"/>
      <c r="V988" s="1379"/>
      <c r="W988" s="1379"/>
      <c r="X988" s="1379"/>
      <c r="Y988" s="1379"/>
      <c r="Z988" s="1379"/>
    </row>
    <row r="989" spans="1:26" x14ac:dyDescent="0.25">
      <c r="A989" s="893" t="s">
        <v>1388</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7"/>
        <v/>
      </c>
      <c r="J989" s="1382" t="str">
        <f t="shared" si="163"/>
        <v/>
      </c>
      <c r="K989" s="1382" t="str">
        <f t="shared" si="158"/>
        <v/>
      </c>
      <c r="L989" s="869" t="s">
        <v>1388</v>
      </c>
      <c r="M989" s="1398">
        <v>972</v>
      </c>
      <c r="N989" s="1382"/>
      <c r="O989" s="1379">
        <f>'Configurable Tab'!I24</f>
        <v>322</v>
      </c>
      <c r="P989" s="1379"/>
      <c r="Q989" s="1379"/>
      <c r="R989" s="1382" t="s">
        <v>1706</v>
      </c>
      <c r="S989" s="1379"/>
      <c r="T989" s="1382" t="str">
        <f t="shared" si="164"/>
        <v/>
      </c>
      <c r="U989" s="1379"/>
      <c r="V989" s="1379"/>
      <c r="W989" s="1379"/>
      <c r="X989" s="1379"/>
      <c r="Y989" s="1379"/>
      <c r="Z989" s="1379"/>
    </row>
    <row r="990" spans="1:26" x14ac:dyDescent="0.25">
      <c r="A990" s="893" t="s">
        <v>1389</v>
      </c>
      <c r="B990" s="869" t="str">
        <f t="shared" ca="1" si="165"/>
        <v>J311</v>
      </c>
      <c r="C990" s="869" t="str">
        <f t="shared" ca="1" si="166"/>
        <v>J312</v>
      </c>
      <c r="D990" s="869" t="s">
        <v>1358</v>
      </c>
      <c r="E990" s="869" t="s">
        <v>1526</v>
      </c>
      <c r="F990" s="1382" t="s">
        <v>2048</v>
      </c>
      <c r="G990" s="1382" t="str">
        <f>IF(T990&lt;&gt;"","I","")</f>
        <v/>
      </c>
      <c r="H990" s="1382" t="s">
        <v>2046</v>
      </c>
      <c r="I990" s="1338" t="str">
        <f t="shared" si="157"/>
        <v/>
      </c>
      <c r="J990" s="1382" t="str">
        <f t="shared" si="163"/>
        <v/>
      </c>
      <c r="K990" s="1382" t="str">
        <f t="shared" si="158"/>
        <v/>
      </c>
      <c r="L990" s="869" t="s">
        <v>1389</v>
      </c>
      <c r="M990" s="1398">
        <v>973</v>
      </c>
      <c r="N990" s="1382"/>
      <c r="O990" s="1379" t="s">
        <v>1659</v>
      </c>
      <c r="P990" s="1379"/>
      <c r="Q990" s="1379" t="s">
        <v>482</v>
      </c>
      <c r="R990" s="1382" t="s">
        <v>1706</v>
      </c>
      <c r="S990" s="1379"/>
      <c r="T990" s="1382" t="str">
        <f t="shared" si="164"/>
        <v/>
      </c>
      <c r="U990" s="1379"/>
      <c r="V990" s="1379"/>
      <c r="W990" s="1379"/>
      <c r="X990" s="1379"/>
      <c r="Y990" s="1379"/>
      <c r="Z990" s="1379"/>
    </row>
    <row r="991" spans="1:26" x14ac:dyDescent="0.25">
      <c r="A991" s="893" t="s">
        <v>1405</v>
      </c>
      <c r="B991" s="869" t="str">
        <f t="shared" ca="1" si="165"/>
        <v>L311</v>
      </c>
      <c r="C991" s="869" t="str">
        <f t="shared" ca="1" si="166"/>
        <v>L312</v>
      </c>
      <c r="D991" s="869" t="s">
        <v>1358</v>
      </c>
      <c r="E991" s="869" t="s">
        <v>1526</v>
      </c>
      <c r="F991" s="1382" t="s">
        <v>2049</v>
      </c>
      <c r="G991" s="1382" t="str">
        <f>IF(T991&lt;&gt;"","H","")</f>
        <v/>
      </c>
      <c r="H991" s="1382" t="s">
        <v>2046</v>
      </c>
      <c r="I991" s="1338" t="str">
        <f t="shared" si="157"/>
        <v/>
      </c>
      <c r="J991" s="1382" t="str">
        <f t="shared" si="163"/>
        <v/>
      </c>
      <c r="K991" s="1382" t="str">
        <f t="shared" si="158"/>
        <v/>
      </c>
      <c r="L991" s="869" t="s">
        <v>1405</v>
      </c>
      <c r="M991" s="1398">
        <v>974</v>
      </c>
      <c r="N991" s="1382"/>
      <c r="O991" s="1379"/>
      <c r="P991" s="1379"/>
      <c r="Q991" s="1379"/>
      <c r="R991" s="1382" t="s">
        <v>1706</v>
      </c>
      <c r="S991" s="1379"/>
      <c r="T991" s="1382" t="str">
        <f t="shared" si="164"/>
        <v/>
      </c>
      <c r="U991" s="1379"/>
      <c r="V991" s="1379"/>
      <c r="W991" s="1379"/>
      <c r="X991" s="1379"/>
      <c r="Y991" s="1379"/>
      <c r="Z991" s="1379"/>
    </row>
    <row r="992" spans="1:26" x14ac:dyDescent="0.25">
      <c r="A992" s="893" t="s">
        <v>1390</v>
      </c>
      <c r="B992" s="869" t="str">
        <f t="shared" ca="1" si="165"/>
        <v>N311</v>
      </c>
      <c r="C992" s="869" t="str">
        <f t="shared" ca="1" si="166"/>
        <v>N312</v>
      </c>
      <c r="D992" s="869" t="s">
        <v>1358</v>
      </c>
      <c r="E992" s="869" t="s">
        <v>1526</v>
      </c>
      <c r="F992" s="1382" t="s">
        <v>1390</v>
      </c>
      <c r="G992" s="1382" t="str">
        <f>IF(T992&lt;&gt;"",IF(Q990="Credit Memo","J",IF(Q990="Check","K","")),"")</f>
        <v/>
      </c>
      <c r="H992" s="1382" t="s">
        <v>2046</v>
      </c>
      <c r="I992" s="1338" t="str">
        <f t="shared" si="157"/>
        <v/>
      </c>
      <c r="J992" s="1382" t="str">
        <f t="shared" si="163"/>
        <v/>
      </c>
      <c r="K992" s="1382" t="str">
        <f t="shared" si="158"/>
        <v/>
      </c>
      <c r="L992" s="869" t="s">
        <v>1390</v>
      </c>
      <c r="M992" s="1398">
        <v>975</v>
      </c>
      <c r="N992" s="1382"/>
      <c r="O992" s="1379"/>
      <c r="P992" s="1379"/>
      <c r="Q992" s="1379"/>
      <c r="R992" s="1382" t="s">
        <v>1706</v>
      </c>
      <c r="S992" s="1379"/>
      <c r="T992" s="1382" t="str">
        <f t="shared" si="164"/>
        <v/>
      </c>
      <c r="U992" s="1379"/>
      <c r="V992" s="1379"/>
      <c r="W992" s="1379"/>
      <c r="X992" s="1379"/>
      <c r="Y992" s="1379"/>
      <c r="Z992" s="1379"/>
    </row>
    <row r="993" spans="1:26" x14ac:dyDescent="0.25">
      <c r="A993" s="893" t="s">
        <v>1496</v>
      </c>
      <c r="B993" s="869" t="str">
        <f t="shared" ca="1" si="165"/>
        <v>P311</v>
      </c>
      <c r="C993" s="869" t="str">
        <f t="shared" ca="1" si="166"/>
        <v>P312</v>
      </c>
      <c r="D993" s="869" t="s">
        <v>1358</v>
      </c>
      <c r="E993" s="869" t="s">
        <v>1526</v>
      </c>
      <c r="F993" s="1382" t="s">
        <v>2050</v>
      </c>
      <c r="G993" s="1382" t="str">
        <f>IF(T993&lt;&gt;"","F","")</f>
        <v/>
      </c>
      <c r="H993" s="1382" t="s">
        <v>2046</v>
      </c>
      <c r="I993" s="1338" t="str">
        <f t="shared" si="157"/>
        <v/>
      </c>
      <c r="J993" s="1382" t="str">
        <f t="shared" si="163"/>
        <v/>
      </c>
      <c r="K993" s="1382" t="str">
        <f t="shared" si="158"/>
        <v/>
      </c>
      <c r="L993" s="869" t="s">
        <v>1496</v>
      </c>
      <c r="M993" s="1398">
        <v>976</v>
      </c>
      <c r="N993" s="1382"/>
      <c r="O993" s="1379"/>
      <c r="P993" s="1379"/>
      <c r="Q993" s="1379"/>
      <c r="R993" s="1382" t="s">
        <v>1706</v>
      </c>
      <c r="S993" s="1379"/>
      <c r="T993" s="1382" t="str">
        <f t="shared" si="164"/>
        <v/>
      </c>
      <c r="U993" s="1379"/>
      <c r="V993" s="1379"/>
      <c r="W993" s="1379"/>
      <c r="X993" s="1379"/>
      <c r="Y993" s="1379"/>
      <c r="Z993" s="1379"/>
    </row>
    <row r="994" spans="1:26" x14ac:dyDescent="0.25">
      <c r="A994" s="893" t="s">
        <v>1497</v>
      </c>
      <c r="B994" s="869" t="str">
        <f t="shared" ca="1" si="165"/>
        <v>R311</v>
      </c>
      <c r="C994" s="869" t="str">
        <f t="shared" ca="1" si="166"/>
        <v>R312</v>
      </c>
      <c r="D994" s="869" t="s">
        <v>1358</v>
      </c>
      <c r="E994" s="869" t="s">
        <v>1526</v>
      </c>
      <c r="F994" s="1382" t="s">
        <v>2051</v>
      </c>
      <c r="G994" s="1382" t="str">
        <f>IF(T994&lt;&gt;"","G","")</f>
        <v/>
      </c>
      <c r="H994" s="1382" t="s">
        <v>2046</v>
      </c>
      <c r="I994" s="1338" t="str">
        <f t="shared" si="157"/>
        <v/>
      </c>
      <c r="J994" s="1382" t="str">
        <f t="shared" si="163"/>
        <v/>
      </c>
      <c r="K994" s="1382" t="str">
        <f t="shared" si="158"/>
        <v/>
      </c>
      <c r="L994" s="869" t="s">
        <v>1497</v>
      </c>
      <c r="M994" s="1398">
        <v>977</v>
      </c>
      <c r="N994" s="1382"/>
      <c r="O994" s="1379"/>
      <c r="P994" s="1379"/>
      <c r="Q994" s="1379"/>
      <c r="R994" s="1382" t="s">
        <v>1706</v>
      </c>
      <c r="S994" s="1379"/>
      <c r="T994" s="1382" t="str">
        <f t="shared" si="164"/>
        <v/>
      </c>
      <c r="U994" s="1379"/>
      <c r="V994" s="1379"/>
      <c r="W994" s="1379"/>
      <c r="X994" s="1379"/>
      <c r="Y994" s="1379"/>
      <c r="Z994" s="1379"/>
    </row>
    <row r="995" spans="1:26" x14ac:dyDescent="0.25">
      <c r="A995" s="893" t="s">
        <v>1498</v>
      </c>
      <c r="B995" s="869" t="str">
        <f t="shared" ca="1" si="165"/>
        <v>T311</v>
      </c>
      <c r="C995" s="869" t="str">
        <f t="shared" ca="1" si="166"/>
        <v>T312</v>
      </c>
      <c r="D995" s="869" t="s">
        <v>1358</v>
      </c>
      <c r="E995" s="869" t="s">
        <v>1526</v>
      </c>
      <c r="F995" s="884" t="s">
        <v>1498</v>
      </c>
      <c r="G995" s="1382" t="str">
        <f>IF(T995&lt;&gt;"","AW","")</f>
        <v/>
      </c>
      <c r="H995" s="1382" t="s">
        <v>2046</v>
      </c>
      <c r="I995" s="1338" t="str">
        <f t="shared" si="157"/>
        <v/>
      </c>
      <c r="J995" s="1382" t="str">
        <f t="shared" si="163"/>
        <v/>
      </c>
      <c r="K995" s="1382" t="str">
        <f t="shared" si="158"/>
        <v/>
      </c>
      <c r="L995" s="869" t="s">
        <v>1498</v>
      </c>
      <c r="M995" s="1398">
        <v>978</v>
      </c>
      <c r="N995" s="1382"/>
      <c r="O995" s="1379"/>
      <c r="P995" s="1379"/>
      <c r="Q995" s="1379"/>
      <c r="R995" s="1382" t="s">
        <v>1706</v>
      </c>
      <c r="S995" s="1379"/>
      <c r="T995" s="1382" t="str">
        <f t="shared" si="164"/>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7"/>
        <v/>
      </c>
      <c r="J996" s="1382"/>
      <c r="K996" s="1382" t="str">
        <f t="shared" si="158"/>
        <v/>
      </c>
      <c r="L996" s="869" t="s">
        <v>1393</v>
      </c>
      <c r="M996" s="1398">
        <v>979</v>
      </c>
      <c r="N996" s="1382"/>
      <c r="O996" s="1379"/>
      <c r="P996" s="1379"/>
      <c r="Q996" s="1379"/>
      <c r="R996" s="1382" t="s">
        <v>1706</v>
      </c>
      <c r="S996" s="1379"/>
      <c r="T996" s="1382" t="str">
        <f t="shared" si="164"/>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7"/>
        <v/>
      </c>
      <c r="J997" s="1382"/>
      <c r="K997" s="1382" t="str">
        <f t="shared" si="158"/>
        <v/>
      </c>
      <c r="L997" s="869" t="s">
        <v>1394</v>
      </c>
      <c r="M997" s="1398">
        <v>980</v>
      </c>
      <c r="N997" s="1382"/>
      <c r="O997" s="1379"/>
      <c r="P997" s="1379"/>
      <c r="Q997" s="1379"/>
      <c r="R997" s="1382" t="s">
        <v>1706</v>
      </c>
      <c r="S997" s="1379"/>
      <c r="T997" s="1382" t="str">
        <f t="shared" si="164"/>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7"/>
        <v/>
      </c>
      <c r="J998" s="1382" t="str">
        <f t="shared" si="163"/>
        <v/>
      </c>
      <c r="K998" s="1382" t="str">
        <f t="shared" si="158"/>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4"/>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7"/>
        <v/>
      </c>
      <c r="J999" s="1382" t="str">
        <f t="shared" si="163"/>
        <v/>
      </c>
      <c r="K999" s="1382" t="str">
        <f t="shared" si="158"/>
        <v/>
      </c>
      <c r="L999" s="869" t="s">
        <v>1502</v>
      </c>
      <c r="M999" s="1398">
        <v>982</v>
      </c>
      <c r="N999" s="1382"/>
      <c r="O999" s="1379"/>
      <c r="P999" s="1379"/>
      <c r="Q999" s="1379"/>
      <c r="R999" s="1382" t="s">
        <v>1706</v>
      </c>
      <c r="S999" s="1379"/>
      <c r="T999" s="1382" t="str">
        <f t="shared" si="164"/>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7"/>
        <v/>
      </c>
      <c r="J1000" s="1382" t="str">
        <f t="shared" si="163"/>
        <v/>
      </c>
      <c r="K1000" s="1382" t="str">
        <f t="shared" si="158"/>
        <v/>
      </c>
      <c r="L1000" s="869" t="s">
        <v>1516</v>
      </c>
      <c r="M1000" s="1398">
        <v>983</v>
      </c>
      <c r="N1000" s="1382"/>
      <c r="O1000" s="1379"/>
      <c r="P1000" s="1379"/>
      <c r="Q1000" s="1379"/>
      <c r="R1000" s="1382" t="s">
        <v>1706</v>
      </c>
      <c r="S1000" s="1379"/>
      <c r="T1000" s="1382" t="str">
        <f t="shared" si="164"/>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7"/>
        <v/>
      </c>
      <c r="J1001" s="1382" t="str">
        <f t="shared" si="163"/>
        <v/>
      </c>
      <c r="K1001" s="1382" t="str">
        <f t="shared" si="158"/>
        <v/>
      </c>
      <c r="L1001" s="869" t="s">
        <v>1395</v>
      </c>
      <c r="M1001" s="1398">
        <v>984</v>
      </c>
      <c r="N1001" s="1382"/>
      <c r="O1001" s="1379"/>
      <c r="P1001" s="1379"/>
      <c r="Q1001" s="1379"/>
      <c r="R1001" s="1382" t="s">
        <v>1706</v>
      </c>
      <c r="S1001" s="1379"/>
      <c r="T1001" s="1382" t="str">
        <f t="shared" si="164"/>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7"/>
        <v/>
      </c>
      <c r="J1002" s="1382"/>
      <c r="K1002" s="1382" t="str">
        <f t="shared" si="158"/>
        <v/>
      </c>
      <c r="L1002" s="869" t="s">
        <v>1396</v>
      </c>
      <c r="M1002" s="1398">
        <v>985</v>
      </c>
      <c r="N1002" s="1382"/>
      <c r="O1002" s="1379"/>
      <c r="P1002" s="1379"/>
      <c r="Q1002" s="1379"/>
      <c r="R1002" s="1382" t="s">
        <v>1706</v>
      </c>
      <c r="S1002" s="1379"/>
      <c r="T1002" s="1382" t="str">
        <f t="shared" si="164"/>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7"/>
        <v/>
      </c>
      <c r="J1003" s="1382"/>
      <c r="K1003" s="1382" t="str">
        <f t="shared" si="158"/>
        <v/>
      </c>
      <c r="L1003" s="869" t="s">
        <v>1397</v>
      </c>
      <c r="M1003" s="1398">
        <v>986</v>
      </c>
      <c r="N1003" s="1382"/>
      <c r="O1003" s="1379"/>
      <c r="P1003" s="1379"/>
      <c r="Q1003" s="1379"/>
      <c r="R1003" s="1382" t="s">
        <v>1706</v>
      </c>
      <c r="S1003" s="1379"/>
      <c r="T1003" s="1382" t="str">
        <f t="shared" si="164"/>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7"/>
        <v/>
      </c>
      <c r="J1004" s="1382"/>
      <c r="K1004" s="1382" t="str">
        <f t="shared" si="158"/>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7"/>
        <v/>
      </c>
      <c r="J1005" s="1382" t="str">
        <f t="shared" ref="J1005:J1014" si="167">IF(M1005&lt;&gt;"",IF($Q$1005="Yes",Q$1&amp;M1005,""))</f>
        <v/>
      </c>
      <c r="K1005" s="1382" t="str">
        <f t="shared" si="158"/>
        <v/>
      </c>
      <c r="L1005" s="869" t="s">
        <v>1715</v>
      </c>
      <c r="M1005" s="1398">
        <v>988</v>
      </c>
      <c r="N1005" s="1382"/>
      <c r="O1005" s="1379">
        <f>'Configurable Tab'!H25</f>
        <v>323</v>
      </c>
      <c r="P1005" s="18" t="str">
        <f>'Configurable Tab'!J25</f>
        <v>No</v>
      </c>
      <c r="Q1005" s="1422" t="s">
        <v>648</v>
      </c>
      <c r="R1005" s="1382" t="s">
        <v>481</v>
      </c>
      <c r="S1005" s="1379"/>
      <c r="T1005" s="1382" t="str">
        <f t="shared" ref="T1005:T1011" si="168">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7"/>
        <v/>
      </c>
      <c r="J1006" s="1382"/>
      <c r="K1006" s="1382" t="str">
        <f t="shared" si="158"/>
        <v/>
      </c>
      <c r="L1006" s="869" t="s">
        <v>1391</v>
      </c>
      <c r="M1006" s="1398">
        <v>989</v>
      </c>
      <c r="N1006" s="1382"/>
      <c r="O1006" s="1379" t="s">
        <v>726</v>
      </c>
      <c r="P1006" s="1379"/>
      <c r="Q1006" s="1379"/>
      <c r="R1006" s="1382" t="s">
        <v>481</v>
      </c>
      <c r="S1006" s="1379"/>
      <c r="T1006" s="1382" t="str">
        <f t="shared" si="168"/>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7"/>
        <v/>
      </c>
      <c r="J1007" s="1382" t="str">
        <f t="shared" si="167"/>
        <v/>
      </c>
      <c r="K1007" s="1382" t="str">
        <f t="shared" si="158"/>
        <v/>
      </c>
      <c r="L1007" s="869" t="s">
        <v>1389</v>
      </c>
      <c r="M1007" s="1398">
        <v>990</v>
      </c>
      <c r="N1007" s="1382"/>
      <c r="O1007" s="1379">
        <f>'Configurable Tab'!I25</f>
        <v>336</v>
      </c>
      <c r="P1007" s="1379"/>
      <c r="Q1007" s="1379"/>
      <c r="R1007" s="1382" t="s">
        <v>481</v>
      </c>
      <c r="S1007" s="1379"/>
      <c r="T1007" s="1382" t="str">
        <f t="shared" si="168"/>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7"/>
        <v/>
      </c>
      <c r="J1008" s="1382" t="str">
        <f t="shared" si="167"/>
        <v/>
      </c>
      <c r="K1008" s="1382" t="str">
        <f t="shared" si="158"/>
        <v/>
      </c>
      <c r="L1008" s="869" t="s">
        <v>1405</v>
      </c>
      <c r="M1008" s="1398">
        <v>991</v>
      </c>
      <c r="N1008" s="1382"/>
      <c r="O1008" s="1379" t="s">
        <v>1660</v>
      </c>
      <c r="P1008" s="1379"/>
      <c r="Q1008" s="1379"/>
      <c r="R1008" s="1382" t="s">
        <v>481</v>
      </c>
      <c r="S1008" s="1379"/>
      <c r="T1008" s="1382" t="str">
        <f t="shared" si="168"/>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7"/>
        <v/>
      </c>
      <c r="J1009" s="1382" t="str">
        <f t="shared" si="167"/>
        <v/>
      </c>
      <c r="K1009" s="1382" t="str">
        <f t="shared" si="158"/>
        <v/>
      </c>
      <c r="L1009" s="869" t="s">
        <v>1390</v>
      </c>
      <c r="M1009" s="1398">
        <v>992</v>
      </c>
      <c r="N1009" s="1382"/>
      <c r="O1009" s="1379"/>
      <c r="P1009" s="1379"/>
      <c r="Q1009" s="1379"/>
      <c r="R1009" s="1382" t="s">
        <v>481</v>
      </c>
      <c r="S1009" s="1379"/>
      <c r="T1009" s="1382" t="str">
        <f t="shared" si="168"/>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7"/>
        <v/>
      </c>
      <c r="J1010" s="1382"/>
      <c r="K1010" s="1382" t="str">
        <f t="shared" si="158"/>
        <v/>
      </c>
      <c r="L1010" s="869" t="s">
        <v>1393</v>
      </c>
      <c r="M1010" s="1398">
        <v>993</v>
      </c>
      <c r="N1010" s="1382"/>
      <c r="O1010" s="1379"/>
      <c r="P1010" s="1379"/>
      <c r="Q1010" s="1379"/>
      <c r="R1010" s="1382" t="s">
        <v>481</v>
      </c>
      <c r="S1010" s="1379"/>
      <c r="T1010" s="1382" t="str">
        <f t="shared" si="168"/>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7"/>
        <v/>
      </c>
      <c r="J1011" s="1382"/>
      <c r="K1011" s="1382" t="str">
        <f t="shared" si="158"/>
        <v/>
      </c>
      <c r="L1011" s="869" t="s">
        <v>1394</v>
      </c>
      <c r="M1011" s="1398">
        <v>994</v>
      </c>
      <c r="N1011" s="1382"/>
      <c r="O1011" s="1379"/>
      <c r="P1011" s="1379"/>
      <c r="Q1011" s="1379"/>
      <c r="R1011" s="1382" t="s">
        <v>481</v>
      </c>
      <c r="S1011" s="1379"/>
      <c r="T1011" s="1382" t="str">
        <f t="shared" si="168"/>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7"/>
        <v/>
      </c>
      <c r="J1012" s="1382" t="str">
        <f t="shared" si="167"/>
        <v/>
      </c>
      <c r="K1012" s="1382" t="str">
        <f t="shared" si="158"/>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7"/>
        <v/>
      </c>
      <c r="J1013" s="1382" t="str">
        <f t="shared" si="167"/>
        <v/>
      </c>
      <c r="K1013" s="1382" t="str">
        <f t="shared" si="158"/>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7"/>
        <v/>
      </c>
      <c r="J1014" s="1382" t="str">
        <f t="shared" si="167"/>
        <v/>
      </c>
      <c r="K1014" s="1382" t="str">
        <f t="shared" si="158"/>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7"/>
        <v/>
      </c>
      <c r="J1015" s="1382"/>
      <c r="K1015" s="1382" t="str">
        <f t="shared" si="158"/>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7"/>
        <v/>
      </c>
      <c r="J1016" s="1382" t="str">
        <f t="shared" ref="J1016:J1025" si="169">IF(M1016&lt;&gt;"",IF($Q$1016="Yes",Q$1&amp;M1016,""))</f>
        <v/>
      </c>
      <c r="K1016" s="1382" t="str">
        <f t="shared" si="158"/>
        <v/>
      </c>
      <c r="L1016" s="869" t="s">
        <v>1715</v>
      </c>
      <c r="M1016" s="1398">
        <v>999</v>
      </c>
      <c r="N1016" s="1382"/>
      <c r="O1016" s="1379">
        <f>'Configurable Tab'!H26</f>
        <v>337</v>
      </c>
      <c r="P1016" s="18" t="str">
        <f>'Configurable Tab'!J26</f>
        <v>No</v>
      </c>
      <c r="Q1016" s="1422" t="s">
        <v>648</v>
      </c>
      <c r="R1016" s="1382" t="s">
        <v>481</v>
      </c>
      <c r="S1016" s="1379"/>
      <c r="T1016" s="1382" t="str">
        <f t="shared" ref="T1016:T1022" si="170">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7"/>
        <v/>
      </c>
      <c r="J1017" s="1382"/>
      <c r="K1017" s="1382" t="str">
        <f t="shared" si="158"/>
        <v/>
      </c>
      <c r="L1017" s="869" t="s">
        <v>1391</v>
      </c>
      <c r="M1017" s="1398">
        <v>1000</v>
      </c>
      <c r="N1017" s="1382"/>
      <c r="O1017" s="1379" t="s">
        <v>726</v>
      </c>
      <c r="P1017" s="1379"/>
      <c r="Q1017" s="1379"/>
      <c r="R1017" s="1382" t="s">
        <v>481</v>
      </c>
      <c r="S1017" s="1379"/>
      <c r="T1017" s="1382" t="str">
        <f t="shared" si="170"/>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7"/>
        <v/>
      </c>
      <c r="J1018" s="1382" t="str">
        <f t="shared" si="169"/>
        <v/>
      </c>
      <c r="K1018" s="1382" t="str">
        <f t="shared" si="158"/>
        <v/>
      </c>
      <c r="L1018" s="869" t="s">
        <v>1389</v>
      </c>
      <c r="M1018" s="1398">
        <v>1001</v>
      </c>
      <c r="N1018" s="1382"/>
      <c r="O1018" s="1379">
        <f>'Configurable Tab'!I26</f>
        <v>350</v>
      </c>
      <c r="P1018" s="1379"/>
      <c r="Q1018" s="1379"/>
      <c r="R1018" s="1382" t="s">
        <v>481</v>
      </c>
      <c r="S1018" s="1379"/>
      <c r="T1018" s="1382" t="str">
        <f t="shared" si="170"/>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7"/>
        <v/>
      </c>
      <c r="J1019" s="1382" t="str">
        <f t="shared" si="169"/>
        <v/>
      </c>
      <c r="K1019" s="1382" t="str">
        <f t="shared" si="158"/>
        <v/>
      </c>
      <c r="L1019" s="869" t="s">
        <v>1405</v>
      </c>
      <c r="M1019" s="1398">
        <v>1002</v>
      </c>
      <c r="N1019" s="1382"/>
      <c r="O1019" s="1379" t="s">
        <v>1661</v>
      </c>
      <c r="P1019" s="1379"/>
      <c r="Q1019" s="1379"/>
      <c r="R1019" s="1382" t="s">
        <v>481</v>
      </c>
      <c r="S1019" s="1379"/>
      <c r="T1019" s="1382" t="str">
        <f t="shared" si="170"/>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7"/>
        <v/>
      </c>
      <c r="J1020" s="1382" t="str">
        <f t="shared" si="169"/>
        <v/>
      </c>
      <c r="K1020" s="1382" t="str">
        <f t="shared" si="158"/>
        <v/>
      </c>
      <c r="L1020" s="869" t="s">
        <v>1390</v>
      </c>
      <c r="M1020" s="1398">
        <v>1003</v>
      </c>
      <c r="N1020" s="1382"/>
      <c r="O1020" s="1379"/>
      <c r="P1020" s="1379"/>
      <c r="Q1020" s="1379"/>
      <c r="R1020" s="1382" t="s">
        <v>481</v>
      </c>
      <c r="S1020" s="1379"/>
      <c r="T1020" s="1382" t="str">
        <f t="shared" si="170"/>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7"/>
        <v/>
      </c>
      <c r="J1021" s="1382"/>
      <c r="K1021" s="1382" t="str">
        <f t="shared" si="158"/>
        <v/>
      </c>
      <c r="L1021" s="869" t="s">
        <v>1393</v>
      </c>
      <c r="M1021" s="1398">
        <v>1004</v>
      </c>
      <c r="N1021" s="1382"/>
      <c r="O1021" s="1379"/>
      <c r="P1021" s="1379"/>
      <c r="Q1021" s="1379"/>
      <c r="R1021" s="1382" t="s">
        <v>481</v>
      </c>
      <c r="S1021" s="1379"/>
      <c r="T1021" s="1382" t="str">
        <f t="shared" si="170"/>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7"/>
        <v/>
      </c>
      <c r="J1022" s="1382"/>
      <c r="K1022" s="1382" t="str">
        <f t="shared" si="158"/>
        <v/>
      </c>
      <c r="L1022" s="869" t="s">
        <v>1394</v>
      </c>
      <c r="M1022" s="1398">
        <v>1005</v>
      </c>
      <c r="N1022" s="1382"/>
      <c r="O1022" s="1379"/>
      <c r="P1022" s="1379"/>
      <c r="Q1022" s="1379"/>
      <c r="R1022" s="1382" t="s">
        <v>481</v>
      </c>
      <c r="S1022" s="1379"/>
      <c r="T1022" s="1382" t="str">
        <f t="shared" si="170"/>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7"/>
        <v/>
      </c>
      <c r="J1023" s="1382" t="str">
        <f t="shared" si="169"/>
        <v/>
      </c>
      <c r="K1023" s="1382" t="str">
        <f t="shared" si="158"/>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7"/>
        <v/>
      </c>
      <c r="J1024" s="1382" t="str">
        <f t="shared" si="169"/>
        <v/>
      </c>
      <c r="K1024" s="1382" t="str">
        <f t="shared" si="158"/>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7"/>
        <v/>
      </c>
      <c r="J1025" s="1382" t="str">
        <f t="shared" si="169"/>
        <v/>
      </c>
      <c r="K1025" s="1382" t="str">
        <f t="shared" si="158"/>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7"/>
        <v/>
      </c>
      <c r="J1026" s="1382"/>
      <c r="K1026" s="1382" t="str">
        <f t="shared" si="158"/>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7"/>
        <v/>
      </c>
      <c r="J1027" s="1382" t="str">
        <f>IF(M1027&lt;&gt;"",IF($Q$1027="Yes",Q$1&amp;M1027,""))</f>
        <v/>
      </c>
      <c r="K1027" s="1382" t="str">
        <f t="shared" si="158"/>
        <v/>
      </c>
      <c r="L1027" s="869" t="s">
        <v>1715</v>
      </c>
      <c r="M1027" s="1398">
        <v>1010</v>
      </c>
      <c r="N1027" s="1382"/>
      <c r="O1027" s="1379">
        <f>'Configurable Tab'!H27</f>
        <v>351</v>
      </c>
      <c r="P1027" s="18" t="str">
        <f>'Configurable Tab'!J27</f>
        <v>No</v>
      </c>
      <c r="Q1027" s="1422" t="s">
        <v>648</v>
      </c>
      <c r="R1027" s="1382" t="s">
        <v>481</v>
      </c>
      <c r="S1027" s="1379"/>
      <c r="T1027" s="1382" t="str">
        <f t="shared" ref="T1027:T1033" si="171">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2">IF(J1028&lt;&gt;"",A1028,"")</f>
        <v/>
      </c>
      <c r="J1028" s="1382"/>
      <c r="K1028" s="1382" t="str">
        <f t="shared" ref="K1028:K1091" si="173">IF(J1028&lt;&gt;"",E1028,"")</f>
        <v/>
      </c>
      <c r="L1028" s="869" t="s">
        <v>1391</v>
      </c>
      <c r="M1028" s="1398">
        <v>1011</v>
      </c>
      <c r="N1028" s="1382"/>
      <c r="O1028" s="1379" t="s">
        <v>726</v>
      </c>
      <c r="P1028" s="1379"/>
      <c r="Q1028" s="1379"/>
      <c r="R1028" s="1382" t="s">
        <v>481</v>
      </c>
      <c r="S1028" s="1379"/>
      <c r="T1028" s="1382" t="str">
        <f t="shared" si="171"/>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2"/>
        <v/>
      </c>
      <c r="J1029" s="1382" t="str">
        <f>IF(M1029&lt;&gt;"",IF($Q$1027="Yes",Q$1&amp;M1029,""))</f>
        <v/>
      </c>
      <c r="K1029" s="1382" t="str">
        <f t="shared" si="173"/>
        <v/>
      </c>
      <c r="L1029" s="869" t="s">
        <v>1389</v>
      </c>
      <c r="M1029" s="1398">
        <v>1012</v>
      </c>
      <c r="N1029" s="1382"/>
      <c r="O1029" s="1379">
        <f>'Configurable Tab'!I27</f>
        <v>364</v>
      </c>
      <c r="P1029" s="1379"/>
      <c r="Q1029" s="1379" t="s">
        <v>482</v>
      </c>
      <c r="R1029" s="1382" t="s">
        <v>481</v>
      </c>
      <c r="S1029" s="1379"/>
      <c r="T1029" s="1382" t="str">
        <f t="shared" si="171"/>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2"/>
        <v/>
      </c>
      <c r="J1030" s="1382" t="str">
        <f>IF(M1030&lt;&gt;"",IF($Q$1027="Yes",Q$1&amp;M1030,""))</f>
        <v/>
      </c>
      <c r="K1030" s="1382" t="str">
        <f t="shared" si="173"/>
        <v/>
      </c>
      <c r="L1030" s="869" t="s">
        <v>1405</v>
      </c>
      <c r="M1030" s="1398">
        <v>1013</v>
      </c>
      <c r="N1030" s="1382"/>
      <c r="O1030" s="1379" t="s">
        <v>1662</v>
      </c>
      <c r="P1030" s="1379"/>
      <c r="Q1030" s="1379"/>
      <c r="R1030" s="1382" t="s">
        <v>481</v>
      </c>
      <c r="S1030" s="1379"/>
      <c r="T1030" s="1382" t="str">
        <f t="shared" si="171"/>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2"/>
        <v/>
      </c>
      <c r="J1031" s="1382" t="str">
        <f>IF(M1031&lt;&gt;"",IF($Q$1027="Yes",Q$1&amp;M1031,""))</f>
        <v/>
      </c>
      <c r="K1031" s="1382" t="str">
        <f t="shared" si="173"/>
        <v/>
      </c>
      <c r="L1031" s="869" t="s">
        <v>1390</v>
      </c>
      <c r="M1031" s="1398">
        <v>1014</v>
      </c>
      <c r="N1031" s="1382"/>
      <c r="O1031" s="1379"/>
      <c r="P1031" s="1379"/>
      <c r="Q1031" s="1379"/>
      <c r="R1031" s="1382" t="s">
        <v>481</v>
      </c>
      <c r="S1031" s="1379"/>
      <c r="T1031" s="1382" t="str">
        <f t="shared" si="171"/>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2"/>
        <v/>
      </c>
      <c r="J1032" s="1382"/>
      <c r="K1032" s="1382" t="str">
        <f t="shared" si="173"/>
        <v/>
      </c>
      <c r="L1032" s="869" t="s">
        <v>1393</v>
      </c>
      <c r="M1032" s="1398">
        <v>1015</v>
      </c>
      <c r="N1032" s="1382"/>
      <c r="O1032" s="1379"/>
      <c r="P1032" s="1379"/>
      <c r="Q1032" s="1379"/>
      <c r="R1032" s="1382" t="s">
        <v>481</v>
      </c>
      <c r="S1032" s="1379"/>
      <c r="T1032" s="1382" t="str">
        <f t="shared" si="171"/>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2"/>
        <v/>
      </c>
      <c r="J1033" s="1382"/>
      <c r="K1033" s="1382" t="str">
        <f t="shared" si="173"/>
        <v/>
      </c>
      <c r="L1033" s="869" t="s">
        <v>1394</v>
      </c>
      <c r="M1033" s="1398">
        <v>1016</v>
      </c>
      <c r="N1033" s="1382"/>
      <c r="O1033" s="1379"/>
      <c r="P1033" s="1379"/>
      <c r="Q1033" s="1379"/>
      <c r="R1033" s="1382" t="s">
        <v>481</v>
      </c>
      <c r="S1033" s="1379"/>
      <c r="T1033" s="1382" t="str">
        <f t="shared" si="171"/>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2"/>
        <v/>
      </c>
      <c r="J1034" s="1382" t="str">
        <f>IF(M1034&lt;&gt;"",IF($Q$1027="Yes",Q$1&amp;M1034,""))</f>
        <v/>
      </c>
      <c r="K1034" s="1382" t="str">
        <f t="shared" si="173"/>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2"/>
        <v/>
      </c>
      <c r="J1035" s="1382" t="str">
        <f>IF(M1035&lt;&gt;"",IF($Q$1027="Yes",Q$1&amp;M1035,""))</f>
        <v/>
      </c>
      <c r="K1035" s="1382" t="str">
        <f t="shared" si="173"/>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2"/>
        <v/>
      </c>
      <c r="J1036" s="1382" t="str">
        <f>IF(M1036&lt;&gt;"",IF($Q$1027="Yes",Q$1&amp;M1036,""))</f>
        <v/>
      </c>
      <c r="K1036" s="1382" t="str">
        <f t="shared" si="173"/>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2"/>
        <v/>
      </c>
      <c r="J1037" s="1382"/>
      <c r="K1037" s="1382" t="str">
        <f t="shared" si="173"/>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2"/>
        <v/>
      </c>
      <c r="J1038" s="1382" t="str">
        <f t="shared" ref="J1038:J1049" si="174">IF(M1038&lt;&gt;"",IF($Q$1038="Yes",Q$1&amp;M1038,""))</f>
        <v/>
      </c>
      <c r="K1038" s="1382" t="str">
        <f t="shared" si="173"/>
        <v/>
      </c>
      <c r="L1038" s="869" t="s">
        <v>1715</v>
      </c>
      <c r="M1038" s="1398">
        <v>1021</v>
      </c>
      <c r="N1038" s="1382"/>
      <c r="O1038" s="1379">
        <f>'Configurable Tab'!H28</f>
        <v>365</v>
      </c>
      <c r="P1038" s="18" t="str">
        <f>'Configurable Tab'!J28</f>
        <v>No</v>
      </c>
      <c r="Q1038" s="1422" t="s">
        <v>648</v>
      </c>
      <c r="R1038" s="1382" t="s">
        <v>1141</v>
      </c>
      <c r="S1038" s="1379"/>
      <c r="T1038" s="1382" t="str">
        <f t="shared" ref="T1038:T1045" si="175">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2"/>
        <v/>
      </c>
      <c r="J1039" s="1382"/>
      <c r="K1039" s="1382" t="str">
        <f t="shared" si="173"/>
        <v/>
      </c>
      <c r="L1039" s="869" t="s">
        <v>1391</v>
      </c>
      <c r="M1039" s="1398">
        <v>1022</v>
      </c>
      <c r="N1039" s="1382"/>
      <c r="O1039" s="1379" t="s">
        <v>726</v>
      </c>
      <c r="P1039" s="1379"/>
      <c r="Q1039" s="1379"/>
      <c r="R1039" s="1382" t="s">
        <v>1141</v>
      </c>
      <c r="S1039" s="1379"/>
      <c r="T1039" s="1382" t="str">
        <f t="shared" si="175"/>
        <v/>
      </c>
      <c r="U1039" s="1379"/>
      <c r="V1039" s="1379"/>
      <c r="W1039" s="1379"/>
      <c r="X1039" s="1379"/>
      <c r="Y1039" s="1379"/>
      <c r="Z1039" s="1379"/>
    </row>
    <row r="1040" spans="1:26" x14ac:dyDescent="0.25">
      <c r="A1040" s="893" t="s">
        <v>1389</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2"/>
        <v/>
      </c>
      <c r="J1040" s="1382" t="str">
        <f t="shared" si="174"/>
        <v/>
      </c>
      <c r="K1040" s="1382" t="str">
        <f t="shared" si="173"/>
        <v/>
      </c>
      <c r="L1040" s="869" t="s">
        <v>1389</v>
      </c>
      <c r="M1040" s="1398">
        <v>1023</v>
      </c>
      <c r="N1040" s="1382"/>
      <c r="O1040" s="1379">
        <f>'Configurable Tab'!I28</f>
        <v>378</v>
      </c>
      <c r="P1040" s="1379"/>
      <c r="Q1040" s="1379" t="s">
        <v>482</v>
      </c>
      <c r="R1040" s="1382" t="s">
        <v>1141</v>
      </c>
      <c r="S1040" s="1379"/>
      <c r="T1040" s="1382" t="str">
        <f t="shared" si="175"/>
        <v/>
      </c>
      <c r="U1040" s="1379"/>
      <c r="V1040" s="1379"/>
      <c r="W1040" s="1379"/>
      <c r="X1040" s="1379"/>
      <c r="Y1040" s="1379"/>
      <c r="Z1040" s="1379"/>
    </row>
    <row r="1041" spans="1:26" x14ac:dyDescent="0.25">
      <c r="A1041" s="893" t="s">
        <v>1405</v>
      </c>
      <c r="B1041" s="869" t="str">
        <f t="shared" ca="1" si="176"/>
        <v>L367</v>
      </c>
      <c r="C1041" s="869" t="str">
        <f t="shared" ca="1" si="177"/>
        <v>L368</v>
      </c>
      <c r="D1041" s="869" t="s">
        <v>1358</v>
      </c>
      <c r="E1041" s="869" t="s">
        <v>1526</v>
      </c>
      <c r="F1041" s="1382" t="s">
        <v>2049</v>
      </c>
      <c r="G1041" s="1382" t="str">
        <f>IF(T1041&lt;&gt;"","H","")</f>
        <v/>
      </c>
      <c r="H1041" s="1382" t="s">
        <v>2046</v>
      </c>
      <c r="I1041" s="1338" t="str">
        <f t="shared" si="172"/>
        <v/>
      </c>
      <c r="J1041" s="1382" t="str">
        <f t="shared" si="174"/>
        <v/>
      </c>
      <c r="K1041" s="1382" t="str">
        <f t="shared" si="173"/>
        <v/>
      </c>
      <c r="L1041" s="869" t="s">
        <v>1405</v>
      </c>
      <c r="M1041" s="1398">
        <v>1024</v>
      </c>
      <c r="N1041" s="1382"/>
      <c r="O1041" s="1379" t="s">
        <v>1663</v>
      </c>
      <c r="P1041" s="1379"/>
      <c r="Q1041" s="1379"/>
      <c r="R1041" s="1382" t="s">
        <v>1141</v>
      </c>
      <c r="S1041" s="1379"/>
      <c r="T1041" s="1382" t="str">
        <f t="shared" si="175"/>
        <v/>
      </c>
      <c r="U1041" s="1379"/>
      <c r="V1041" s="1379"/>
      <c r="W1041" s="1379"/>
      <c r="X1041" s="1379"/>
      <c r="Y1041" s="1379"/>
      <c r="Z1041" s="1379"/>
    </row>
    <row r="1042" spans="1:26" x14ac:dyDescent="0.25">
      <c r="A1042" s="893" t="s">
        <v>1390</v>
      </c>
      <c r="B1042" s="869" t="str">
        <f t="shared" ca="1" si="176"/>
        <v>N367</v>
      </c>
      <c r="C1042" s="869" t="str">
        <f t="shared" ca="1" si="177"/>
        <v>N368</v>
      </c>
      <c r="D1042" s="869" t="s">
        <v>1358</v>
      </c>
      <c r="E1042" s="869" t="s">
        <v>1526</v>
      </c>
      <c r="F1042" s="1382" t="s">
        <v>1390</v>
      </c>
      <c r="G1042" s="1382" t="str">
        <f>IF(T1042&lt;&gt;"",IF(Q1040="Credit Memo","J",IF(Q1040="Check","K","")),"")</f>
        <v/>
      </c>
      <c r="H1042" s="1382" t="s">
        <v>2046</v>
      </c>
      <c r="I1042" s="1338" t="str">
        <f t="shared" si="172"/>
        <v/>
      </c>
      <c r="J1042" s="1382" t="str">
        <f t="shared" si="174"/>
        <v/>
      </c>
      <c r="K1042" s="1382" t="str">
        <f t="shared" si="173"/>
        <v/>
      </c>
      <c r="L1042" s="869" t="s">
        <v>1390</v>
      </c>
      <c r="M1042" s="1398">
        <v>1025</v>
      </c>
      <c r="N1042" s="1382"/>
      <c r="O1042" s="1379"/>
      <c r="P1042" s="1379"/>
      <c r="Q1042" s="1379"/>
      <c r="R1042" s="1382" t="s">
        <v>1141</v>
      </c>
      <c r="S1042" s="1379"/>
      <c r="T1042" s="1382" t="str">
        <f t="shared" si="175"/>
        <v/>
      </c>
      <c r="U1042" s="1379"/>
      <c r="V1042" s="1379"/>
      <c r="W1042" s="1379"/>
      <c r="X1042" s="1379"/>
      <c r="Y1042" s="1379"/>
      <c r="Z1042" s="1379"/>
    </row>
    <row r="1043" spans="1:26" x14ac:dyDescent="0.25">
      <c r="A1043" s="893" t="s">
        <v>1496</v>
      </c>
      <c r="B1043" s="869" t="str">
        <f t="shared" ca="1" si="176"/>
        <v>P367</v>
      </c>
      <c r="C1043" s="869" t="str">
        <f t="shared" ca="1" si="177"/>
        <v>P368</v>
      </c>
      <c r="D1043" s="869" t="s">
        <v>1358</v>
      </c>
      <c r="E1043" s="869" t="s">
        <v>1526</v>
      </c>
      <c r="F1043" s="1382" t="s">
        <v>2050</v>
      </c>
      <c r="G1043" s="1382" t="str">
        <f>IF(T1043&lt;&gt;"","F","")</f>
        <v/>
      </c>
      <c r="H1043" s="1382" t="s">
        <v>2046</v>
      </c>
      <c r="I1043" s="1338" t="str">
        <f t="shared" si="172"/>
        <v/>
      </c>
      <c r="J1043" s="1382" t="str">
        <f t="shared" si="174"/>
        <v/>
      </c>
      <c r="K1043" s="1382" t="str">
        <f t="shared" si="173"/>
        <v/>
      </c>
      <c r="L1043" s="869" t="s">
        <v>1496</v>
      </c>
      <c r="M1043" s="1398">
        <v>1026</v>
      </c>
      <c r="N1043" s="1382"/>
      <c r="O1043" s="1379"/>
      <c r="P1043" s="1379"/>
      <c r="Q1043" s="1379"/>
      <c r="R1043" s="1382" t="s">
        <v>1141</v>
      </c>
      <c r="S1043" s="1379"/>
      <c r="T1043" s="1382" t="str">
        <f t="shared" si="175"/>
        <v/>
      </c>
      <c r="U1043" s="1379"/>
      <c r="V1043" s="1379"/>
      <c r="W1043" s="1379"/>
      <c r="X1043" s="1379"/>
      <c r="Y1043" s="1379"/>
      <c r="Z1043" s="1379"/>
    </row>
    <row r="1044" spans="1:26" x14ac:dyDescent="0.25">
      <c r="A1044" s="893" t="s">
        <v>1497</v>
      </c>
      <c r="B1044" s="869" t="str">
        <f t="shared" ca="1" si="176"/>
        <v>R367</v>
      </c>
      <c r="C1044" s="869" t="str">
        <f t="shared" ca="1" si="177"/>
        <v>R368</v>
      </c>
      <c r="D1044" s="869" t="s">
        <v>1358</v>
      </c>
      <c r="E1044" s="869" t="s">
        <v>1526</v>
      </c>
      <c r="F1044" s="1382" t="s">
        <v>2051</v>
      </c>
      <c r="G1044" s="1382" t="str">
        <f>IF(T1044&lt;&gt;"","G","")</f>
        <v/>
      </c>
      <c r="H1044" s="1382" t="s">
        <v>2046</v>
      </c>
      <c r="I1044" s="1338" t="str">
        <f t="shared" si="172"/>
        <v/>
      </c>
      <c r="J1044" s="1382" t="str">
        <f t="shared" si="174"/>
        <v/>
      </c>
      <c r="K1044" s="1382" t="str">
        <f t="shared" si="173"/>
        <v/>
      </c>
      <c r="L1044" s="869" t="s">
        <v>1497</v>
      </c>
      <c r="M1044" s="1398">
        <v>1027</v>
      </c>
      <c r="N1044" s="1382"/>
      <c r="O1044" s="1379"/>
      <c r="P1044" s="1379"/>
      <c r="Q1044" s="1379"/>
      <c r="R1044" s="1382" t="s">
        <v>1141</v>
      </c>
      <c r="S1044" s="1379"/>
      <c r="T1044" s="1382" t="str">
        <f t="shared" si="175"/>
        <v/>
      </c>
      <c r="U1044" s="1379"/>
      <c r="V1044" s="1379"/>
      <c r="W1044" s="1379"/>
      <c r="X1044" s="1379"/>
      <c r="Y1044" s="1379"/>
      <c r="Z1044" s="1379"/>
    </row>
    <row r="1045" spans="1:26" x14ac:dyDescent="0.25">
      <c r="A1045" s="893" t="s">
        <v>1498</v>
      </c>
      <c r="B1045" s="869" t="str">
        <f t="shared" ca="1" si="176"/>
        <v>T367</v>
      </c>
      <c r="C1045" s="869" t="str">
        <f t="shared" ca="1" si="177"/>
        <v>T368</v>
      </c>
      <c r="D1045" s="869" t="s">
        <v>1358</v>
      </c>
      <c r="E1045" s="869" t="s">
        <v>1526</v>
      </c>
      <c r="F1045" s="884" t="s">
        <v>1498</v>
      </c>
      <c r="G1045" s="1382" t="str">
        <f>IF(T1045&lt;&gt;"","AW","")</f>
        <v/>
      </c>
      <c r="H1045" s="1382" t="s">
        <v>2046</v>
      </c>
      <c r="I1045" s="1338" t="str">
        <f t="shared" si="172"/>
        <v/>
      </c>
      <c r="J1045" s="1382" t="str">
        <f t="shared" si="174"/>
        <v/>
      </c>
      <c r="K1045" s="1382" t="str">
        <f t="shared" si="173"/>
        <v/>
      </c>
      <c r="L1045" s="869" t="s">
        <v>1498</v>
      </c>
      <c r="M1045" s="1398">
        <v>1028</v>
      </c>
      <c r="N1045" s="1382"/>
      <c r="O1045" s="1379"/>
      <c r="P1045" s="1379"/>
      <c r="Q1045" s="1379"/>
      <c r="R1045" s="1382" t="s">
        <v>1141</v>
      </c>
      <c r="S1045" s="1379"/>
      <c r="T1045" s="1464" t="str">
        <f t="shared" si="175"/>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2"/>
        <v/>
      </c>
      <c r="J1046" s="1382"/>
      <c r="K1046" s="1382" t="str">
        <f t="shared" si="173"/>
        <v/>
      </c>
      <c r="L1046" s="869" t="s">
        <v>1393</v>
      </c>
      <c r="M1046" s="1398">
        <v>1029</v>
      </c>
      <c r="N1046" s="1382"/>
      <c r="O1046" s="1379"/>
      <c r="P1046" s="1379"/>
      <c r="Q1046" s="1379"/>
      <c r="R1046" s="1382" t="s">
        <v>1141</v>
      </c>
      <c r="S1046" s="1379"/>
      <c r="T1046" s="1382" t="str">
        <f t="shared" ref="T1046:T1047" si="178">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2"/>
        <v/>
      </c>
      <c r="J1047" s="1382"/>
      <c r="K1047" s="1382" t="str">
        <f t="shared" si="173"/>
        <v/>
      </c>
      <c r="L1047" s="869" t="s">
        <v>1394</v>
      </c>
      <c r="M1047" s="1398">
        <v>1030</v>
      </c>
      <c r="N1047" s="1382"/>
      <c r="O1047" s="1379"/>
      <c r="P1047" s="1379"/>
      <c r="Q1047" s="1379"/>
      <c r="R1047" s="1382" t="s">
        <v>1141</v>
      </c>
      <c r="S1047" s="1379"/>
      <c r="T1047" s="1382" t="str">
        <f t="shared" si="178"/>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2"/>
        <v/>
      </c>
      <c r="J1048" s="1382" t="str">
        <f t="shared" si="174"/>
        <v/>
      </c>
      <c r="K1048" s="1382" t="str">
        <f t="shared" si="173"/>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2"/>
        <v/>
      </c>
      <c r="J1049" s="1382" t="str">
        <f t="shared" si="174"/>
        <v/>
      </c>
      <c r="K1049" s="1382" t="str">
        <f t="shared" si="173"/>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2"/>
        <v/>
      </c>
      <c r="J1050" s="1382"/>
      <c r="K1050" s="1382" t="str">
        <f t="shared" si="173"/>
        <v/>
      </c>
      <c r="L1050" s="869" t="s">
        <v>1397</v>
      </c>
      <c r="M1050" s="1398">
        <v>1033</v>
      </c>
      <c r="N1050" s="1382"/>
      <c r="O1050" s="1379"/>
      <c r="P1050" s="1379"/>
      <c r="Q1050" s="1379"/>
      <c r="R1050" s="1382" t="s">
        <v>1141</v>
      </c>
      <c r="S1050" s="1379"/>
      <c r="T1050" s="1382" t="str">
        <f t="shared" ref="T1050" si="179">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2"/>
        <v/>
      </c>
      <c r="J1051" s="1382"/>
      <c r="K1051" s="1382" t="str">
        <f t="shared" si="173"/>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2"/>
        <v/>
      </c>
      <c r="J1052" s="1382" t="str">
        <f t="shared" ref="J1052:J1067" si="180">IF(M1052&lt;&gt;"",IF($Q$1052="Yes",Q$1&amp;M1052,""))</f>
        <v/>
      </c>
      <c r="K1052" s="1382" t="str">
        <f t="shared" si="173"/>
        <v/>
      </c>
      <c r="L1052" s="869" t="s">
        <v>1715</v>
      </c>
      <c r="M1052" s="1398">
        <v>1035</v>
      </c>
      <c r="N1052" s="1382"/>
      <c r="O1052" s="1379">
        <f>'Configurable Tab'!H29</f>
        <v>379</v>
      </c>
      <c r="P1052" s="18" t="str">
        <f>'Configurable Tab'!J29</f>
        <v>No</v>
      </c>
      <c r="Q1052" s="1422" t="s">
        <v>648</v>
      </c>
      <c r="R1052" s="1382" t="s">
        <v>1710</v>
      </c>
      <c r="S1052" s="1379"/>
      <c r="T1052" s="1382" t="str">
        <f t="shared" ref="T1052:T1057" si="181">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2"/>
        <v/>
      </c>
      <c r="J1053" s="1382"/>
      <c r="K1053" s="1382" t="str">
        <f t="shared" si="173"/>
        <v/>
      </c>
      <c r="L1053" s="869" t="s">
        <v>1391</v>
      </c>
      <c r="M1053" s="1398">
        <v>1036</v>
      </c>
      <c r="N1053" s="1382"/>
      <c r="O1053" s="1379" t="s">
        <v>726</v>
      </c>
      <c r="P1053" s="1379"/>
      <c r="Q1053" s="1379"/>
      <c r="R1053" s="1382" t="s">
        <v>1710</v>
      </c>
      <c r="S1053" s="1379"/>
      <c r="T1053" s="1382" t="str">
        <f t="shared" si="181"/>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2"/>
        <v/>
      </c>
      <c r="J1054" s="1382" t="str">
        <f t="shared" si="180"/>
        <v/>
      </c>
      <c r="K1054" s="1382" t="str">
        <f t="shared" si="173"/>
        <v/>
      </c>
      <c r="L1054" s="869" t="s">
        <v>1389</v>
      </c>
      <c r="M1054" s="1398">
        <v>1037</v>
      </c>
      <c r="N1054" s="1382"/>
      <c r="O1054" s="1379">
        <f>'Configurable Tab'!I29</f>
        <v>392</v>
      </c>
      <c r="P1054" s="1379"/>
      <c r="Q1054" s="1379" t="s">
        <v>482</v>
      </c>
      <c r="R1054" s="1382" t="s">
        <v>1710</v>
      </c>
      <c r="S1054" s="1379"/>
      <c r="T1054" s="1382" t="str">
        <f t="shared" si="181"/>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2"/>
        <v/>
      </c>
      <c r="J1055" s="1382" t="str">
        <f t="shared" si="180"/>
        <v/>
      </c>
      <c r="K1055" s="1382" t="str">
        <f t="shared" si="173"/>
        <v/>
      </c>
      <c r="L1055" s="869" t="s">
        <v>1390</v>
      </c>
      <c r="M1055" s="1398">
        <v>1038</v>
      </c>
      <c r="N1055" s="1382"/>
      <c r="O1055" s="1379" t="s">
        <v>1664</v>
      </c>
      <c r="P1055" s="1379"/>
      <c r="Q1055" s="1379"/>
      <c r="R1055" s="1382" t="s">
        <v>1710</v>
      </c>
      <c r="S1055" s="1379"/>
      <c r="T1055" s="1382" t="str">
        <f t="shared" si="181"/>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2"/>
        <v/>
      </c>
      <c r="J1056" s="1382"/>
      <c r="K1056" s="1382" t="str">
        <f t="shared" si="173"/>
        <v/>
      </c>
      <c r="L1056" s="869" t="s">
        <v>1393</v>
      </c>
      <c r="M1056" s="1398">
        <v>1039</v>
      </c>
      <c r="N1056" s="1382"/>
      <c r="O1056" s="1379"/>
      <c r="P1056" s="1379"/>
      <c r="Q1056" s="1379"/>
      <c r="R1056" s="1382" t="s">
        <v>1710</v>
      </c>
      <c r="S1056" s="1379"/>
      <c r="T1056" s="1382" t="str">
        <f t="shared" si="181"/>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2"/>
        <v/>
      </c>
      <c r="J1057" s="1382"/>
      <c r="K1057" s="1382" t="str">
        <f t="shared" si="173"/>
        <v/>
      </c>
      <c r="L1057" s="869" t="s">
        <v>1394</v>
      </c>
      <c r="M1057" s="1398">
        <v>1040</v>
      </c>
      <c r="N1057" s="1382"/>
      <c r="O1057" s="1379"/>
      <c r="P1057" s="1379"/>
      <c r="Q1057" s="1379"/>
      <c r="R1057" s="1382" t="s">
        <v>1710</v>
      </c>
      <c r="S1057" s="1379"/>
      <c r="T1057" s="1382" t="str">
        <f t="shared" si="181"/>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2"/>
        <v/>
      </c>
      <c r="J1058" s="1382" t="str">
        <f t="shared" si="180"/>
        <v/>
      </c>
      <c r="K1058" s="1382" t="str">
        <f t="shared" si="173"/>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2"/>
        <v/>
      </c>
      <c r="J1059" s="1382" t="str">
        <f t="shared" si="180"/>
        <v/>
      </c>
      <c r="K1059" s="1382" t="str">
        <f t="shared" si="173"/>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2"/>
        <v/>
      </c>
      <c r="J1060" s="1382" t="str">
        <f t="shared" si="180"/>
        <v/>
      </c>
      <c r="K1060" s="1382" t="str">
        <f t="shared" si="173"/>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2"/>
        <v/>
      </c>
      <c r="J1061" s="1382" t="str">
        <f t="shared" si="180"/>
        <v/>
      </c>
      <c r="K1061" s="1382" t="str">
        <f t="shared" si="173"/>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2"/>
        <v/>
      </c>
      <c r="J1062" s="1382" t="str">
        <f t="shared" si="180"/>
        <v/>
      </c>
      <c r="K1062" s="1382" t="str">
        <f t="shared" si="173"/>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2"/>
        <v/>
      </c>
      <c r="J1063" s="1382" t="str">
        <f t="shared" si="180"/>
        <v/>
      </c>
      <c r="K1063" s="1382" t="str">
        <f t="shared" si="173"/>
        <v/>
      </c>
      <c r="L1063" s="870" t="s">
        <v>1489</v>
      </c>
      <c r="M1063" s="1398">
        <v>1046</v>
      </c>
      <c r="N1063" s="1382"/>
      <c r="O1063" s="1379"/>
      <c r="P1063" s="1379"/>
      <c r="Q1063" s="1379"/>
      <c r="R1063" s="1382" t="s">
        <v>1710</v>
      </c>
      <c r="S1063" s="1379"/>
      <c r="T1063" s="1382" t="str">
        <f t="shared" ref="T1063:T1065" si="182">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2"/>
        <v/>
      </c>
      <c r="J1064" s="1382" t="str">
        <f t="shared" si="180"/>
        <v/>
      </c>
      <c r="K1064" s="1382" t="str">
        <f t="shared" si="173"/>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2"/>
        <v/>
      </c>
      <c r="J1065" s="1382" t="str">
        <f t="shared" si="180"/>
        <v/>
      </c>
      <c r="K1065" s="1382" t="str">
        <f t="shared" si="173"/>
        <v/>
      </c>
      <c r="L1065" s="869" t="s">
        <v>1410</v>
      </c>
      <c r="M1065" s="1398">
        <v>1048</v>
      </c>
      <c r="N1065" s="1382"/>
      <c r="O1065" s="1379"/>
      <c r="P1065" s="1379"/>
      <c r="Q1065" s="1379"/>
      <c r="R1065" s="1382" t="s">
        <v>1710</v>
      </c>
      <c r="S1065" s="1379"/>
      <c r="T1065" s="1382" t="str">
        <f t="shared" si="182"/>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2"/>
        <v/>
      </c>
      <c r="J1066" s="1382" t="str">
        <f t="shared" si="180"/>
        <v/>
      </c>
      <c r="K1066" s="1382" t="str">
        <f t="shared" si="173"/>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2"/>
        <v/>
      </c>
      <c r="J1067" s="1382" t="str">
        <f t="shared" si="180"/>
        <v/>
      </c>
      <c r="K1067" s="1382" t="str">
        <f t="shared" si="173"/>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2"/>
        <v/>
      </c>
      <c r="J1068" s="1382"/>
      <c r="K1068" s="1382" t="str">
        <f t="shared" si="173"/>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2"/>
        <v/>
      </c>
      <c r="J1069" s="1382" t="str">
        <f t="shared" ref="J1069:J1083" si="183">IF(M1069&lt;&gt;"",IF($Q$1069="Yes",Q$1&amp;M1069,""))</f>
        <v/>
      </c>
      <c r="K1069" s="1382" t="str">
        <f t="shared" si="173"/>
        <v/>
      </c>
      <c r="L1069" s="869" t="s">
        <v>1715</v>
      </c>
      <c r="M1069" s="1398">
        <v>1052</v>
      </c>
      <c r="N1069" s="1382"/>
      <c r="O1069" s="1379">
        <f>'Configurable Tab'!H30</f>
        <v>393</v>
      </c>
      <c r="P1069" s="18" t="str">
        <f>'Configurable Tab'!J30</f>
        <v>No</v>
      </c>
      <c r="Q1069" s="1422" t="s">
        <v>648</v>
      </c>
      <c r="R1069" s="1382" t="s">
        <v>1710</v>
      </c>
      <c r="S1069" s="1379"/>
      <c r="T1069" s="1382" t="str">
        <f t="shared" ref="T1069:T1074" si="184">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2"/>
        <v/>
      </c>
      <c r="J1070" s="1382"/>
      <c r="K1070" s="1382" t="str">
        <f t="shared" si="173"/>
        <v/>
      </c>
      <c r="L1070" s="869" t="s">
        <v>1391</v>
      </c>
      <c r="M1070" s="1398">
        <v>1053</v>
      </c>
      <c r="N1070" s="1382"/>
      <c r="O1070" s="1379" t="s">
        <v>726</v>
      </c>
      <c r="P1070" s="1379"/>
      <c r="Q1070" s="1379"/>
      <c r="R1070" s="1382" t="s">
        <v>1710</v>
      </c>
      <c r="S1070" s="1379"/>
      <c r="T1070" s="1382" t="str">
        <f t="shared" si="184"/>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2"/>
        <v/>
      </c>
      <c r="J1071" s="1382" t="str">
        <f t="shared" si="183"/>
        <v/>
      </c>
      <c r="K1071" s="1382" t="str">
        <f t="shared" si="173"/>
        <v/>
      </c>
      <c r="L1071" s="869" t="s">
        <v>1389</v>
      </c>
      <c r="M1071" s="1398">
        <v>1054</v>
      </c>
      <c r="N1071" s="1382"/>
      <c r="O1071" s="1379">
        <f>'Configurable Tab'!I30</f>
        <v>406</v>
      </c>
      <c r="P1071" s="1379"/>
      <c r="Q1071" s="1379"/>
      <c r="R1071" s="1382" t="s">
        <v>1710</v>
      </c>
      <c r="S1071" s="1379"/>
      <c r="T1071" s="1382" t="str">
        <f t="shared" si="184"/>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2"/>
        <v/>
      </c>
      <c r="J1072" s="1382" t="str">
        <f t="shared" si="183"/>
        <v/>
      </c>
      <c r="K1072" s="1382" t="str">
        <f t="shared" si="173"/>
        <v/>
      </c>
      <c r="L1072" s="869" t="s">
        <v>1390</v>
      </c>
      <c r="M1072" s="1398">
        <v>1055</v>
      </c>
      <c r="N1072" s="1382"/>
      <c r="O1072" s="1379" t="s">
        <v>1665</v>
      </c>
      <c r="P1072" s="1379"/>
      <c r="Q1072" s="1379"/>
      <c r="R1072" s="1382" t="s">
        <v>1710</v>
      </c>
      <c r="S1072" s="1379"/>
      <c r="T1072" s="1382" t="str">
        <f t="shared" si="184"/>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2"/>
        <v/>
      </c>
      <c r="J1073" s="1382"/>
      <c r="K1073" s="1382" t="str">
        <f t="shared" si="173"/>
        <v/>
      </c>
      <c r="L1073" s="869" t="s">
        <v>1393</v>
      </c>
      <c r="M1073" s="1398">
        <v>1056</v>
      </c>
      <c r="N1073" s="1382"/>
      <c r="O1073" s="1379"/>
      <c r="P1073" s="1379"/>
      <c r="Q1073" s="1379"/>
      <c r="R1073" s="1382" t="s">
        <v>1710</v>
      </c>
      <c r="S1073" s="1379"/>
      <c r="T1073" s="1382" t="str">
        <f t="shared" si="184"/>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2"/>
        <v/>
      </c>
      <c r="J1074" s="1382"/>
      <c r="K1074" s="1382" t="str">
        <f t="shared" si="173"/>
        <v/>
      </c>
      <c r="L1074" s="869" t="s">
        <v>1394</v>
      </c>
      <c r="M1074" s="1398">
        <v>1057</v>
      </c>
      <c r="N1074" s="1382"/>
      <c r="O1074" s="1379"/>
      <c r="P1074" s="1379"/>
      <c r="Q1074" s="1379"/>
      <c r="R1074" s="1382" t="s">
        <v>1710</v>
      </c>
      <c r="S1074" s="1379"/>
      <c r="T1074" s="1382" t="str">
        <f t="shared" si="184"/>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2"/>
        <v/>
      </c>
      <c r="J1075" s="1382" t="str">
        <f t="shared" si="183"/>
        <v/>
      </c>
      <c r="K1075" s="1382" t="str">
        <f t="shared" si="173"/>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2"/>
        <v/>
      </c>
      <c r="J1076" s="1382" t="str">
        <f t="shared" si="183"/>
        <v/>
      </c>
      <c r="K1076" s="1382" t="str">
        <f t="shared" si="173"/>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2"/>
        <v/>
      </c>
      <c r="J1077" s="1382" t="str">
        <f t="shared" si="183"/>
        <v/>
      </c>
      <c r="K1077" s="1382" t="str">
        <f t="shared" si="173"/>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2"/>
        <v/>
      </c>
      <c r="J1078" s="1382" t="str">
        <f t="shared" si="183"/>
        <v/>
      </c>
      <c r="K1078" s="1382" t="str">
        <f t="shared" si="173"/>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2"/>
        <v/>
      </c>
      <c r="J1079" s="1382" t="str">
        <f t="shared" si="183"/>
        <v/>
      </c>
      <c r="K1079" s="1382" t="str">
        <f t="shared" si="173"/>
        <v/>
      </c>
      <c r="L1079" s="870" t="s">
        <v>1489</v>
      </c>
      <c r="M1079" s="1398">
        <v>1062</v>
      </c>
      <c r="N1079" s="1382"/>
      <c r="O1079" s="1379"/>
      <c r="P1079" s="1379"/>
      <c r="Q1079" s="1379"/>
      <c r="R1079" s="1382" t="s">
        <v>1710</v>
      </c>
      <c r="S1079" s="1379"/>
      <c r="T1079" s="1382" t="str">
        <f t="shared" ref="T1079:T1081" si="185">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2"/>
        <v/>
      </c>
      <c r="J1080" s="1382" t="str">
        <f t="shared" si="183"/>
        <v/>
      </c>
      <c r="K1080" s="1382" t="str">
        <f t="shared" si="173"/>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2"/>
        <v/>
      </c>
      <c r="J1081" s="1382" t="str">
        <f t="shared" si="183"/>
        <v/>
      </c>
      <c r="K1081" s="1382" t="str">
        <f t="shared" si="173"/>
        <v/>
      </c>
      <c r="L1081" s="869" t="s">
        <v>1410</v>
      </c>
      <c r="M1081" s="1398">
        <v>1064</v>
      </c>
      <c r="N1081" s="1382"/>
      <c r="O1081" s="1379"/>
      <c r="P1081" s="1379"/>
      <c r="Q1081" s="1379"/>
      <c r="R1081" s="1382" t="s">
        <v>1710</v>
      </c>
      <c r="S1081" s="1379"/>
      <c r="T1081" s="1382" t="str">
        <f t="shared" si="185"/>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2"/>
        <v/>
      </c>
      <c r="J1082" s="1382" t="str">
        <f t="shared" si="183"/>
        <v/>
      </c>
      <c r="K1082" s="1382" t="str">
        <f t="shared" si="173"/>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2"/>
        <v/>
      </c>
      <c r="J1083" s="1382" t="str">
        <f t="shared" si="183"/>
        <v/>
      </c>
      <c r="K1083" s="1382" t="str">
        <f t="shared" si="173"/>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2"/>
        <v/>
      </c>
      <c r="J1084" s="1382"/>
      <c r="K1084" s="1382" t="str">
        <f t="shared" si="173"/>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2"/>
        <v/>
      </c>
      <c r="J1085" s="1382" t="str">
        <f t="shared" ref="J1085:J1093" si="186">IF(M1085&lt;&gt;"",IF($Q$1085="Yes",Q$1&amp;M1085,""))</f>
        <v/>
      </c>
      <c r="K1085" s="1382" t="str">
        <f t="shared" si="173"/>
        <v/>
      </c>
      <c r="L1085" s="869" t="s">
        <v>1715</v>
      </c>
      <c r="M1085" s="1398">
        <v>1068</v>
      </c>
      <c r="N1085" s="1382"/>
      <c r="O1085" s="1379">
        <f>'Configurable Tab'!H31</f>
        <v>407</v>
      </c>
      <c r="P1085" s="18" t="str">
        <f>'Configurable Tab'!J31</f>
        <v>No</v>
      </c>
      <c r="Q1085" s="1422" t="s">
        <v>648</v>
      </c>
      <c r="R1085" s="1382" t="s">
        <v>1104</v>
      </c>
      <c r="S1085" s="1379"/>
      <c r="T1085" s="1382" t="str">
        <f t="shared" ref="T1085:T1090" si="187">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2"/>
        <v/>
      </c>
      <c r="J1086" s="1382"/>
      <c r="K1086" s="1382" t="str">
        <f t="shared" si="173"/>
        <v/>
      </c>
      <c r="L1086" s="869" t="s">
        <v>1391</v>
      </c>
      <c r="M1086" s="1398">
        <v>1069</v>
      </c>
      <c r="N1086" s="1382"/>
      <c r="O1086" s="1379" t="s">
        <v>726</v>
      </c>
      <c r="P1086" s="1379"/>
      <c r="Q1086" s="1379"/>
      <c r="R1086" s="1382" t="s">
        <v>1104</v>
      </c>
      <c r="S1086" s="1379"/>
      <c r="T1086" s="1382" t="str">
        <f t="shared" si="187"/>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2"/>
        <v/>
      </c>
      <c r="J1087" s="1382" t="str">
        <f t="shared" si="186"/>
        <v/>
      </c>
      <c r="K1087" s="1382" t="str">
        <f t="shared" si="173"/>
        <v/>
      </c>
      <c r="L1087" s="869" t="s">
        <v>1389</v>
      </c>
      <c r="M1087" s="1398">
        <v>1070</v>
      </c>
      <c r="N1087" s="1382"/>
      <c r="O1087" s="1379">
        <f>'Configurable Tab'!I31</f>
        <v>420</v>
      </c>
      <c r="P1087" s="1379"/>
      <c r="Q1087" s="1379"/>
      <c r="R1087" s="1382" t="s">
        <v>1104</v>
      </c>
      <c r="S1087" s="1379"/>
      <c r="T1087" s="1382" t="str">
        <f t="shared" si="187"/>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2"/>
        <v/>
      </c>
      <c r="J1088" s="1382" t="str">
        <f t="shared" si="186"/>
        <v/>
      </c>
      <c r="K1088" s="1382" t="str">
        <f t="shared" si="173"/>
        <v/>
      </c>
      <c r="L1088" s="869" t="s">
        <v>1390</v>
      </c>
      <c r="M1088" s="1398">
        <v>1071</v>
      </c>
      <c r="N1088" s="1382"/>
      <c r="O1088" s="1379" t="s">
        <v>1666</v>
      </c>
      <c r="P1088" s="1379"/>
      <c r="Q1088" s="1379"/>
      <c r="R1088" s="1382" t="s">
        <v>1104</v>
      </c>
      <c r="S1088" s="1379"/>
      <c r="T1088" s="1382" t="str">
        <f t="shared" si="187"/>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2"/>
        <v/>
      </c>
      <c r="J1089" s="1382"/>
      <c r="K1089" s="1382" t="str">
        <f t="shared" si="173"/>
        <v/>
      </c>
      <c r="L1089" s="869" t="s">
        <v>1393</v>
      </c>
      <c r="M1089" s="1398">
        <v>1072</v>
      </c>
      <c r="N1089" s="1382"/>
      <c r="O1089" s="1379"/>
      <c r="P1089" s="1379"/>
      <c r="Q1089" s="1379"/>
      <c r="R1089" s="1382" t="s">
        <v>1104</v>
      </c>
      <c r="S1089" s="1379"/>
      <c r="T1089" s="1382" t="str">
        <f t="shared" si="187"/>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2"/>
        <v/>
      </c>
      <c r="J1090" s="1382"/>
      <c r="K1090" s="1382" t="str">
        <f t="shared" si="173"/>
        <v/>
      </c>
      <c r="L1090" s="869" t="s">
        <v>1394</v>
      </c>
      <c r="M1090" s="1398">
        <v>1073</v>
      </c>
      <c r="N1090" s="1382"/>
      <c r="O1090" s="1379"/>
      <c r="P1090" s="1379"/>
      <c r="Q1090" s="1379"/>
      <c r="R1090" s="1382" t="s">
        <v>1104</v>
      </c>
      <c r="S1090" s="1379"/>
      <c r="T1090" s="1382" t="str">
        <f t="shared" si="187"/>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2"/>
        <v/>
      </c>
      <c r="J1091" s="1382" t="str">
        <f t="shared" si="186"/>
        <v/>
      </c>
      <c r="K1091" s="1382" t="str">
        <f t="shared" si="173"/>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88">IF(J1092&lt;&gt;"",A1092,"")</f>
        <v/>
      </c>
      <c r="J1092" s="1382" t="str">
        <f t="shared" si="186"/>
        <v/>
      </c>
      <c r="K1092" s="1382" t="str">
        <f t="shared" ref="K1092:K1155" si="189">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88"/>
        <v/>
      </c>
      <c r="J1093" s="1382" t="str">
        <f t="shared" si="186"/>
        <v/>
      </c>
      <c r="K1093" s="1382" t="str">
        <f t="shared" si="189"/>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88"/>
        <v/>
      </c>
      <c r="J1094" s="1382"/>
      <c r="K1094" s="1382" t="str">
        <f t="shared" si="189"/>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88"/>
        <v/>
      </c>
      <c r="J1095" s="1382" t="str">
        <f>IF(M1095&lt;&gt;"",IF($Q$1095="Yes",Q$1&amp;M1095,""))</f>
        <v/>
      </c>
      <c r="K1095" s="1382" t="str">
        <f t="shared" si="189"/>
        <v/>
      </c>
      <c r="L1095" s="869" t="s">
        <v>1715</v>
      </c>
      <c r="M1095" s="1398">
        <v>1078</v>
      </c>
      <c r="N1095" s="1382"/>
      <c r="O1095" s="1379">
        <f>'Configurable Tab'!H32</f>
        <v>421</v>
      </c>
      <c r="P1095" s="18" t="str">
        <f>'Configurable Tab'!J32</f>
        <v>No</v>
      </c>
      <c r="Q1095" s="1422" t="s">
        <v>648</v>
      </c>
      <c r="R1095" s="1382" t="s">
        <v>1104</v>
      </c>
      <c r="S1095" s="1379"/>
      <c r="T1095" s="1382" t="str">
        <f t="shared" ref="T1095:T1100" si="190">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88"/>
        <v/>
      </c>
      <c r="J1096" s="1382"/>
      <c r="K1096" s="1382" t="str">
        <f t="shared" si="189"/>
        <v/>
      </c>
      <c r="L1096" s="869" t="s">
        <v>1391</v>
      </c>
      <c r="M1096" s="1398">
        <v>1079</v>
      </c>
      <c r="N1096" s="1382"/>
      <c r="O1096" s="1379" t="s">
        <v>726</v>
      </c>
      <c r="P1096" s="1379"/>
      <c r="Q1096" s="1379"/>
      <c r="R1096" s="1382" t="s">
        <v>1104</v>
      </c>
      <c r="S1096" s="1379"/>
      <c r="T1096" s="1382" t="str">
        <f t="shared" si="190"/>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88"/>
        <v/>
      </c>
      <c r="J1097" s="1424" t="str">
        <f>IF(M1097&lt;&gt;"",IF($Q$1095="Yes",Q$1&amp;M1097,""))</f>
        <v/>
      </c>
      <c r="K1097" s="1382" t="str">
        <f t="shared" si="189"/>
        <v/>
      </c>
      <c r="L1097" s="869" t="s">
        <v>1389</v>
      </c>
      <c r="M1097" s="1398">
        <v>1080</v>
      </c>
      <c r="N1097" s="1382"/>
      <c r="O1097" s="1379">
        <f>'Configurable Tab'!I32</f>
        <v>434</v>
      </c>
      <c r="P1097" s="1379"/>
      <c r="Q1097" s="1379"/>
      <c r="R1097" s="1382" t="s">
        <v>1104</v>
      </c>
      <c r="S1097" s="1379"/>
      <c r="T1097" s="1382" t="str">
        <f t="shared" si="190"/>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88"/>
        <v/>
      </c>
      <c r="J1098" s="1424" t="str">
        <f>IF(M1098&lt;&gt;"",IF($Q$1095="Yes",Q$1&amp;M1098,""))</f>
        <v/>
      </c>
      <c r="K1098" s="1382" t="str">
        <f t="shared" si="189"/>
        <v/>
      </c>
      <c r="L1098" s="869" t="s">
        <v>1390</v>
      </c>
      <c r="M1098" s="1398">
        <v>1081</v>
      </c>
      <c r="N1098" s="1382"/>
      <c r="O1098" s="1379" t="s">
        <v>1667</v>
      </c>
      <c r="P1098" s="1379"/>
      <c r="Q1098" s="1379"/>
      <c r="R1098" s="1382" t="s">
        <v>1104</v>
      </c>
      <c r="S1098" s="1379"/>
      <c r="T1098" s="1382" t="str">
        <f t="shared" si="190"/>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88"/>
        <v/>
      </c>
      <c r="J1099" s="1382"/>
      <c r="K1099" s="1382" t="str">
        <f t="shared" si="189"/>
        <v/>
      </c>
      <c r="L1099" s="869" t="s">
        <v>1393</v>
      </c>
      <c r="M1099" s="1398">
        <v>1082</v>
      </c>
      <c r="N1099" s="1382"/>
      <c r="O1099" s="1379"/>
      <c r="P1099" s="1379"/>
      <c r="Q1099" s="1379"/>
      <c r="R1099" s="1382" t="s">
        <v>1104</v>
      </c>
      <c r="S1099" s="1379"/>
      <c r="T1099" s="1382" t="str">
        <f t="shared" si="190"/>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88"/>
        <v/>
      </c>
      <c r="J1100" s="1382"/>
      <c r="K1100" s="1382" t="str">
        <f t="shared" si="189"/>
        <v/>
      </c>
      <c r="L1100" s="869" t="s">
        <v>1394</v>
      </c>
      <c r="M1100" s="1398">
        <v>1083</v>
      </c>
      <c r="N1100" s="1382"/>
      <c r="O1100" s="1379"/>
      <c r="P1100" s="1379"/>
      <c r="Q1100" s="1379"/>
      <c r="R1100" s="1382" t="s">
        <v>1104</v>
      </c>
      <c r="S1100" s="1379"/>
      <c r="T1100" s="1382" t="str">
        <f t="shared" si="190"/>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88"/>
        <v/>
      </c>
      <c r="J1101" s="1424" t="str">
        <f>IF(M1101&lt;&gt;"",IF($Q$1095="Yes",Q$1&amp;M1101,""))</f>
        <v/>
      </c>
      <c r="K1101" s="1382" t="str">
        <f t="shared" si="189"/>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88"/>
        <v/>
      </c>
      <c r="J1102" s="1424" t="str">
        <f>IF(M1102&lt;&gt;"",IF($Q$1095="Yes",Q$1&amp;M1102,""))</f>
        <v/>
      </c>
      <c r="K1102" s="1382" t="str">
        <f t="shared" si="189"/>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88"/>
        <v/>
      </c>
      <c r="J1103" s="1424" t="str">
        <f>IF(M1103&lt;&gt;"",IF($Q$1095="Yes",Q$1&amp;M1103,""))</f>
        <v/>
      </c>
      <c r="K1103" s="1382" t="str">
        <f t="shared" si="189"/>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88"/>
        <v/>
      </c>
      <c r="J1104" s="1382"/>
      <c r="K1104" s="1382" t="str">
        <f t="shared" si="189"/>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88"/>
        <v/>
      </c>
      <c r="J1105" s="1382" t="str">
        <f t="shared" ref="J1105:J1132" si="191">IF(M1105&lt;&gt;"",IF($Q$1105="Yes",Q$1&amp;M1105,""))</f>
        <v/>
      </c>
      <c r="K1105" s="1382" t="str">
        <f t="shared" si="189"/>
        <v/>
      </c>
      <c r="L1105" s="869" t="s">
        <v>1715</v>
      </c>
      <c r="M1105" s="1398">
        <v>1088</v>
      </c>
      <c r="N1105" s="1382"/>
      <c r="O1105" s="1379">
        <f>'Configurable Tab'!H33</f>
        <v>435</v>
      </c>
      <c r="P1105" s="18" t="str">
        <f>'Configurable Tab'!J33</f>
        <v>No</v>
      </c>
      <c r="Q1105" s="1422" t="s">
        <v>648</v>
      </c>
      <c r="R1105" s="1382" t="s">
        <v>1104</v>
      </c>
      <c r="S1105" s="1379"/>
      <c r="T1105" s="1382" t="str">
        <f t="shared" ref="T1105:T1111" si="192">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88"/>
        <v/>
      </c>
      <c r="J1106" s="1382"/>
      <c r="K1106" s="1382" t="str">
        <f t="shared" si="189"/>
        <v/>
      </c>
      <c r="L1106" s="869" t="s">
        <v>1391</v>
      </c>
      <c r="M1106" s="1398">
        <v>1089</v>
      </c>
      <c r="N1106" s="1382"/>
      <c r="O1106" s="1379" t="s">
        <v>726</v>
      </c>
      <c r="P1106" s="1379"/>
      <c r="Q1106" s="1379"/>
      <c r="R1106" s="1382" t="s">
        <v>1104</v>
      </c>
      <c r="S1106" s="1379"/>
      <c r="T1106" s="1382" t="str">
        <f t="shared" si="192"/>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88"/>
        <v/>
      </c>
      <c r="J1107" s="1382" t="str">
        <f t="shared" si="191"/>
        <v/>
      </c>
      <c r="K1107" s="1382" t="str">
        <f t="shared" si="189"/>
        <v/>
      </c>
      <c r="L1107" s="869" t="s">
        <v>1388</v>
      </c>
      <c r="M1107" s="1398">
        <v>1090</v>
      </c>
      <c r="N1107" s="1382"/>
      <c r="O1107" s="1379">
        <f>'Configurable Tab'!I33</f>
        <v>448</v>
      </c>
      <c r="P1107" s="1379"/>
      <c r="Q1107" s="1379"/>
      <c r="R1107" s="1382" t="s">
        <v>1104</v>
      </c>
      <c r="S1107" s="1379"/>
      <c r="T1107" s="1382" t="str">
        <f t="shared" si="192"/>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88"/>
        <v/>
      </c>
      <c r="J1108" s="1382" t="str">
        <f t="shared" si="191"/>
        <v/>
      </c>
      <c r="K1108" s="1382" t="str">
        <f t="shared" si="189"/>
        <v/>
      </c>
      <c r="L1108" s="869" t="s">
        <v>1389</v>
      </c>
      <c r="M1108" s="1398">
        <v>1091</v>
      </c>
      <c r="N1108" s="1382"/>
      <c r="O1108" s="1379" t="s">
        <v>1668</v>
      </c>
      <c r="P1108" s="1379"/>
      <c r="Q1108" s="1379" t="s">
        <v>482</v>
      </c>
      <c r="R1108" s="1382" t="s">
        <v>1104</v>
      </c>
      <c r="S1108" s="1379"/>
      <c r="T1108" s="1382" t="str">
        <f t="shared" si="192"/>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88"/>
        <v/>
      </c>
      <c r="J1109" s="1382" t="str">
        <f t="shared" si="191"/>
        <v/>
      </c>
      <c r="K1109" s="1382" t="str">
        <f t="shared" si="189"/>
        <v/>
      </c>
      <c r="L1109" s="869" t="s">
        <v>1390</v>
      </c>
      <c r="M1109" s="1398">
        <v>1092</v>
      </c>
      <c r="N1109" s="1382"/>
      <c r="O1109" s="1379"/>
      <c r="P1109" s="1379"/>
      <c r="Q1109" s="1379"/>
      <c r="R1109" s="1382" t="s">
        <v>1104</v>
      </c>
      <c r="S1109" s="1379"/>
      <c r="T1109" s="1382" t="str">
        <f t="shared" si="192"/>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88"/>
        <v/>
      </c>
      <c r="J1110" s="1382" t="str">
        <f t="shared" si="191"/>
        <v/>
      </c>
      <c r="K1110" s="1382" t="str">
        <f t="shared" si="189"/>
        <v/>
      </c>
      <c r="L1110" s="869" t="s">
        <v>1497</v>
      </c>
      <c r="M1110" s="1398">
        <v>1093</v>
      </c>
      <c r="N1110" s="1382"/>
      <c r="O1110" s="1379"/>
      <c r="P1110" s="1379"/>
      <c r="Q1110" s="1379"/>
      <c r="R1110" s="1382" t="s">
        <v>1104</v>
      </c>
      <c r="S1110" s="1379"/>
      <c r="T1110" s="1382" t="str">
        <f t="shared" si="192"/>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88"/>
        <v/>
      </c>
      <c r="J1111" s="1382" t="str">
        <f t="shared" si="191"/>
        <v/>
      </c>
      <c r="K1111" s="1382" t="str">
        <f t="shared" si="189"/>
        <v/>
      </c>
      <c r="L1111" s="869" t="s">
        <v>1498</v>
      </c>
      <c r="M1111" s="1398">
        <v>1094</v>
      </c>
      <c r="N1111" s="1382"/>
      <c r="O1111" s="1379"/>
      <c r="P1111" s="1379"/>
      <c r="Q1111" s="1379"/>
      <c r="R1111" s="1382" t="s">
        <v>1104</v>
      </c>
      <c r="S1111" s="1379"/>
      <c r="T1111" s="1464" t="str">
        <f t="shared" si="192"/>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88"/>
        <v/>
      </c>
      <c r="J1112" s="1382"/>
      <c r="K1112" s="1382" t="str">
        <f t="shared" si="189"/>
        <v/>
      </c>
      <c r="L1112" s="869" t="s">
        <v>1393</v>
      </c>
      <c r="M1112" s="1398">
        <v>1095</v>
      </c>
      <c r="N1112" s="1382"/>
      <c r="O1112" s="1379"/>
      <c r="P1112" s="1379"/>
      <c r="Q1112" s="1379"/>
      <c r="R1112" s="1382" t="s">
        <v>1104</v>
      </c>
      <c r="S1112" s="1379"/>
      <c r="T1112" s="1382" t="str">
        <f t="shared" ref="T1112:T1113" si="193">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88"/>
        <v/>
      </c>
      <c r="J1113" s="1382"/>
      <c r="K1113" s="1382" t="str">
        <f t="shared" si="189"/>
        <v/>
      </c>
      <c r="L1113" s="869" t="s">
        <v>1394</v>
      </c>
      <c r="M1113" s="1398">
        <v>1096</v>
      </c>
      <c r="N1113" s="1382"/>
      <c r="O1113" s="1379"/>
      <c r="P1113" s="1379"/>
      <c r="Q1113" s="1379"/>
      <c r="R1113" s="1382" t="s">
        <v>1104</v>
      </c>
      <c r="S1113" s="1379"/>
      <c r="T1113" s="1382" t="str">
        <f t="shared" si="193"/>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88"/>
        <v/>
      </c>
      <c r="J1114" s="1382" t="str">
        <f t="shared" si="191"/>
        <v/>
      </c>
      <c r="K1114" s="1382" t="str">
        <f t="shared" si="189"/>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88"/>
        <v/>
      </c>
      <c r="J1115" s="1382" t="str">
        <f t="shared" si="191"/>
        <v/>
      </c>
      <c r="K1115" s="1382" t="str">
        <f t="shared" si="189"/>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88"/>
        <v/>
      </c>
      <c r="J1116" s="1382"/>
      <c r="K1116" s="1382" t="str">
        <f t="shared" si="189"/>
        <v/>
      </c>
      <c r="L1116" s="869" t="s">
        <v>1397</v>
      </c>
      <c r="M1116" s="1398">
        <v>1099</v>
      </c>
      <c r="N1116" s="1382"/>
      <c r="O1116" s="1379"/>
      <c r="P1116" s="1379"/>
      <c r="Q1116" s="1379"/>
      <c r="R1116" s="1382" t="s">
        <v>1104</v>
      </c>
      <c r="S1116" s="1379"/>
      <c r="T1116" s="1382" t="str">
        <f t="shared" ref="T1116" si="194">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88"/>
        <v/>
      </c>
      <c r="J1117" s="1382" t="str">
        <f t="shared" si="191"/>
        <v/>
      </c>
      <c r="K1117" s="1382" t="str">
        <f t="shared" si="189"/>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1365</v>
      </c>
      <c r="E1118" s="869" t="s">
        <v>1526</v>
      </c>
      <c r="F1118" s="1137"/>
      <c r="G1118" s="869"/>
      <c r="H1118" s="869"/>
      <c r="I1118" s="1338" t="str">
        <f t="shared" si="188"/>
        <v/>
      </c>
      <c r="J1118" s="1382" t="str">
        <f t="shared" si="191"/>
        <v/>
      </c>
      <c r="K1118" s="1382" t="str">
        <f t="shared" si="189"/>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5"/>
        <v>L</v>
      </c>
      <c r="D1119" s="869" t="s">
        <v>1365</v>
      </c>
      <c r="E1119" s="869" t="s">
        <v>1526</v>
      </c>
      <c r="F1119" s="1137"/>
      <c r="G1119" s="869"/>
      <c r="H1119" s="869"/>
      <c r="I1119" s="1338" t="str">
        <f t="shared" si="188"/>
        <v/>
      </c>
      <c r="J1119" s="1382" t="str">
        <f t="shared" si="191"/>
        <v/>
      </c>
      <c r="K1119" s="1382" t="str">
        <f t="shared" si="189"/>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5"/>
        <v>N</v>
      </c>
      <c r="D1120" s="869" t="s">
        <v>1365</v>
      </c>
      <c r="E1120" s="869" t="s">
        <v>1526</v>
      </c>
      <c r="F1120" s="1137"/>
      <c r="G1120" s="869"/>
      <c r="H1120" s="869"/>
      <c r="I1120" s="1338" t="str">
        <f t="shared" si="188"/>
        <v/>
      </c>
      <c r="J1120" s="1382" t="str">
        <f t="shared" si="191"/>
        <v/>
      </c>
      <c r="K1120" s="1382" t="str">
        <f t="shared" si="189"/>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5"/>
        <v>J</v>
      </c>
      <c r="D1121" s="869" t="s">
        <v>1365</v>
      </c>
      <c r="E1121" s="869" t="s">
        <v>1526</v>
      </c>
      <c r="F1121" s="869"/>
      <c r="G1121" s="869"/>
      <c r="H1121" s="869"/>
      <c r="I1121" s="1338" t="str">
        <f t="shared" si="188"/>
        <v/>
      </c>
      <c r="J1121" s="1382" t="str">
        <f t="shared" si="191"/>
        <v/>
      </c>
      <c r="K1121" s="1382" t="str">
        <f t="shared" si="189"/>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5"/>
        <v>L</v>
      </c>
      <c r="D1122" s="869" t="s">
        <v>1365</v>
      </c>
      <c r="E1122" s="869" t="s">
        <v>1526</v>
      </c>
      <c r="F1122" s="869"/>
      <c r="G1122" s="869"/>
      <c r="H1122" s="869"/>
      <c r="I1122" s="1338" t="str">
        <f t="shared" si="188"/>
        <v/>
      </c>
      <c r="J1122" s="1382" t="str">
        <f t="shared" si="191"/>
        <v/>
      </c>
      <c r="K1122" s="1382" t="str">
        <f t="shared" si="189"/>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5"/>
        <v>N</v>
      </c>
      <c r="D1123" s="869" t="s">
        <v>1365</v>
      </c>
      <c r="E1123" s="869" t="s">
        <v>1526</v>
      </c>
      <c r="F1123" s="869"/>
      <c r="G1123" s="869"/>
      <c r="H1123" s="869"/>
      <c r="I1123" s="1338" t="str">
        <f t="shared" si="188"/>
        <v/>
      </c>
      <c r="J1123" s="1382" t="str">
        <f t="shared" si="191"/>
        <v/>
      </c>
      <c r="K1123" s="1382" t="str">
        <f t="shared" si="189"/>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5"/>
        <v>J</v>
      </c>
      <c r="D1124" s="869" t="s">
        <v>1365</v>
      </c>
      <c r="E1124" s="869" t="s">
        <v>1526</v>
      </c>
      <c r="F1124" s="869"/>
      <c r="G1124" s="869"/>
      <c r="H1124" s="869"/>
      <c r="I1124" s="1338" t="str">
        <f t="shared" si="188"/>
        <v/>
      </c>
      <c r="J1124" s="1382" t="str">
        <f t="shared" si="191"/>
        <v/>
      </c>
      <c r="K1124" s="1382" t="str">
        <f t="shared" si="189"/>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5"/>
        <v>L</v>
      </c>
      <c r="D1125" s="869" t="s">
        <v>1365</v>
      </c>
      <c r="E1125" s="869" t="s">
        <v>1526</v>
      </c>
      <c r="F1125" s="869"/>
      <c r="G1125" s="869"/>
      <c r="H1125" s="869"/>
      <c r="I1125" s="1338" t="str">
        <f t="shared" si="188"/>
        <v/>
      </c>
      <c r="J1125" s="1382" t="str">
        <f t="shared" si="191"/>
        <v/>
      </c>
      <c r="K1125" s="1382" t="str">
        <f t="shared" si="189"/>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5"/>
        <v>N</v>
      </c>
      <c r="D1126" s="869" t="s">
        <v>1365</v>
      </c>
      <c r="E1126" s="869" t="s">
        <v>1526</v>
      </c>
      <c r="F1126" s="869"/>
      <c r="G1126" s="869"/>
      <c r="H1126" s="869"/>
      <c r="I1126" s="1338" t="str">
        <f t="shared" si="188"/>
        <v/>
      </c>
      <c r="J1126" s="1382" t="str">
        <f t="shared" si="191"/>
        <v/>
      </c>
      <c r="K1126" s="1382" t="str">
        <f t="shared" si="189"/>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5"/>
        <v>J</v>
      </c>
      <c r="D1127" s="869" t="s">
        <v>1365</v>
      </c>
      <c r="E1127" s="869" t="s">
        <v>1526</v>
      </c>
      <c r="F1127" s="869"/>
      <c r="G1127" s="869"/>
      <c r="H1127" s="869"/>
      <c r="I1127" s="1338" t="str">
        <f t="shared" si="188"/>
        <v/>
      </c>
      <c r="J1127" s="1382" t="str">
        <f t="shared" si="191"/>
        <v/>
      </c>
      <c r="K1127" s="1382" t="str">
        <f t="shared" si="189"/>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5"/>
        <v>L</v>
      </c>
      <c r="D1128" s="869" t="s">
        <v>1365</v>
      </c>
      <c r="E1128" s="869" t="s">
        <v>1526</v>
      </c>
      <c r="F1128" s="869"/>
      <c r="G1128" s="869"/>
      <c r="H1128" s="869"/>
      <c r="I1128" s="1338" t="str">
        <f t="shared" si="188"/>
        <v/>
      </c>
      <c r="J1128" s="1382" t="str">
        <f t="shared" si="191"/>
        <v/>
      </c>
      <c r="K1128" s="1382" t="str">
        <f t="shared" si="189"/>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5"/>
        <v>N</v>
      </c>
      <c r="D1129" s="869" t="s">
        <v>1365</v>
      </c>
      <c r="E1129" s="869" t="s">
        <v>1526</v>
      </c>
      <c r="F1129" s="869"/>
      <c r="G1129" s="869"/>
      <c r="H1129" s="869"/>
      <c r="I1129" s="1338" t="str">
        <f t="shared" si="188"/>
        <v/>
      </c>
      <c r="J1129" s="1382" t="str">
        <f t="shared" si="191"/>
        <v/>
      </c>
      <c r="K1129" s="1382" t="str">
        <f t="shared" si="189"/>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5"/>
        <v>J</v>
      </c>
      <c r="D1130" s="869" t="s">
        <v>1365</v>
      </c>
      <c r="E1130" s="869" t="s">
        <v>1526</v>
      </c>
      <c r="F1130" s="869"/>
      <c r="G1130" s="869"/>
      <c r="H1130" s="869"/>
      <c r="I1130" s="1338" t="str">
        <f t="shared" si="188"/>
        <v/>
      </c>
      <c r="J1130" s="1382" t="str">
        <f t="shared" si="191"/>
        <v/>
      </c>
      <c r="K1130" s="1382" t="str">
        <f t="shared" si="189"/>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1365</v>
      </c>
      <c r="E1131" s="869" t="s">
        <v>1526</v>
      </c>
      <c r="F1131" s="869"/>
      <c r="G1131" s="869"/>
      <c r="H1131" s="869"/>
      <c r="I1131" s="1338" t="str">
        <f t="shared" si="188"/>
        <v/>
      </c>
      <c r="J1131" s="1382" t="str">
        <f t="shared" si="191"/>
        <v/>
      </c>
      <c r="K1131" s="1382" t="str">
        <f t="shared" si="189"/>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5"/>
        <v>N</v>
      </c>
      <c r="D1132" s="869" t="s">
        <v>1365</v>
      </c>
      <c r="E1132" s="869" t="s">
        <v>1526</v>
      </c>
      <c r="F1132" s="869"/>
      <c r="G1132" s="869"/>
      <c r="H1132" s="869"/>
      <c r="I1132" s="1338" t="str">
        <f t="shared" si="188"/>
        <v/>
      </c>
      <c r="J1132" s="1382" t="str">
        <f t="shared" si="191"/>
        <v/>
      </c>
      <c r="K1132" s="1382" t="str">
        <f t="shared" si="189"/>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88"/>
        <v/>
      </c>
      <c r="J1133" s="1382"/>
      <c r="K1133" s="1382" t="str">
        <f t="shared" si="189"/>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88"/>
        <v/>
      </c>
      <c r="J1134" s="1382" t="str">
        <f t="shared" ref="J1134:J1161" si="196">IF(M1134&lt;&gt;"",IF($Q$1134="Yes",Q$1&amp;M1134,""))</f>
        <v/>
      </c>
      <c r="K1134" s="1382" t="str">
        <f t="shared" si="189"/>
        <v/>
      </c>
      <c r="L1134" s="869" t="s">
        <v>1715</v>
      </c>
      <c r="M1134" s="1398">
        <v>1117</v>
      </c>
      <c r="N1134" s="1382"/>
      <c r="O1134" s="1379">
        <f>'Configurable Tab'!H34</f>
        <v>449</v>
      </c>
      <c r="P1134" s="18" t="str">
        <f>'Configurable Tab'!J34</f>
        <v>No</v>
      </c>
      <c r="Q1134" s="1422" t="s">
        <v>648</v>
      </c>
      <c r="R1134" s="1382" t="s">
        <v>1104</v>
      </c>
      <c r="S1134" s="1379"/>
      <c r="T1134" s="1382" t="str">
        <f t="shared" ref="T1134:T1139" si="197">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88"/>
        <v/>
      </c>
      <c r="J1135" s="1382"/>
      <c r="K1135" s="1382" t="str">
        <f t="shared" si="189"/>
        <v/>
      </c>
      <c r="L1135" s="869" t="s">
        <v>1391</v>
      </c>
      <c r="M1135" s="1398">
        <v>1118</v>
      </c>
      <c r="N1135" s="1382"/>
      <c r="O1135" s="1379" t="s">
        <v>726</v>
      </c>
      <c r="P1135" s="1379"/>
      <c r="Q1135" s="1379"/>
      <c r="R1135" s="1382" t="s">
        <v>1104</v>
      </c>
      <c r="S1135" s="1379"/>
      <c r="T1135" s="1382" t="str">
        <f t="shared" si="197"/>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88"/>
        <v/>
      </c>
      <c r="J1136" s="1382" t="str">
        <f t="shared" si="196"/>
        <v/>
      </c>
      <c r="K1136" s="1382" t="str">
        <f t="shared" si="189"/>
        <v/>
      </c>
      <c r="L1136" s="869" t="s">
        <v>1388</v>
      </c>
      <c r="M1136" s="1398">
        <v>1119</v>
      </c>
      <c r="N1136" s="1382"/>
      <c r="O1136" s="1379">
        <f>'Configurable Tab'!I34</f>
        <v>462</v>
      </c>
      <c r="P1136" s="1379"/>
      <c r="Q1136" s="1379"/>
      <c r="R1136" s="1382" t="s">
        <v>1104</v>
      </c>
      <c r="S1136" s="1379"/>
      <c r="T1136" s="1382" t="str">
        <f t="shared" si="197"/>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88"/>
        <v/>
      </c>
      <c r="J1137" s="1382" t="str">
        <f t="shared" si="196"/>
        <v/>
      </c>
      <c r="K1137" s="1382" t="str">
        <f t="shared" si="189"/>
        <v/>
      </c>
      <c r="L1137" s="869" t="s">
        <v>1389</v>
      </c>
      <c r="M1137" s="1398">
        <v>1120</v>
      </c>
      <c r="N1137" s="1382"/>
      <c r="O1137" s="1379" t="s">
        <v>1669</v>
      </c>
      <c r="P1137" s="1379"/>
      <c r="Q1137" s="1379"/>
      <c r="R1137" s="1382" t="s">
        <v>1104</v>
      </c>
      <c r="S1137" s="1379"/>
      <c r="T1137" s="1382" t="str">
        <f t="shared" si="197"/>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88"/>
        <v/>
      </c>
      <c r="J1138" s="1382" t="str">
        <f t="shared" si="196"/>
        <v/>
      </c>
      <c r="K1138" s="1382" t="str">
        <f t="shared" si="189"/>
        <v/>
      </c>
      <c r="L1138" s="869" t="s">
        <v>1390</v>
      </c>
      <c r="M1138" s="1398">
        <v>1121</v>
      </c>
      <c r="N1138" s="1382"/>
      <c r="O1138" s="1379"/>
      <c r="P1138" s="1379"/>
      <c r="Q1138" s="1379"/>
      <c r="R1138" s="1382" t="s">
        <v>1104</v>
      </c>
      <c r="S1138" s="1379"/>
      <c r="T1138" s="1382" t="str">
        <f t="shared" si="197"/>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88"/>
        <v/>
      </c>
      <c r="J1139" s="1382" t="str">
        <f t="shared" si="196"/>
        <v/>
      </c>
      <c r="K1139" s="1382" t="str">
        <f t="shared" si="189"/>
        <v/>
      </c>
      <c r="L1139" s="869" t="s">
        <v>1497</v>
      </c>
      <c r="M1139" s="1398">
        <v>1122</v>
      </c>
      <c r="N1139" s="1382"/>
      <c r="O1139" s="1379"/>
      <c r="P1139" s="1379"/>
      <c r="Q1139" s="1379"/>
      <c r="R1139" s="1382" t="s">
        <v>1104</v>
      </c>
      <c r="S1139" s="1379"/>
      <c r="T1139" s="1382" t="str">
        <f t="shared" si="197"/>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88"/>
        <v/>
      </c>
      <c r="J1140" s="1382" t="str">
        <f t="shared" si="196"/>
        <v/>
      </c>
      <c r="K1140" s="1382" t="str">
        <f t="shared" si="189"/>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88"/>
        <v/>
      </c>
      <c r="J1141" s="1382"/>
      <c r="K1141" s="1382" t="str">
        <f t="shared" si="189"/>
        <v/>
      </c>
      <c r="L1141" s="869" t="s">
        <v>1393</v>
      </c>
      <c r="M1141" s="1398">
        <v>1124</v>
      </c>
      <c r="N1141" s="1382"/>
      <c r="O1141" s="1379"/>
      <c r="P1141" s="1379"/>
      <c r="Q1141" s="1379"/>
      <c r="R1141" s="1382" t="s">
        <v>1104</v>
      </c>
      <c r="S1141" s="1379"/>
      <c r="T1141" s="1382" t="str">
        <f t="shared" ref="T1141:T1142" si="198">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88"/>
        <v/>
      </c>
      <c r="J1142" s="1382"/>
      <c r="K1142" s="1382" t="str">
        <f t="shared" si="189"/>
        <v/>
      </c>
      <c r="L1142" s="869" t="s">
        <v>1394</v>
      </c>
      <c r="M1142" s="1398">
        <v>1125</v>
      </c>
      <c r="N1142" s="1382"/>
      <c r="O1142" s="1379"/>
      <c r="P1142" s="1379"/>
      <c r="Q1142" s="1379"/>
      <c r="R1142" s="1382" t="s">
        <v>1104</v>
      </c>
      <c r="S1142" s="1379"/>
      <c r="T1142" s="1382" t="str">
        <f t="shared" si="198"/>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88"/>
        <v/>
      </c>
      <c r="J1143" s="1382" t="str">
        <f t="shared" si="196"/>
        <v/>
      </c>
      <c r="K1143" s="1382" t="str">
        <f t="shared" si="189"/>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88"/>
        <v/>
      </c>
      <c r="J1144" s="1382" t="str">
        <f t="shared" si="196"/>
        <v/>
      </c>
      <c r="K1144" s="1382" t="str">
        <f t="shared" si="189"/>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88"/>
        <v/>
      </c>
      <c r="J1145" s="1382"/>
      <c r="K1145" s="1382" t="str">
        <f t="shared" si="189"/>
        <v/>
      </c>
      <c r="L1145" s="869" t="s">
        <v>1397</v>
      </c>
      <c r="M1145" s="1398">
        <v>1128</v>
      </c>
      <c r="N1145" s="1382"/>
      <c r="O1145" s="1379"/>
      <c r="P1145" s="1379"/>
      <c r="Q1145" s="1379"/>
      <c r="R1145" s="1382" t="s">
        <v>1104</v>
      </c>
      <c r="S1145" s="1341"/>
      <c r="T1145" s="1382" t="str">
        <f t="shared" ref="T1145" si="199">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88"/>
        <v/>
      </c>
      <c r="J1146" s="1382" t="str">
        <f t="shared" si="196"/>
        <v/>
      </c>
      <c r="K1146" s="1382" t="str">
        <f t="shared" si="189"/>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1365</v>
      </c>
      <c r="E1147" s="869" t="s">
        <v>1526</v>
      </c>
      <c r="F1147" s="1137"/>
      <c r="G1147" s="869"/>
      <c r="H1147" s="869"/>
      <c r="I1147" s="1338" t="str">
        <f t="shared" si="188"/>
        <v/>
      </c>
      <c r="J1147" s="1382" t="str">
        <f t="shared" si="196"/>
        <v/>
      </c>
      <c r="K1147" s="1382" t="str">
        <f t="shared" si="189"/>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0"/>
        <v>L</v>
      </c>
      <c r="D1148" s="869" t="s">
        <v>1365</v>
      </c>
      <c r="E1148" s="869" t="s">
        <v>1526</v>
      </c>
      <c r="F1148" s="1137"/>
      <c r="G1148" s="869"/>
      <c r="H1148" s="869"/>
      <c r="I1148" s="1338" t="str">
        <f t="shared" si="188"/>
        <v/>
      </c>
      <c r="J1148" s="1382" t="str">
        <f t="shared" si="196"/>
        <v/>
      </c>
      <c r="K1148" s="1382" t="str">
        <f t="shared" si="189"/>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0"/>
        <v>N</v>
      </c>
      <c r="D1149" s="869" t="s">
        <v>1365</v>
      </c>
      <c r="E1149" s="869" t="s">
        <v>1526</v>
      </c>
      <c r="F1149" s="1137"/>
      <c r="G1149" s="869"/>
      <c r="H1149" s="869"/>
      <c r="I1149" s="1338" t="str">
        <f t="shared" si="188"/>
        <v/>
      </c>
      <c r="J1149" s="1382" t="str">
        <f t="shared" si="196"/>
        <v/>
      </c>
      <c r="K1149" s="1382" t="str">
        <f t="shared" si="189"/>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0"/>
        <v>J</v>
      </c>
      <c r="D1150" s="869" t="s">
        <v>1365</v>
      </c>
      <c r="E1150" s="869" t="s">
        <v>1526</v>
      </c>
      <c r="F1150" s="869"/>
      <c r="G1150" s="869"/>
      <c r="H1150" s="869"/>
      <c r="I1150" s="1338" t="str">
        <f t="shared" si="188"/>
        <v/>
      </c>
      <c r="J1150" s="1382" t="str">
        <f t="shared" si="196"/>
        <v/>
      </c>
      <c r="K1150" s="1382" t="str">
        <f t="shared" si="189"/>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0"/>
        <v>L</v>
      </c>
      <c r="D1151" s="869" t="s">
        <v>1365</v>
      </c>
      <c r="E1151" s="869" t="s">
        <v>1526</v>
      </c>
      <c r="F1151" s="869"/>
      <c r="G1151" s="869"/>
      <c r="H1151" s="869"/>
      <c r="I1151" s="1338" t="str">
        <f t="shared" si="188"/>
        <v/>
      </c>
      <c r="J1151" s="1382" t="str">
        <f t="shared" si="196"/>
        <v/>
      </c>
      <c r="K1151" s="1382" t="str">
        <f t="shared" si="189"/>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0"/>
        <v>N</v>
      </c>
      <c r="D1152" s="869" t="s">
        <v>1365</v>
      </c>
      <c r="E1152" s="869" t="s">
        <v>1526</v>
      </c>
      <c r="F1152" s="869"/>
      <c r="G1152" s="869"/>
      <c r="H1152" s="869"/>
      <c r="I1152" s="1338" t="str">
        <f t="shared" si="188"/>
        <v/>
      </c>
      <c r="J1152" s="1382" t="str">
        <f t="shared" si="196"/>
        <v/>
      </c>
      <c r="K1152" s="1382" t="str">
        <f t="shared" si="189"/>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0"/>
        <v>J</v>
      </c>
      <c r="D1153" s="869" t="s">
        <v>1365</v>
      </c>
      <c r="E1153" s="869" t="s">
        <v>1526</v>
      </c>
      <c r="F1153" s="869"/>
      <c r="G1153" s="869"/>
      <c r="H1153" s="869"/>
      <c r="I1153" s="1338" t="str">
        <f t="shared" si="188"/>
        <v/>
      </c>
      <c r="J1153" s="1382" t="str">
        <f t="shared" si="196"/>
        <v/>
      </c>
      <c r="K1153" s="1382" t="str">
        <f t="shared" si="189"/>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0"/>
        <v>L</v>
      </c>
      <c r="D1154" s="869" t="s">
        <v>1365</v>
      </c>
      <c r="E1154" s="869" t="s">
        <v>1526</v>
      </c>
      <c r="F1154" s="869"/>
      <c r="G1154" s="869"/>
      <c r="H1154" s="869"/>
      <c r="I1154" s="1338" t="str">
        <f t="shared" si="188"/>
        <v/>
      </c>
      <c r="J1154" s="1382" t="str">
        <f t="shared" si="196"/>
        <v/>
      </c>
      <c r="K1154" s="1382" t="str">
        <f t="shared" si="189"/>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0"/>
        <v>N</v>
      </c>
      <c r="D1155" s="869" t="s">
        <v>1365</v>
      </c>
      <c r="E1155" s="869" t="s">
        <v>1526</v>
      </c>
      <c r="F1155" s="869"/>
      <c r="G1155" s="869"/>
      <c r="H1155" s="869"/>
      <c r="I1155" s="1338" t="str">
        <f t="shared" si="188"/>
        <v/>
      </c>
      <c r="J1155" s="1382" t="str">
        <f t="shared" si="196"/>
        <v/>
      </c>
      <c r="K1155" s="1382" t="str">
        <f t="shared" si="189"/>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0"/>
        <v>J</v>
      </c>
      <c r="D1156" s="869" t="s">
        <v>1365</v>
      </c>
      <c r="E1156" s="869" t="s">
        <v>1526</v>
      </c>
      <c r="F1156" s="869"/>
      <c r="G1156" s="869"/>
      <c r="H1156" s="869"/>
      <c r="I1156" s="1338" t="str">
        <f t="shared" ref="I1156:I1219" si="201">IF(J1156&lt;&gt;"",A1156,"")</f>
        <v/>
      </c>
      <c r="J1156" s="1382" t="str">
        <f t="shared" si="196"/>
        <v/>
      </c>
      <c r="K1156" s="1382" t="str">
        <f t="shared" ref="K1156:K1219" si="202">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0"/>
        <v>L</v>
      </c>
      <c r="D1157" s="869" t="s">
        <v>1365</v>
      </c>
      <c r="E1157" s="869" t="s">
        <v>1526</v>
      </c>
      <c r="F1157" s="869"/>
      <c r="G1157" s="869"/>
      <c r="H1157" s="869"/>
      <c r="I1157" s="1338" t="str">
        <f t="shared" si="201"/>
        <v/>
      </c>
      <c r="J1157" s="1382" t="str">
        <f t="shared" si="196"/>
        <v/>
      </c>
      <c r="K1157" s="1382" t="str">
        <f t="shared" si="202"/>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0"/>
        <v>N</v>
      </c>
      <c r="D1158" s="869" t="s">
        <v>1365</v>
      </c>
      <c r="E1158" s="869" t="s">
        <v>1526</v>
      </c>
      <c r="F1158" s="869"/>
      <c r="G1158" s="869"/>
      <c r="H1158" s="869"/>
      <c r="I1158" s="1338" t="str">
        <f t="shared" si="201"/>
        <v/>
      </c>
      <c r="J1158" s="1382" t="str">
        <f t="shared" si="196"/>
        <v/>
      </c>
      <c r="K1158" s="1382" t="str">
        <f t="shared" si="202"/>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0"/>
        <v>J</v>
      </c>
      <c r="D1159" s="869" t="s">
        <v>1365</v>
      </c>
      <c r="E1159" s="869" t="s">
        <v>1526</v>
      </c>
      <c r="F1159" s="869"/>
      <c r="G1159" s="869"/>
      <c r="H1159" s="869"/>
      <c r="I1159" s="1338" t="str">
        <f t="shared" si="201"/>
        <v/>
      </c>
      <c r="J1159" s="1382" t="str">
        <f t="shared" si="196"/>
        <v/>
      </c>
      <c r="K1159" s="1382" t="str">
        <f t="shared" si="202"/>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1365</v>
      </c>
      <c r="E1160" s="869" t="s">
        <v>1526</v>
      </c>
      <c r="F1160" s="869"/>
      <c r="G1160" s="869"/>
      <c r="H1160" s="869"/>
      <c r="I1160" s="1338" t="str">
        <f t="shared" si="201"/>
        <v/>
      </c>
      <c r="J1160" s="1382" t="str">
        <f t="shared" si="196"/>
        <v/>
      </c>
      <c r="K1160" s="1382" t="str">
        <f t="shared" si="202"/>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0"/>
        <v>N</v>
      </c>
      <c r="D1161" s="869" t="s">
        <v>1365</v>
      </c>
      <c r="E1161" s="869" t="s">
        <v>1526</v>
      </c>
      <c r="F1161" s="869"/>
      <c r="G1161" s="869"/>
      <c r="H1161" s="869"/>
      <c r="I1161" s="1338" t="str">
        <f t="shared" si="201"/>
        <v/>
      </c>
      <c r="J1161" s="1382" t="str">
        <f t="shared" si="196"/>
        <v/>
      </c>
      <c r="K1161" s="1382" t="str">
        <f t="shared" si="202"/>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1"/>
        <v/>
      </c>
      <c r="J1162" s="1382"/>
      <c r="K1162" s="1382" t="str">
        <f t="shared" si="202"/>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1"/>
        <v/>
      </c>
      <c r="J1163" s="1382" t="str">
        <f t="shared" ref="J1163:J1186" si="203">IF(M1163&lt;&gt;"",IF($Q$1163="Yes",Q$1&amp;M1163,""))</f>
        <v/>
      </c>
      <c r="K1163" s="1382" t="str">
        <f t="shared" si="202"/>
        <v/>
      </c>
      <c r="L1163" s="869" t="s">
        <v>1715</v>
      </c>
      <c r="M1163" s="1398">
        <v>1146</v>
      </c>
      <c r="N1163" s="1382"/>
      <c r="O1163" s="1379">
        <f>'Configurable Tab'!H35</f>
        <v>463</v>
      </c>
      <c r="P1163" s="18" t="str">
        <f>'Configurable Tab'!J35</f>
        <v>No</v>
      </c>
      <c r="Q1163" s="1422" t="s">
        <v>648</v>
      </c>
      <c r="R1163" s="1382" t="s">
        <v>1104</v>
      </c>
      <c r="S1163" s="1341"/>
      <c r="T1163" s="1382" t="str">
        <f t="shared" ref="T1163:T1168" si="204">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1"/>
        <v/>
      </c>
      <c r="J1164" s="1382"/>
      <c r="K1164" s="1382" t="str">
        <f t="shared" si="202"/>
        <v/>
      </c>
      <c r="L1164" s="869" t="s">
        <v>1391</v>
      </c>
      <c r="M1164" s="1398">
        <v>1147</v>
      </c>
      <c r="N1164" s="1382"/>
      <c r="O1164" s="1379" t="s">
        <v>726</v>
      </c>
      <c r="P1164" s="1379"/>
      <c r="Q1164" s="1379"/>
      <c r="R1164" s="1382" t="s">
        <v>1104</v>
      </c>
      <c r="S1164" s="1379"/>
      <c r="T1164" s="1382" t="str">
        <f t="shared" si="204"/>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1"/>
        <v/>
      </c>
      <c r="J1165" s="1382" t="str">
        <f t="shared" si="203"/>
        <v/>
      </c>
      <c r="K1165" s="1382" t="str">
        <f t="shared" si="202"/>
        <v/>
      </c>
      <c r="L1165" s="869" t="s">
        <v>1389</v>
      </c>
      <c r="M1165" s="1398">
        <v>1148</v>
      </c>
      <c r="N1165" s="1382"/>
      <c r="O1165" s="1379">
        <f>'Configurable Tab'!I35</f>
        <v>476</v>
      </c>
      <c r="P1165" s="1379"/>
      <c r="Q1165" s="1379"/>
      <c r="R1165" s="1382" t="s">
        <v>1104</v>
      </c>
      <c r="S1165" s="1379"/>
      <c r="T1165" s="1382" t="str">
        <f t="shared" si="204"/>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1"/>
        <v/>
      </c>
      <c r="J1166" s="1382" t="str">
        <f t="shared" si="203"/>
        <v/>
      </c>
      <c r="K1166" s="1382" t="str">
        <f t="shared" si="202"/>
        <v/>
      </c>
      <c r="L1166" s="869" t="s">
        <v>1390</v>
      </c>
      <c r="M1166" s="1398">
        <v>1149</v>
      </c>
      <c r="N1166" s="1382"/>
      <c r="O1166" s="1379" t="s">
        <v>1670</v>
      </c>
      <c r="P1166" s="1379"/>
      <c r="Q1166" s="1379"/>
      <c r="R1166" s="1382" t="s">
        <v>1104</v>
      </c>
      <c r="S1166" s="1379"/>
      <c r="T1166" s="1382" t="str">
        <f t="shared" si="204"/>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1"/>
        <v/>
      </c>
      <c r="J1167" s="1382"/>
      <c r="K1167" s="1382" t="str">
        <f t="shared" si="202"/>
        <v/>
      </c>
      <c r="L1167" s="869" t="s">
        <v>1393</v>
      </c>
      <c r="M1167" s="1398">
        <v>1150</v>
      </c>
      <c r="N1167" s="1382"/>
      <c r="O1167" s="1379"/>
      <c r="P1167" s="1379"/>
      <c r="Q1167" s="1379"/>
      <c r="R1167" s="1382" t="s">
        <v>1104</v>
      </c>
      <c r="S1167" s="1379"/>
      <c r="T1167" s="1382" t="str">
        <f t="shared" si="204"/>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1"/>
        <v/>
      </c>
      <c r="J1168" s="1382"/>
      <c r="K1168" s="1382" t="str">
        <f t="shared" si="202"/>
        <v/>
      </c>
      <c r="L1168" s="869" t="s">
        <v>1394</v>
      </c>
      <c r="M1168" s="1398">
        <v>1151</v>
      </c>
      <c r="N1168" s="1382"/>
      <c r="O1168" s="1379"/>
      <c r="P1168" s="1379"/>
      <c r="Q1168" s="1379"/>
      <c r="R1168" s="1382" t="s">
        <v>1104</v>
      </c>
      <c r="S1168" s="1379"/>
      <c r="T1168" s="1382" t="str">
        <f t="shared" si="204"/>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1"/>
        <v/>
      </c>
      <c r="J1169" s="1382" t="str">
        <f t="shared" si="203"/>
        <v/>
      </c>
      <c r="K1169" s="1382" t="str">
        <f t="shared" si="202"/>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1"/>
        <v/>
      </c>
      <c r="J1170" s="1382" t="str">
        <f t="shared" si="203"/>
        <v/>
      </c>
      <c r="K1170" s="1382" t="str">
        <f t="shared" si="202"/>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1"/>
        <v/>
      </c>
      <c r="J1171" s="1382" t="str">
        <f t="shared" si="203"/>
        <v/>
      </c>
      <c r="K1171" s="1382" t="str">
        <f t="shared" si="202"/>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1365</v>
      </c>
      <c r="E1172" s="869" t="s">
        <v>1526</v>
      </c>
      <c r="F1172" s="1137"/>
      <c r="G1172" s="869"/>
      <c r="H1172" s="869"/>
      <c r="I1172" s="1338" t="str">
        <f t="shared" si="201"/>
        <v/>
      </c>
      <c r="J1172" s="1382" t="str">
        <f t="shared" si="203"/>
        <v/>
      </c>
      <c r="K1172" s="1382" t="str">
        <f t="shared" si="202"/>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5"/>
        <v>L</v>
      </c>
      <c r="D1173" s="869" t="s">
        <v>1365</v>
      </c>
      <c r="E1173" s="869" t="s">
        <v>1526</v>
      </c>
      <c r="F1173" s="1137"/>
      <c r="G1173" s="869"/>
      <c r="H1173" s="869"/>
      <c r="I1173" s="1338" t="str">
        <f t="shared" si="201"/>
        <v/>
      </c>
      <c r="J1173" s="1382" t="str">
        <f t="shared" si="203"/>
        <v/>
      </c>
      <c r="K1173" s="1382" t="str">
        <f t="shared" si="202"/>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5"/>
        <v>N</v>
      </c>
      <c r="D1174" s="869" t="s">
        <v>1365</v>
      </c>
      <c r="E1174" s="869" t="s">
        <v>1526</v>
      </c>
      <c r="F1174" s="1137"/>
      <c r="G1174" s="869"/>
      <c r="H1174" s="869"/>
      <c r="I1174" s="1338" t="str">
        <f t="shared" si="201"/>
        <v/>
      </c>
      <c r="J1174" s="1382" t="str">
        <f t="shared" si="203"/>
        <v/>
      </c>
      <c r="K1174" s="1382" t="str">
        <f t="shared" si="202"/>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5"/>
        <v>J</v>
      </c>
      <c r="D1175" s="869" t="s">
        <v>1365</v>
      </c>
      <c r="E1175" s="869" t="s">
        <v>1526</v>
      </c>
      <c r="F1175" s="869"/>
      <c r="G1175" s="869"/>
      <c r="H1175" s="869"/>
      <c r="I1175" s="1338" t="str">
        <f t="shared" si="201"/>
        <v/>
      </c>
      <c r="J1175" s="1382" t="str">
        <f t="shared" si="203"/>
        <v/>
      </c>
      <c r="K1175" s="1382" t="str">
        <f t="shared" si="202"/>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5"/>
        <v>L</v>
      </c>
      <c r="D1176" s="869" t="s">
        <v>1365</v>
      </c>
      <c r="E1176" s="869" t="s">
        <v>1526</v>
      </c>
      <c r="F1176" s="1137"/>
      <c r="G1176" s="869"/>
      <c r="H1176" s="869"/>
      <c r="I1176" s="1338" t="str">
        <f t="shared" si="201"/>
        <v/>
      </c>
      <c r="J1176" s="1382" t="str">
        <f t="shared" si="203"/>
        <v/>
      </c>
      <c r="K1176" s="1382" t="str">
        <f t="shared" si="202"/>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5"/>
        <v>N</v>
      </c>
      <c r="D1177" s="869" t="s">
        <v>1365</v>
      </c>
      <c r="E1177" s="869" t="s">
        <v>1526</v>
      </c>
      <c r="F1177" s="1137"/>
      <c r="G1177" s="869"/>
      <c r="H1177" s="869"/>
      <c r="I1177" s="1338" t="str">
        <f t="shared" si="201"/>
        <v/>
      </c>
      <c r="J1177" s="1382" t="str">
        <f t="shared" si="203"/>
        <v/>
      </c>
      <c r="K1177" s="1382" t="str">
        <f t="shared" si="202"/>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5"/>
        <v>J</v>
      </c>
      <c r="D1178" s="869" t="s">
        <v>1365</v>
      </c>
      <c r="E1178" s="869" t="s">
        <v>1526</v>
      </c>
      <c r="F1178" s="1137"/>
      <c r="G1178" s="869"/>
      <c r="H1178" s="869"/>
      <c r="I1178" s="1338" t="str">
        <f t="shared" si="201"/>
        <v/>
      </c>
      <c r="J1178" s="1382" t="str">
        <f t="shared" si="203"/>
        <v/>
      </c>
      <c r="K1178" s="1382" t="str">
        <f t="shared" si="202"/>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5"/>
        <v>L</v>
      </c>
      <c r="D1179" s="869" t="s">
        <v>1365</v>
      </c>
      <c r="E1179" s="869" t="s">
        <v>1526</v>
      </c>
      <c r="F1179" s="869"/>
      <c r="G1179" s="869"/>
      <c r="H1179" s="869"/>
      <c r="I1179" s="1338" t="str">
        <f t="shared" si="201"/>
        <v/>
      </c>
      <c r="J1179" s="1382" t="str">
        <f t="shared" si="203"/>
        <v/>
      </c>
      <c r="K1179" s="1382" t="str">
        <f t="shared" si="202"/>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5"/>
        <v>N</v>
      </c>
      <c r="D1180" s="869" t="s">
        <v>1365</v>
      </c>
      <c r="E1180" s="869" t="s">
        <v>1526</v>
      </c>
      <c r="F1180" s="869"/>
      <c r="G1180" s="869"/>
      <c r="H1180" s="869"/>
      <c r="I1180" s="1338" t="str">
        <f t="shared" si="201"/>
        <v/>
      </c>
      <c r="J1180" s="1382" t="str">
        <f t="shared" si="203"/>
        <v/>
      </c>
      <c r="K1180" s="1382" t="str">
        <f t="shared" si="202"/>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5"/>
        <v>J</v>
      </c>
      <c r="D1181" s="869" t="s">
        <v>1365</v>
      </c>
      <c r="E1181" s="869" t="s">
        <v>1526</v>
      </c>
      <c r="F1181" s="869"/>
      <c r="G1181" s="869"/>
      <c r="H1181" s="869"/>
      <c r="I1181" s="1338" t="str">
        <f t="shared" si="201"/>
        <v/>
      </c>
      <c r="J1181" s="1382" t="str">
        <f t="shared" si="203"/>
        <v/>
      </c>
      <c r="K1181" s="1382" t="str">
        <f t="shared" si="202"/>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5"/>
        <v>L</v>
      </c>
      <c r="D1182" s="869" t="s">
        <v>1365</v>
      </c>
      <c r="E1182" s="869" t="s">
        <v>1526</v>
      </c>
      <c r="F1182" s="869"/>
      <c r="G1182" s="869"/>
      <c r="H1182" s="869"/>
      <c r="I1182" s="1338" t="str">
        <f t="shared" si="201"/>
        <v/>
      </c>
      <c r="J1182" s="1382" t="str">
        <f t="shared" si="203"/>
        <v/>
      </c>
      <c r="K1182" s="1382" t="str">
        <f t="shared" si="202"/>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5"/>
        <v>N</v>
      </c>
      <c r="D1183" s="869" t="s">
        <v>1365</v>
      </c>
      <c r="E1183" s="869" t="s">
        <v>1526</v>
      </c>
      <c r="F1183" s="869"/>
      <c r="G1183" s="869"/>
      <c r="H1183" s="869"/>
      <c r="I1183" s="1338" t="str">
        <f t="shared" si="201"/>
        <v/>
      </c>
      <c r="J1183" s="1382" t="str">
        <f t="shared" si="203"/>
        <v/>
      </c>
      <c r="K1183" s="1382" t="str">
        <f t="shared" si="202"/>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5"/>
        <v>J</v>
      </c>
      <c r="D1184" s="869" t="s">
        <v>1365</v>
      </c>
      <c r="E1184" s="869" t="s">
        <v>1526</v>
      </c>
      <c r="F1184" s="869"/>
      <c r="G1184" s="869"/>
      <c r="H1184" s="869"/>
      <c r="I1184" s="1338" t="str">
        <f t="shared" si="201"/>
        <v/>
      </c>
      <c r="J1184" s="1382" t="str">
        <f t="shared" si="203"/>
        <v/>
      </c>
      <c r="K1184" s="1382" t="str">
        <f t="shared" si="202"/>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1365</v>
      </c>
      <c r="E1185" s="869" t="s">
        <v>1526</v>
      </c>
      <c r="F1185" s="869"/>
      <c r="G1185" s="869"/>
      <c r="H1185" s="869"/>
      <c r="I1185" s="1338" t="str">
        <f t="shared" si="201"/>
        <v/>
      </c>
      <c r="J1185" s="1382" t="str">
        <f t="shared" si="203"/>
        <v/>
      </c>
      <c r="K1185" s="1382" t="str">
        <f t="shared" si="202"/>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5"/>
        <v>N</v>
      </c>
      <c r="D1186" s="869" t="s">
        <v>1365</v>
      </c>
      <c r="E1186" s="869" t="s">
        <v>1526</v>
      </c>
      <c r="F1186" s="869"/>
      <c r="G1186" s="869"/>
      <c r="H1186" s="869"/>
      <c r="I1186" s="1338" t="str">
        <f t="shared" si="201"/>
        <v/>
      </c>
      <c r="J1186" s="1382" t="str">
        <f t="shared" si="203"/>
        <v/>
      </c>
      <c r="K1186" s="1382" t="str">
        <f t="shared" si="202"/>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1"/>
        <v/>
      </c>
      <c r="J1187" s="1382"/>
      <c r="K1187" s="1382" t="str">
        <f t="shared" si="202"/>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1"/>
        <v/>
      </c>
      <c r="J1188" s="1382" t="str">
        <f t="shared" ref="J1188:J1211" si="206">IF(M1188&lt;&gt;"",IF($Q$1188="Yes",Q$1&amp;M1188,""))</f>
        <v/>
      </c>
      <c r="K1188" s="1382" t="str">
        <f t="shared" si="202"/>
        <v/>
      </c>
      <c r="L1188" s="869" t="s">
        <v>1715</v>
      </c>
      <c r="M1188" s="1398">
        <v>1171</v>
      </c>
      <c r="N1188" s="1382"/>
      <c r="O1188" s="1379">
        <f>'Configurable Tab'!H36</f>
        <v>477</v>
      </c>
      <c r="P1188" s="18" t="str">
        <f>'Configurable Tab'!J36</f>
        <v>No</v>
      </c>
      <c r="Q1188" s="1422" t="s">
        <v>648</v>
      </c>
      <c r="R1188" s="1382" t="s">
        <v>1104</v>
      </c>
      <c r="S1188" s="1379"/>
      <c r="T1188" s="1382" t="str">
        <f t="shared" ref="T1188:T1193" si="207">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1"/>
        <v/>
      </c>
      <c r="J1189" s="1382"/>
      <c r="K1189" s="1382" t="str">
        <f t="shared" si="202"/>
        <v/>
      </c>
      <c r="L1189" s="869" t="s">
        <v>1391</v>
      </c>
      <c r="M1189" s="1398">
        <v>1172</v>
      </c>
      <c r="N1189" s="1382"/>
      <c r="O1189" s="1379" t="s">
        <v>726</v>
      </c>
      <c r="P1189" s="1379"/>
      <c r="Q1189" s="1379"/>
      <c r="R1189" s="1382" t="s">
        <v>1104</v>
      </c>
      <c r="S1189" s="1379"/>
      <c r="T1189" s="1382" t="str">
        <f t="shared" si="207"/>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1"/>
        <v/>
      </c>
      <c r="J1190" s="1382" t="str">
        <f t="shared" si="206"/>
        <v/>
      </c>
      <c r="K1190" s="1382" t="str">
        <f t="shared" si="202"/>
        <v/>
      </c>
      <c r="L1190" s="869" t="s">
        <v>1389</v>
      </c>
      <c r="M1190" s="1398">
        <v>1173</v>
      </c>
      <c r="N1190" s="1382"/>
      <c r="O1190" s="1379">
        <f>'Configurable Tab'!I36</f>
        <v>490</v>
      </c>
      <c r="P1190" s="1379"/>
      <c r="Q1190" s="1379"/>
      <c r="R1190" s="1382" t="s">
        <v>1104</v>
      </c>
      <c r="S1190" s="1379"/>
      <c r="T1190" s="1382" t="str">
        <f t="shared" si="207"/>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1"/>
        <v/>
      </c>
      <c r="J1191" s="1382" t="str">
        <f t="shared" si="206"/>
        <v/>
      </c>
      <c r="K1191" s="1382" t="str">
        <f t="shared" si="202"/>
        <v/>
      </c>
      <c r="L1191" s="869" t="s">
        <v>1390</v>
      </c>
      <c r="M1191" s="1398">
        <v>1174</v>
      </c>
      <c r="N1191" s="1382"/>
      <c r="O1191" s="1379" t="s">
        <v>1671</v>
      </c>
      <c r="P1191" s="1379"/>
      <c r="Q1191" s="1379"/>
      <c r="R1191" s="1382" t="s">
        <v>1104</v>
      </c>
      <c r="S1191" s="1379"/>
      <c r="T1191" s="1382" t="str">
        <f t="shared" si="207"/>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1"/>
        <v/>
      </c>
      <c r="J1192" s="1382"/>
      <c r="K1192" s="1382" t="str">
        <f t="shared" si="202"/>
        <v/>
      </c>
      <c r="L1192" s="869" t="s">
        <v>1393</v>
      </c>
      <c r="M1192" s="1398">
        <v>1175</v>
      </c>
      <c r="N1192" s="1382"/>
      <c r="O1192" s="1379"/>
      <c r="P1192" s="1379"/>
      <c r="Q1192" s="1379"/>
      <c r="R1192" s="1382" t="s">
        <v>1104</v>
      </c>
      <c r="S1192" s="1379"/>
      <c r="T1192" s="1382" t="str">
        <f t="shared" si="207"/>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1"/>
        <v/>
      </c>
      <c r="J1193" s="1382"/>
      <c r="K1193" s="1382" t="str">
        <f t="shared" si="202"/>
        <v/>
      </c>
      <c r="L1193" s="869" t="s">
        <v>1394</v>
      </c>
      <c r="M1193" s="1398">
        <v>1176</v>
      </c>
      <c r="N1193" s="1382"/>
      <c r="O1193" s="1379"/>
      <c r="P1193" s="1379"/>
      <c r="Q1193" s="1379"/>
      <c r="R1193" s="1382" t="s">
        <v>1104</v>
      </c>
      <c r="S1193" s="1379"/>
      <c r="T1193" s="1382" t="str">
        <f t="shared" si="207"/>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1"/>
        <v/>
      </c>
      <c r="J1194" s="1382" t="str">
        <f t="shared" si="206"/>
        <v/>
      </c>
      <c r="K1194" s="1382" t="str">
        <f t="shared" si="202"/>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1"/>
        <v/>
      </c>
      <c r="J1195" s="1382" t="str">
        <f t="shared" si="206"/>
        <v/>
      </c>
      <c r="K1195" s="1382" t="str">
        <f t="shared" si="202"/>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1"/>
        <v/>
      </c>
      <c r="J1196" s="1382" t="str">
        <f t="shared" si="206"/>
        <v/>
      </c>
      <c r="K1196" s="1382" t="str">
        <f t="shared" si="202"/>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1365</v>
      </c>
      <c r="E1197" s="869" t="s">
        <v>1526</v>
      </c>
      <c r="F1197" s="1137"/>
      <c r="G1197" s="869"/>
      <c r="H1197" s="869"/>
      <c r="I1197" s="1338" t="str">
        <f t="shared" si="201"/>
        <v/>
      </c>
      <c r="J1197" s="1382" t="str">
        <f t="shared" si="206"/>
        <v/>
      </c>
      <c r="K1197" s="1382" t="str">
        <f t="shared" si="202"/>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08"/>
        <v>L</v>
      </c>
      <c r="D1198" s="869" t="s">
        <v>1365</v>
      </c>
      <c r="E1198" s="869" t="s">
        <v>1526</v>
      </c>
      <c r="F1198" s="1137"/>
      <c r="G1198" s="869"/>
      <c r="H1198" s="869"/>
      <c r="I1198" s="1338" t="str">
        <f t="shared" si="201"/>
        <v/>
      </c>
      <c r="J1198" s="1382" t="str">
        <f t="shared" si="206"/>
        <v/>
      </c>
      <c r="K1198" s="1382" t="str">
        <f t="shared" si="202"/>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08"/>
        <v>N</v>
      </c>
      <c r="D1199" s="869" t="s">
        <v>1365</v>
      </c>
      <c r="E1199" s="869" t="s">
        <v>1526</v>
      </c>
      <c r="F1199" s="1137"/>
      <c r="G1199" s="869"/>
      <c r="H1199" s="869"/>
      <c r="I1199" s="1338" t="str">
        <f t="shared" si="201"/>
        <v/>
      </c>
      <c r="J1199" s="1382" t="str">
        <f t="shared" si="206"/>
        <v/>
      </c>
      <c r="K1199" s="1382" t="str">
        <f t="shared" si="202"/>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08"/>
        <v>J</v>
      </c>
      <c r="D1200" s="869" t="s">
        <v>1365</v>
      </c>
      <c r="E1200" s="869" t="s">
        <v>1526</v>
      </c>
      <c r="F1200" s="869"/>
      <c r="G1200" s="869"/>
      <c r="H1200" s="869"/>
      <c r="I1200" s="1338" t="str">
        <f t="shared" si="201"/>
        <v/>
      </c>
      <c r="J1200" s="1382" t="str">
        <f t="shared" si="206"/>
        <v/>
      </c>
      <c r="K1200" s="1382" t="str">
        <f t="shared" si="202"/>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08"/>
        <v>L</v>
      </c>
      <c r="D1201" s="869" t="s">
        <v>1365</v>
      </c>
      <c r="E1201" s="869" t="s">
        <v>1526</v>
      </c>
      <c r="F1201" s="1137"/>
      <c r="G1201" s="869"/>
      <c r="H1201" s="869"/>
      <c r="I1201" s="1338" t="str">
        <f t="shared" si="201"/>
        <v/>
      </c>
      <c r="J1201" s="1382" t="str">
        <f t="shared" si="206"/>
        <v/>
      </c>
      <c r="K1201" s="1382" t="str">
        <f t="shared" si="202"/>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08"/>
        <v>N</v>
      </c>
      <c r="D1202" s="869" t="s">
        <v>1365</v>
      </c>
      <c r="E1202" s="869" t="s">
        <v>1526</v>
      </c>
      <c r="F1202" s="1137"/>
      <c r="G1202" s="869"/>
      <c r="H1202" s="869"/>
      <c r="I1202" s="1338" t="str">
        <f t="shared" si="201"/>
        <v/>
      </c>
      <c r="J1202" s="1382" t="str">
        <f t="shared" si="206"/>
        <v/>
      </c>
      <c r="K1202" s="1382" t="str">
        <f t="shared" si="202"/>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08"/>
        <v>J</v>
      </c>
      <c r="D1203" s="869" t="s">
        <v>1365</v>
      </c>
      <c r="E1203" s="869" t="s">
        <v>1526</v>
      </c>
      <c r="F1203" s="1137"/>
      <c r="G1203" s="869"/>
      <c r="H1203" s="869"/>
      <c r="I1203" s="1338" t="str">
        <f t="shared" si="201"/>
        <v/>
      </c>
      <c r="J1203" s="1382" t="str">
        <f t="shared" si="206"/>
        <v/>
      </c>
      <c r="K1203" s="1382" t="str">
        <f t="shared" si="202"/>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08"/>
        <v>L</v>
      </c>
      <c r="D1204" s="869" t="s">
        <v>1365</v>
      </c>
      <c r="E1204" s="869" t="s">
        <v>1526</v>
      </c>
      <c r="F1204" s="869"/>
      <c r="G1204" s="869"/>
      <c r="H1204" s="869"/>
      <c r="I1204" s="1338" t="str">
        <f t="shared" si="201"/>
        <v/>
      </c>
      <c r="J1204" s="1382" t="str">
        <f t="shared" si="206"/>
        <v/>
      </c>
      <c r="K1204" s="1382" t="str">
        <f t="shared" si="202"/>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08"/>
        <v>N</v>
      </c>
      <c r="D1205" s="869" t="s">
        <v>1365</v>
      </c>
      <c r="E1205" s="869" t="s">
        <v>1526</v>
      </c>
      <c r="F1205" s="869"/>
      <c r="G1205" s="869"/>
      <c r="H1205" s="869"/>
      <c r="I1205" s="1338" t="str">
        <f t="shared" si="201"/>
        <v/>
      </c>
      <c r="J1205" s="1382" t="str">
        <f t="shared" si="206"/>
        <v/>
      </c>
      <c r="K1205" s="1382" t="str">
        <f t="shared" si="202"/>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08"/>
        <v>J</v>
      </c>
      <c r="D1206" s="869" t="s">
        <v>1365</v>
      </c>
      <c r="E1206" s="869" t="s">
        <v>1526</v>
      </c>
      <c r="F1206" s="869"/>
      <c r="G1206" s="869"/>
      <c r="H1206" s="869"/>
      <c r="I1206" s="1338" t="str">
        <f t="shared" si="201"/>
        <v/>
      </c>
      <c r="J1206" s="1382" t="str">
        <f t="shared" si="206"/>
        <v/>
      </c>
      <c r="K1206" s="1382" t="str">
        <f t="shared" si="202"/>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08"/>
        <v>L</v>
      </c>
      <c r="D1207" s="869" t="s">
        <v>1365</v>
      </c>
      <c r="E1207" s="869" t="s">
        <v>1526</v>
      </c>
      <c r="F1207" s="869"/>
      <c r="G1207" s="869"/>
      <c r="H1207" s="869"/>
      <c r="I1207" s="1338" t="str">
        <f t="shared" si="201"/>
        <v/>
      </c>
      <c r="J1207" s="1382" t="str">
        <f t="shared" si="206"/>
        <v/>
      </c>
      <c r="K1207" s="1382" t="str">
        <f t="shared" si="202"/>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08"/>
        <v>N</v>
      </c>
      <c r="D1208" s="869" t="s">
        <v>1365</v>
      </c>
      <c r="E1208" s="869" t="s">
        <v>1526</v>
      </c>
      <c r="F1208" s="869"/>
      <c r="G1208" s="869"/>
      <c r="H1208" s="869"/>
      <c r="I1208" s="1338" t="str">
        <f t="shared" si="201"/>
        <v/>
      </c>
      <c r="J1208" s="1382" t="str">
        <f t="shared" si="206"/>
        <v/>
      </c>
      <c r="K1208" s="1382" t="str">
        <f t="shared" si="202"/>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08"/>
        <v>J</v>
      </c>
      <c r="D1209" s="869" t="s">
        <v>1365</v>
      </c>
      <c r="E1209" s="869" t="s">
        <v>1526</v>
      </c>
      <c r="F1209" s="869"/>
      <c r="G1209" s="869"/>
      <c r="H1209" s="869"/>
      <c r="I1209" s="1338" t="str">
        <f t="shared" si="201"/>
        <v/>
      </c>
      <c r="J1209" s="1382" t="str">
        <f t="shared" si="206"/>
        <v/>
      </c>
      <c r="K1209" s="1382" t="str">
        <f t="shared" si="202"/>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1365</v>
      </c>
      <c r="E1210" s="869" t="s">
        <v>1526</v>
      </c>
      <c r="F1210" s="869"/>
      <c r="G1210" s="869"/>
      <c r="H1210" s="869"/>
      <c r="I1210" s="1338" t="str">
        <f t="shared" si="201"/>
        <v/>
      </c>
      <c r="J1210" s="1382" t="str">
        <f t="shared" si="206"/>
        <v/>
      </c>
      <c r="K1210" s="1382" t="str">
        <f t="shared" si="202"/>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08"/>
        <v>N</v>
      </c>
      <c r="D1211" s="869" t="s">
        <v>1365</v>
      </c>
      <c r="E1211" s="869" t="s">
        <v>1526</v>
      </c>
      <c r="F1211" s="869"/>
      <c r="G1211" s="869"/>
      <c r="H1211" s="869"/>
      <c r="I1211" s="1338" t="str">
        <f t="shared" si="201"/>
        <v/>
      </c>
      <c r="J1211" s="1382" t="str">
        <f t="shared" si="206"/>
        <v/>
      </c>
      <c r="K1211" s="1382" t="str">
        <f t="shared" si="202"/>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1"/>
        <v/>
      </c>
      <c r="J1212" s="1382"/>
      <c r="K1212" s="1382" t="str">
        <f t="shared" si="202"/>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1"/>
        <v/>
      </c>
      <c r="J1213" s="1382" t="str">
        <f t="shared" ref="J1213:J1218" si="209">IF(M1213&lt;&gt;"",IF($Q$1213="Yes",Q$1&amp;M1213,""))</f>
        <v/>
      </c>
      <c r="K1213" s="1382" t="str">
        <f t="shared" si="202"/>
        <v/>
      </c>
      <c r="L1213" s="869" t="s">
        <v>1715</v>
      </c>
      <c r="M1213" s="1398">
        <v>1196</v>
      </c>
      <c r="N1213" s="1382"/>
      <c r="O1213" s="1379">
        <f>'Configurable Tab'!H37</f>
        <v>491</v>
      </c>
      <c r="P1213" s="18" t="str">
        <f>'Configurable Tab'!J37</f>
        <v>No</v>
      </c>
      <c r="Q1213" s="1422" t="s">
        <v>648</v>
      </c>
      <c r="R1213" s="1382" t="s">
        <v>1162</v>
      </c>
      <c r="S1213" s="1379"/>
      <c r="T1213" s="1382" t="str">
        <f t="shared" ref="T1213:T1217" si="210">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1"/>
        <v/>
      </c>
      <c r="J1214" s="1382"/>
      <c r="K1214" s="1382" t="str">
        <f t="shared" si="202"/>
        <v/>
      </c>
      <c r="L1214" s="869" t="s">
        <v>1391</v>
      </c>
      <c r="M1214" s="1398">
        <v>1197</v>
      </c>
      <c r="N1214" s="1382"/>
      <c r="O1214" s="1379" t="s">
        <v>726</v>
      </c>
      <c r="P1214" s="1379"/>
      <c r="Q1214" s="1379"/>
      <c r="R1214" s="1382" t="s">
        <v>1162</v>
      </c>
      <c r="S1214" s="1379"/>
      <c r="T1214" s="1382" t="str">
        <f t="shared" si="210"/>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1"/>
        <v/>
      </c>
      <c r="J1215" s="1382" t="str">
        <f t="shared" si="209"/>
        <v/>
      </c>
      <c r="K1215" s="1382" t="str">
        <f t="shared" si="202"/>
        <v/>
      </c>
      <c r="L1215" s="869" t="s">
        <v>1389</v>
      </c>
      <c r="M1215" s="1398">
        <v>1198</v>
      </c>
      <c r="N1215" s="1382"/>
      <c r="O1215" s="1379">
        <f>'Configurable Tab'!I37</f>
        <v>502</v>
      </c>
      <c r="P1215" s="1379"/>
      <c r="Q1215" s="1379" t="s">
        <v>482</v>
      </c>
      <c r="R1215" s="1382" t="s">
        <v>1162</v>
      </c>
      <c r="S1215" s="1379"/>
      <c r="T1215" s="1382" t="str">
        <f t="shared" si="210"/>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1"/>
        <v/>
      </c>
      <c r="J1216" s="1382"/>
      <c r="K1216" s="1382" t="str">
        <f t="shared" si="202"/>
        <v/>
      </c>
      <c r="L1216" s="869" t="s">
        <v>1393</v>
      </c>
      <c r="M1216" s="1398">
        <v>1199</v>
      </c>
      <c r="N1216" s="1382"/>
      <c r="O1216" s="1379" t="s">
        <v>1672</v>
      </c>
      <c r="P1216" s="1379"/>
      <c r="Q1216" s="1379"/>
      <c r="R1216" s="1382" t="s">
        <v>1162</v>
      </c>
      <c r="S1216" s="1379"/>
      <c r="T1216" s="1382" t="str">
        <f t="shared" si="210"/>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1"/>
        <v/>
      </c>
      <c r="J1217" s="1382"/>
      <c r="K1217" s="1382" t="str">
        <f t="shared" si="202"/>
        <v/>
      </c>
      <c r="L1217" s="869" t="s">
        <v>1394</v>
      </c>
      <c r="M1217" s="1398">
        <v>1200</v>
      </c>
      <c r="N1217" s="1382"/>
      <c r="O1217" s="1379"/>
      <c r="P1217" s="1379"/>
      <c r="Q1217" s="1379"/>
      <c r="R1217" s="1382" t="s">
        <v>1162</v>
      </c>
      <c r="S1217" s="1379"/>
      <c r="T1217" s="1382" t="str">
        <f t="shared" si="210"/>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1"/>
        <v/>
      </c>
      <c r="J1218" s="1382" t="str">
        <f t="shared" si="209"/>
        <v/>
      </c>
      <c r="K1218" s="1382" t="str">
        <f t="shared" si="202"/>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1"/>
        <v/>
      </c>
      <c r="J1219" s="1382"/>
      <c r="K1219" s="1382" t="str">
        <f t="shared" si="202"/>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1">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2" t="s">
        <v>1365</v>
      </c>
      <c r="E1221" s="832" t="s">
        <v>873</v>
      </c>
      <c r="F1221" s="1382"/>
      <c r="G1221" s="1382"/>
      <c r="H1221" s="1382"/>
      <c r="I1221" s="1338" t="str">
        <f t="shared" ref="I1221:I1282" si="213">IF(J1221&lt;&gt;"",A1221,"")</f>
        <v>Shipping Location Number</v>
      </c>
      <c r="J1221" s="1382" t="str">
        <f>IFERROR(Q$1&amp;M167,"")</f>
        <v>F34</v>
      </c>
      <c r="K1221" s="1382" t="str">
        <f t="shared" si="211"/>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2"/>
        <v>G</v>
      </c>
      <c r="D1222" s="1382" t="s">
        <v>1365</v>
      </c>
      <c r="E1222" s="832" t="s">
        <v>873</v>
      </c>
      <c r="F1222" s="1382"/>
      <c r="G1222" s="1382"/>
      <c r="H1222" s="1382"/>
      <c r="I1222" s="1338" t="str">
        <f t="shared" si="213"/>
        <v>Shipping Location Number</v>
      </c>
      <c r="J1222" s="1382" t="str">
        <f>IFERROR(Q$1&amp;M178,"")</f>
        <v>F55</v>
      </c>
      <c r="K1222" s="1382" t="str">
        <f t="shared" si="211"/>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2"/>
        <v>G</v>
      </c>
      <c r="D1223" s="1382" t="s">
        <v>1365</v>
      </c>
      <c r="E1223" s="832" t="s">
        <v>873</v>
      </c>
      <c r="F1223" s="1382"/>
      <c r="G1223" s="1382"/>
      <c r="H1223" s="1382"/>
      <c r="I1223" s="1338" t="str">
        <f t="shared" si="213"/>
        <v>Shipping Location Number</v>
      </c>
      <c r="J1223" s="1382" t="str">
        <f>IFERROR(Q$1&amp;M189,"")</f>
        <v>F76</v>
      </c>
      <c r="K1223" s="1382" t="str">
        <f t="shared" si="211"/>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2"/>
        <v>G</v>
      </c>
      <c r="D1224" s="1382" t="s">
        <v>1365</v>
      </c>
      <c r="E1224" s="832" t="s">
        <v>873</v>
      </c>
      <c r="F1224" s="1382"/>
      <c r="G1224" s="1382"/>
      <c r="H1224" s="1382"/>
      <c r="I1224" s="1338" t="str">
        <f t="shared" si="213"/>
        <v>Shipping Location Number</v>
      </c>
      <c r="J1224" s="1382" t="str">
        <f>IFERROR(Q$1&amp;M200,"")</f>
        <v>F97</v>
      </c>
      <c r="K1224" s="1382" t="str">
        <f t="shared" si="211"/>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2"/>
        <v>G</v>
      </c>
      <c r="D1225" s="1382" t="s">
        <v>1365</v>
      </c>
      <c r="E1225" s="832" t="s">
        <v>873</v>
      </c>
      <c r="F1225" s="1382"/>
      <c r="G1225" s="1382"/>
      <c r="H1225" s="1382"/>
      <c r="I1225" s="1338" t="str">
        <f t="shared" si="213"/>
        <v>Shipping Location Number</v>
      </c>
      <c r="J1225" s="1382" t="str">
        <f>IFERROR(Q$1&amp;M211,"")</f>
        <v>F118</v>
      </c>
      <c r="K1225" s="1382" t="str">
        <f t="shared" si="211"/>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2"/>
        <v>G</v>
      </c>
      <c r="D1226" s="1382" t="s">
        <v>1365</v>
      </c>
      <c r="E1226" s="832" t="s">
        <v>873</v>
      </c>
      <c r="F1226" s="1382"/>
      <c r="G1226" s="1382"/>
      <c r="H1226" s="1382"/>
      <c r="I1226" s="1338" t="str">
        <f t="shared" si="213"/>
        <v>Shipping Location Number</v>
      </c>
      <c r="J1226" s="1382" t="str">
        <f>IFERROR(Q$1&amp;M222,"")</f>
        <v>F139</v>
      </c>
      <c r="K1226" s="1382" t="str">
        <f t="shared" si="211"/>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2"/>
        <v>G</v>
      </c>
      <c r="D1227" s="1382" t="s">
        <v>1365</v>
      </c>
      <c r="E1227" s="832" t="s">
        <v>873</v>
      </c>
      <c r="F1227" s="1382"/>
      <c r="G1227" s="1382"/>
      <c r="H1227" s="1382"/>
      <c r="I1227" s="1338" t="str">
        <f t="shared" si="213"/>
        <v>Shipping Location Number</v>
      </c>
      <c r="J1227" s="1382" t="str">
        <f>IFERROR(Q$1&amp;M233,"")</f>
        <v>F160</v>
      </c>
      <c r="K1227" s="1382" t="str">
        <f t="shared" si="211"/>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2"/>
        <v>G</v>
      </c>
      <c r="D1228" s="1382" t="s">
        <v>1365</v>
      </c>
      <c r="E1228" s="832" t="s">
        <v>873</v>
      </c>
      <c r="F1228" s="1382"/>
      <c r="G1228" s="1382"/>
      <c r="H1228" s="1382"/>
      <c r="I1228" s="1338" t="str">
        <f t="shared" si="213"/>
        <v>Shipping Location Number</v>
      </c>
      <c r="J1228" s="1382" t="str">
        <f>IFERROR(Q$1&amp;M244,"")</f>
        <v>F181</v>
      </c>
      <c r="K1228" s="1382" t="str">
        <f t="shared" si="211"/>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2"/>
        <v>G</v>
      </c>
      <c r="D1229" s="1382" t="s">
        <v>1365</v>
      </c>
      <c r="E1229" s="832" t="s">
        <v>873</v>
      </c>
      <c r="F1229" s="1382"/>
      <c r="G1229" s="1382"/>
      <c r="H1229" s="1382"/>
      <c r="I1229" s="1338" t="str">
        <f t="shared" si="213"/>
        <v>Shipping Location Number</v>
      </c>
      <c r="J1229" s="1382" t="str">
        <f>IFERROR(Q$1&amp;M255,"")</f>
        <v>F202</v>
      </c>
      <c r="K1229" s="1382" t="str">
        <f t="shared" si="211"/>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2"/>
        <v>G</v>
      </c>
      <c r="D1230" s="1382" t="s">
        <v>1365</v>
      </c>
      <c r="E1230" s="832" t="s">
        <v>873</v>
      </c>
      <c r="F1230" s="1382"/>
      <c r="G1230" s="1382"/>
      <c r="H1230" s="1382"/>
      <c r="I1230" s="1338" t="str">
        <f t="shared" si="213"/>
        <v>Shipping Location Number</v>
      </c>
      <c r="J1230" s="1382" t="str">
        <f>IFERROR(Q$1&amp;M266,"")</f>
        <v>F223</v>
      </c>
      <c r="K1230" s="1382" t="str">
        <f t="shared" si="211"/>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12"/>
        <v>S</v>
      </c>
      <c r="D1231" s="1382" t="s">
        <v>1365</v>
      </c>
      <c r="E1231" s="832" t="s">
        <v>873</v>
      </c>
      <c r="F1231" s="1382"/>
      <c r="G1231" s="1382"/>
      <c r="H1231" s="1382"/>
      <c r="I1231" s="1338" t="str">
        <f t="shared" si="213"/>
        <v>Zip Code</v>
      </c>
      <c r="J1231" s="1382" t="str">
        <f>IF(P1221="",Q$1&amp;M177,"")</f>
        <v>F54</v>
      </c>
      <c r="K1231" s="1382" t="str">
        <f t="shared" si="211"/>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12"/>
        <v>S</v>
      </c>
      <c r="D1232" s="1382" t="s">
        <v>1365</v>
      </c>
      <c r="E1232" s="832" t="s">
        <v>873</v>
      </c>
      <c r="F1232" s="1382"/>
      <c r="G1232" s="1382"/>
      <c r="H1232" s="1382"/>
      <c r="I1232" s="1338" t="str">
        <f t="shared" si="213"/>
        <v>Zip Code</v>
      </c>
      <c r="J1232" s="1382" t="str">
        <f>IF(P1222="",Q$1&amp;M188,"")</f>
        <v>F75</v>
      </c>
      <c r="K1232" s="1382" t="str">
        <f t="shared" si="211"/>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12"/>
        <v>S</v>
      </c>
      <c r="D1233" s="1382" t="s">
        <v>1365</v>
      </c>
      <c r="E1233" s="832" t="s">
        <v>873</v>
      </c>
      <c r="F1233" s="1382"/>
      <c r="G1233" s="1382"/>
      <c r="H1233" s="1382"/>
      <c r="I1233" s="1338" t="str">
        <f t="shared" si="213"/>
        <v>Zip Code</v>
      </c>
      <c r="J1233" s="1382" t="str">
        <f>IF(P1223="",Q$1&amp;M199,"")</f>
        <v>F96</v>
      </c>
      <c r="K1233" s="1382" t="str">
        <f t="shared" si="211"/>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12"/>
        <v>S</v>
      </c>
      <c r="D1234" s="1382" t="s">
        <v>1365</v>
      </c>
      <c r="E1234" s="832" t="s">
        <v>873</v>
      </c>
      <c r="F1234" s="1382"/>
      <c r="G1234" s="1382"/>
      <c r="H1234" s="1382"/>
      <c r="I1234" s="1338" t="str">
        <f t="shared" si="213"/>
        <v>Zip Code</v>
      </c>
      <c r="J1234" s="1382" t="str">
        <f>IF(P1224="",Q$1&amp;M210,"")</f>
        <v>F117</v>
      </c>
      <c r="K1234" s="1382" t="str">
        <f t="shared" si="211"/>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12"/>
        <v>S</v>
      </c>
      <c r="D1235" s="1382" t="s">
        <v>1365</v>
      </c>
      <c r="E1235" s="832" t="s">
        <v>873</v>
      </c>
      <c r="F1235" s="1382"/>
      <c r="G1235" s="1382"/>
      <c r="H1235" s="1382"/>
      <c r="I1235" s="1338" t="str">
        <f t="shared" si="213"/>
        <v>Zip Code</v>
      </c>
      <c r="J1235" s="1382" t="str">
        <f>IF(P1225="",Q$1&amp;M221,"")</f>
        <v>F138</v>
      </c>
      <c r="K1235" s="1382" t="str">
        <f t="shared" si="211"/>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12"/>
        <v>S</v>
      </c>
      <c r="D1236" s="1382" t="s">
        <v>1365</v>
      </c>
      <c r="E1236" s="832" t="s">
        <v>873</v>
      </c>
      <c r="F1236" s="1382"/>
      <c r="G1236" s="1382"/>
      <c r="H1236" s="1382"/>
      <c r="I1236" s="1338" t="str">
        <f t="shared" si="213"/>
        <v>Zip Code</v>
      </c>
      <c r="J1236" s="1382" t="str">
        <f>IF(P1226="",Q$1&amp;M232,"")</f>
        <v>F159</v>
      </c>
      <c r="K1236" s="1382" t="str">
        <f t="shared" si="211"/>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12"/>
        <v>S</v>
      </c>
      <c r="D1237" s="1382" t="s">
        <v>1365</v>
      </c>
      <c r="E1237" s="832" t="s">
        <v>873</v>
      </c>
      <c r="F1237" s="1382"/>
      <c r="G1237" s="1382"/>
      <c r="H1237" s="1382"/>
      <c r="I1237" s="1338" t="str">
        <f t="shared" si="213"/>
        <v>Zip Code</v>
      </c>
      <c r="J1237" s="1382" t="str">
        <f>IF(P1227="",Q$1&amp;M243,"")</f>
        <v>F180</v>
      </c>
      <c r="K1237" s="1382" t="str">
        <f t="shared" si="211"/>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12"/>
        <v>S</v>
      </c>
      <c r="D1238" s="1382" t="s">
        <v>1365</v>
      </c>
      <c r="E1238" s="832" t="s">
        <v>873</v>
      </c>
      <c r="F1238" s="1382"/>
      <c r="G1238" s="1382"/>
      <c r="H1238" s="1382"/>
      <c r="I1238" s="1338" t="str">
        <f t="shared" si="213"/>
        <v>Zip Code</v>
      </c>
      <c r="J1238" s="1382" t="str">
        <f>IF(P1228="",Q$1&amp;M254,"")</f>
        <v>F201</v>
      </c>
      <c r="K1238" s="1382" t="str">
        <f t="shared" si="211"/>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12"/>
        <v>S</v>
      </c>
      <c r="D1239" s="1382" t="s">
        <v>1365</v>
      </c>
      <c r="E1239" s="832" t="s">
        <v>873</v>
      </c>
      <c r="F1239" s="1382"/>
      <c r="G1239" s="1382"/>
      <c r="H1239" s="1382"/>
      <c r="I1239" s="1338" t="str">
        <f t="shared" si="213"/>
        <v>Zip Code</v>
      </c>
      <c r="J1239" s="1382" t="str">
        <f>IF(P1229="",Q$1&amp;M265,"")</f>
        <v>F222</v>
      </c>
      <c r="K1239" s="1382" t="str">
        <f t="shared" si="211"/>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40" ca="1" si="214">_xlfn.IFNA(_xlfn.CONCAT(SUBSTITUTE(ADDRESS(1,MATCH(A1240,INDIRECT("'"&amp;E1240&amp;"'"&amp;"!A5:Z5"),0),4),1,""),15),"")</f>
        <v>S15</v>
      </c>
      <c r="C1240" s="832" t="str">
        <f t="shared" ca="1" si="212"/>
        <v>S</v>
      </c>
      <c r="D1240" s="1382" t="s">
        <v>1365</v>
      </c>
      <c r="E1240" s="832" t="s">
        <v>873</v>
      </c>
      <c r="F1240" s="1382"/>
      <c r="G1240" s="1382"/>
      <c r="H1240" s="1382"/>
      <c r="I1240" s="1338" t="str">
        <f t="shared" si="213"/>
        <v>Zip Code</v>
      </c>
      <c r="J1240" s="1382" t="str">
        <f>IF(P1230="",Q$1&amp;M276,"")</f>
        <v>F243</v>
      </c>
      <c r="K1240" s="1382" t="str">
        <f t="shared" si="211"/>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3"/>
        <v>Per</v>
      </c>
      <c r="J1241" s="1382" t="str">
        <f>IFERROR(Q$1&amp;M280,"")</f>
        <v>F249</v>
      </c>
      <c r="K1241" s="1382" t="str">
        <f t="shared" si="211"/>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5">_xlfn.CONCAT(IFERROR(SUBSTITUTE(ADDRESS(1,MATCH(A1242,INDIRECT("'"&amp;E1242&amp;"'"&amp;"!A9:Z9"),0),4),1,""),""))</f>
        <v>D</v>
      </c>
      <c r="D1242" s="1382" t="s">
        <v>1365</v>
      </c>
      <c r="E1242" s="832" t="s">
        <v>208</v>
      </c>
      <c r="F1242" s="1382"/>
      <c r="G1242" s="1382"/>
      <c r="H1242" s="1382"/>
      <c r="I1242" s="1338" t="str">
        <f t="shared" si="213"/>
        <v>Per</v>
      </c>
      <c r="J1242" s="1382" t="str">
        <f>IFERROR(Q$1&amp;M292,"")</f>
        <v>F261</v>
      </c>
      <c r="K1242" s="1382" t="str">
        <f t="shared" si="211"/>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5"/>
        <v>D</v>
      </c>
      <c r="D1243" s="1382" t="s">
        <v>1365</v>
      </c>
      <c r="E1243" s="832" t="s">
        <v>208</v>
      </c>
      <c r="F1243" s="1382"/>
      <c r="G1243" s="1382"/>
      <c r="H1243" s="1382"/>
      <c r="I1243" s="1338" t="str">
        <f t="shared" si="213"/>
        <v>Per</v>
      </c>
      <c r="J1243" s="1382" t="str">
        <f>IFERROR(Q$1&amp;M304,"")</f>
        <v>F273</v>
      </c>
      <c r="K1243" s="1382" t="str">
        <f t="shared" si="211"/>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5"/>
        <v>D</v>
      </c>
      <c r="D1244" s="1382" t="s">
        <v>1365</v>
      </c>
      <c r="E1244" s="832" t="s">
        <v>208</v>
      </c>
      <c r="F1244" s="1382"/>
      <c r="G1244" s="1382"/>
      <c r="H1244" s="1382"/>
      <c r="I1244" s="1338" t="str">
        <f t="shared" si="213"/>
        <v>Per</v>
      </c>
      <c r="J1244" s="1382" t="str">
        <f>IFERROR(Q$1&amp;M316,"")</f>
        <v>F285</v>
      </c>
      <c r="K1244" s="1382" t="str">
        <f t="shared" si="211"/>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5"/>
        <v>D</v>
      </c>
      <c r="D1245" s="1382" t="s">
        <v>1365</v>
      </c>
      <c r="E1245" s="832" t="s">
        <v>208</v>
      </c>
      <c r="F1245" s="1382"/>
      <c r="G1245" s="1382"/>
      <c r="H1245" s="1382"/>
      <c r="I1245" s="1338" t="str">
        <f t="shared" si="213"/>
        <v>Per</v>
      </c>
      <c r="J1245" s="1382" t="str">
        <f>IFERROR(Q$1&amp;M328,"")</f>
        <v>F297</v>
      </c>
      <c r="K1245" s="1382" t="str">
        <f t="shared" si="211"/>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5"/>
        <v>D</v>
      </c>
      <c r="D1246" s="1382" t="s">
        <v>1365</v>
      </c>
      <c r="E1246" s="832" t="s">
        <v>208</v>
      </c>
      <c r="F1246" s="1382"/>
      <c r="G1246" s="1382"/>
      <c r="H1246" s="1382"/>
      <c r="I1246" s="1338" t="str">
        <f t="shared" si="213"/>
        <v>Per</v>
      </c>
      <c r="J1246" s="1382" t="str">
        <f>IFERROR(Q$1&amp;M340,"")</f>
        <v>F309</v>
      </c>
      <c r="K1246" s="1382" t="str">
        <f t="shared" si="211"/>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5"/>
        <v>D</v>
      </c>
      <c r="D1247" s="1382" t="s">
        <v>1365</v>
      </c>
      <c r="E1247" s="832" t="s">
        <v>208</v>
      </c>
      <c r="F1247" s="1382"/>
      <c r="G1247" s="1382"/>
      <c r="H1247" s="1382"/>
      <c r="I1247" s="1338" t="str">
        <f t="shared" si="213"/>
        <v>Per</v>
      </c>
      <c r="J1247" s="1382" t="str">
        <f>IFERROR(Q$1&amp;M352,"")</f>
        <v>F321</v>
      </c>
      <c r="K1247" s="1382" t="str">
        <f t="shared" si="211"/>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5"/>
        <v>D</v>
      </c>
      <c r="D1248" s="1382" t="s">
        <v>1365</v>
      </c>
      <c r="E1248" s="832" t="s">
        <v>208</v>
      </c>
      <c r="F1248" s="1382"/>
      <c r="G1248" s="1382"/>
      <c r="H1248" s="1382"/>
      <c r="I1248" s="1338" t="str">
        <f t="shared" si="213"/>
        <v>Per</v>
      </c>
      <c r="J1248" s="1382" t="str">
        <f>IFERROR(Q$1&amp;M364,"")</f>
        <v>F333</v>
      </c>
      <c r="K1248" s="1382" t="str">
        <f t="shared" si="211"/>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5"/>
        <v>D</v>
      </c>
      <c r="D1249" s="1382" t="s">
        <v>1365</v>
      </c>
      <c r="E1249" s="832" t="s">
        <v>208</v>
      </c>
      <c r="F1249" s="1382"/>
      <c r="G1249" s="1382"/>
      <c r="H1249" s="1382"/>
      <c r="I1249" s="1338" t="str">
        <f t="shared" si="213"/>
        <v>Per</v>
      </c>
      <c r="J1249" s="1382" t="str">
        <f>IFERROR(Q$1&amp;M376,"")</f>
        <v>F345</v>
      </c>
      <c r="K1249" s="1382" t="str">
        <f t="shared" si="211"/>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5"/>
        <v>D</v>
      </c>
      <c r="D1250" s="1382" t="s">
        <v>1365</v>
      </c>
      <c r="E1250" s="832" t="s">
        <v>208</v>
      </c>
      <c r="F1250" s="1382"/>
      <c r="G1250" s="1382"/>
      <c r="H1250" s="1382"/>
      <c r="I1250" s="1338" t="str">
        <f t="shared" si="213"/>
        <v>Per</v>
      </c>
      <c r="J1250" s="1382" t="str">
        <f>IFERROR(Q$1&amp;M388,"")</f>
        <v>F357</v>
      </c>
      <c r="K1250" s="1382" t="str">
        <f t="shared" si="211"/>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5"/>
        <v>D</v>
      </c>
      <c r="D1251" s="1382" t="s">
        <v>1365</v>
      </c>
      <c r="E1251" s="832" t="s">
        <v>208</v>
      </c>
      <c r="F1251" s="1382"/>
      <c r="G1251" s="1382"/>
      <c r="H1251" s="1382"/>
      <c r="I1251" s="1338" t="str">
        <f t="shared" si="213"/>
        <v>Per</v>
      </c>
      <c r="J1251" s="1382" t="str">
        <f>IFERROR(Q$1&amp;M400,"")</f>
        <v>F369</v>
      </c>
      <c r="K1251" s="1382" t="str">
        <f t="shared" si="211"/>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5"/>
        <v>D</v>
      </c>
      <c r="D1252" s="1382" t="s">
        <v>1365</v>
      </c>
      <c r="E1252" s="832" t="s">
        <v>208</v>
      </c>
      <c r="F1252" s="1382"/>
      <c r="G1252" s="1382"/>
      <c r="H1252" s="1382"/>
      <c r="I1252" s="1338" t="str">
        <f t="shared" si="213"/>
        <v>Per</v>
      </c>
      <c r="J1252" s="1382" t="str">
        <f>IFERROR(Q$1&amp;M412,"")</f>
        <v>F381</v>
      </c>
      <c r="K1252" s="1382" t="str">
        <f t="shared" si="211"/>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5"/>
        <v>D</v>
      </c>
      <c r="D1253" s="1382" t="s">
        <v>1365</v>
      </c>
      <c r="E1253" s="832" t="s">
        <v>208</v>
      </c>
      <c r="F1253" s="1382"/>
      <c r="G1253" s="1382"/>
      <c r="H1253" s="1382"/>
      <c r="I1253" s="1338" t="str">
        <f t="shared" si="213"/>
        <v>Per</v>
      </c>
      <c r="J1253" s="1382" t="str">
        <f>IFERROR(Q$1&amp;M424,"")</f>
        <v>F393</v>
      </c>
      <c r="K1253" s="1382" t="str">
        <f t="shared" si="211"/>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5"/>
        <v>D</v>
      </c>
      <c r="D1254" s="1382" t="s">
        <v>1365</v>
      </c>
      <c r="E1254" s="832" t="s">
        <v>208</v>
      </c>
      <c r="F1254" s="1382"/>
      <c r="G1254" s="1382"/>
      <c r="H1254" s="1382"/>
      <c r="I1254" s="1338" t="str">
        <f t="shared" si="213"/>
        <v>Per</v>
      </c>
      <c r="J1254" s="1382" t="str">
        <f>IFERROR(Q$1&amp;M436,"")</f>
        <v>F405</v>
      </c>
      <c r="K1254" s="1382" t="str">
        <f t="shared" si="211"/>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5"/>
        <v>D</v>
      </c>
      <c r="D1255" s="1382" t="s">
        <v>1365</v>
      </c>
      <c r="E1255" s="832" t="s">
        <v>208</v>
      </c>
      <c r="F1255" s="1382"/>
      <c r="G1255" s="1382"/>
      <c r="H1255" s="1382"/>
      <c r="I1255" s="1338" t="str">
        <f t="shared" si="213"/>
        <v>Per</v>
      </c>
      <c r="J1255" s="1382" t="str">
        <f>IFERROR(Q$1&amp;M448,"")</f>
        <v>F417</v>
      </c>
      <c r="K1255" s="1382" t="str">
        <f t="shared" si="211"/>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5"/>
        <v>D</v>
      </c>
      <c r="D1256" s="1382" t="s">
        <v>1365</v>
      </c>
      <c r="E1256" s="832" t="s">
        <v>208</v>
      </c>
      <c r="F1256" s="1382"/>
      <c r="G1256" s="1382"/>
      <c r="H1256" s="1382"/>
      <c r="I1256" s="1338" t="str">
        <f t="shared" si="213"/>
        <v>Per</v>
      </c>
      <c r="J1256" s="1382" t="str">
        <f>IFERROR(Q$1&amp;M460,"")</f>
        <v>F429</v>
      </c>
      <c r="K1256" s="1382" t="str">
        <f t="shared" si="211"/>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5"/>
        <v>D</v>
      </c>
      <c r="D1257" s="1382" t="s">
        <v>1365</v>
      </c>
      <c r="E1257" s="832" t="s">
        <v>208</v>
      </c>
      <c r="F1257" s="1382"/>
      <c r="G1257" s="1382"/>
      <c r="H1257" s="1382"/>
      <c r="I1257" s="1338" t="str">
        <f t="shared" si="213"/>
        <v>Per</v>
      </c>
      <c r="J1257" s="1382" t="str">
        <f>IFERROR(Q$1&amp;M472,"")</f>
        <v>F441</v>
      </c>
      <c r="K1257" s="1382" t="str">
        <f t="shared" si="211"/>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5"/>
        <v>D</v>
      </c>
      <c r="D1258" s="1382" t="s">
        <v>1365</v>
      </c>
      <c r="E1258" s="832" t="s">
        <v>208</v>
      </c>
      <c r="F1258" s="1382"/>
      <c r="G1258" s="1382"/>
      <c r="H1258" s="1382"/>
      <c r="I1258" s="1338" t="str">
        <f t="shared" si="213"/>
        <v>Per</v>
      </c>
      <c r="J1258" s="1382" t="str">
        <f>IFERROR(Q$1&amp;M484,"")</f>
        <v>F453</v>
      </c>
      <c r="K1258" s="1382" t="str">
        <f t="shared" si="211"/>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5"/>
        <v>D</v>
      </c>
      <c r="D1259" s="1382" t="s">
        <v>1365</v>
      </c>
      <c r="E1259" s="832" t="s">
        <v>208</v>
      </c>
      <c r="F1259" s="1382"/>
      <c r="G1259" s="1382"/>
      <c r="H1259" s="1382"/>
      <c r="I1259" s="1338" t="str">
        <f t="shared" si="213"/>
        <v>Per</v>
      </c>
      <c r="J1259" s="1382" t="str">
        <f>IFERROR(Q$1&amp;M496,"")</f>
        <v>F465</v>
      </c>
      <c r="K1259" s="1382" t="str">
        <f t="shared" si="211"/>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5"/>
        <v>D</v>
      </c>
      <c r="D1260" s="1382" t="s">
        <v>1365</v>
      </c>
      <c r="E1260" s="832" t="s">
        <v>208</v>
      </c>
      <c r="F1260" s="1382"/>
      <c r="G1260" s="1382"/>
      <c r="H1260" s="1382"/>
      <c r="I1260" s="1338" t="str">
        <f t="shared" si="213"/>
        <v>Per</v>
      </c>
      <c r="J1260" s="1382" t="str">
        <f>IFERROR(Q$1&amp;M508,"")</f>
        <v>F477</v>
      </c>
      <c r="K1260" s="1382" t="str">
        <f t="shared" si="211"/>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5"/>
        <v>D</v>
      </c>
      <c r="D1261" s="1382" t="s">
        <v>1365</v>
      </c>
      <c r="E1261" s="832" t="s">
        <v>208</v>
      </c>
      <c r="F1261" s="1382"/>
      <c r="G1261" s="1382"/>
      <c r="H1261" s="1382"/>
      <c r="I1261" s="1338" t="str">
        <f t="shared" si="213"/>
        <v>Per</v>
      </c>
      <c r="J1261" s="1382" t="str">
        <f>IFERROR(Q$1&amp;M520,"")</f>
        <v>F489</v>
      </c>
      <c r="K1261" s="1382" t="str">
        <f t="shared" si="211"/>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3"/>
        <v>Enter Margin</v>
      </c>
      <c r="J1262" s="1382" t="str">
        <f>IFERROR(Q$1&amp;M281,"")</f>
        <v>F250</v>
      </c>
      <c r="K1262" s="1382" t="str">
        <f t="shared" si="211"/>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6">_xlfn.CONCAT(IFERROR(SUBSTITUTE(ADDRESS(1,MATCH(A1263,INDIRECT("'"&amp;E1263&amp;"'"&amp;"!A9:Z9"),0),4),1,""),""))</f>
        <v>K</v>
      </c>
      <c r="D1263" s="1382" t="s">
        <v>1365</v>
      </c>
      <c r="E1263" s="832" t="s">
        <v>208</v>
      </c>
      <c r="F1263" s="1382"/>
      <c r="G1263" s="1382"/>
      <c r="H1263" s="1382"/>
      <c r="I1263" s="1338" t="str">
        <f t="shared" si="213"/>
        <v>Enter Margin</v>
      </c>
      <c r="J1263" s="1382" t="str">
        <f>IFERROR(Q$1&amp;M293,"")</f>
        <v>F262</v>
      </c>
      <c r="K1263" s="1382" t="str">
        <f t="shared" si="211"/>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6"/>
        <v>K</v>
      </c>
      <c r="D1264" s="1382" t="s">
        <v>1365</v>
      </c>
      <c r="E1264" s="832" t="s">
        <v>208</v>
      </c>
      <c r="F1264" s="1382"/>
      <c r="G1264" s="1382"/>
      <c r="H1264" s="1382"/>
      <c r="I1264" s="1338" t="str">
        <f t="shared" si="213"/>
        <v>Enter Margin</v>
      </c>
      <c r="J1264" s="1382" t="str">
        <f>IFERROR(Q$1&amp;M305,"")</f>
        <v>F274</v>
      </c>
      <c r="K1264" s="1382" t="str">
        <f t="shared" si="211"/>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6"/>
        <v>K</v>
      </c>
      <c r="D1265" s="1382" t="s">
        <v>1365</v>
      </c>
      <c r="E1265" s="832" t="s">
        <v>208</v>
      </c>
      <c r="F1265" s="1382"/>
      <c r="G1265" s="1382"/>
      <c r="H1265" s="1382"/>
      <c r="I1265" s="1338" t="str">
        <f t="shared" si="213"/>
        <v>Enter Margin</v>
      </c>
      <c r="J1265" s="1382" t="str">
        <f>IFERROR(Q$1&amp;M317,"")</f>
        <v>F286</v>
      </c>
      <c r="K1265" s="1382" t="str">
        <f t="shared" si="211"/>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6"/>
        <v>K</v>
      </c>
      <c r="D1266" s="1382" t="s">
        <v>1365</v>
      </c>
      <c r="E1266" s="832" t="s">
        <v>208</v>
      </c>
      <c r="F1266" s="1382"/>
      <c r="G1266" s="1382"/>
      <c r="H1266" s="1382"/>
      <c r="I1266" s="1338" t="str">
        <f t="shared" si="213"/>
        <v>Enter Margin</v>
      </c>
      <c r="J1266" s="1382" t="str">
        <f>IFERROR(Q$1&amp;M329,"")</f>
        <v>F298</v>
      </c>
      <c r="K1266" s="1382" t="str">
        <f t="shared" si="211"/>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6"/>
        <v>K</v>
      </c>
      <c r="D1267" s="1382" t="s">
        <v>1365</v>
      </c>
      <c r="E1267" s="832" t="s">
        <v>208</v>
      </c>
      <c r="F1267" s="1382"/>
      <c r="G1267" s="1382"/>
      <c r="H1267" s="1382"/>
      <c r="I1267" s="1338" t="str">
        <f t="shared" si="213"/>
        <v>Enter Margin</v>
      </c>
      <c r="J1267" s="1382" t="str">
        <f>IFERROR(Q$1&amp;M341,"")</f>
        <v>F310</v>
      </c>
      <c r="K1267" s="1382" t="str">
        <f t="shared" si="211"/>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6"/>
        <v>K</v>
      </c>
      <c r="D1268" s="1382" t="s">
        <v>1365</v>
      </c>
      <c r="E1268" s="832" t="s">
        <v>208</v>
      </c>
      <c r="F1268" s="1382"/>
      <c r="G1268" s="1382"/>
      <c r="H1268" s="1382"/>
      <c r="I1268" s="1338" t="str">
        <f t="shared" si="213"/>
        <v>Enter Margin</v>
      </c>
      <c r="J1268" s="1382" t="str">
        <f>IFERROR(Q$1&amp;M353,"")</f>
        <v>F322</v>
      </c>
      <c r="K1268" s="1382" t="str">
        <f t="shared" si="211"/>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6"/>
        <v>K</v>
      </c>
      <c r="D1269" s="1382" t="s">
        <v>1365</v>
      </c>
      <c r="E1269" s="832" t="s">
        <v>208</v>
      </c>
      <c r="F1269" s="1382"/>
      <c r="G1269" s="1382"/>
      <c r="H1269" s="1382"/>
      <c r="I1269" s="1338" t="str">
        <f t="shared" si="213"/>
        <v>Enter Margin</v>
      </c>
      <c r="J1269" s="1382" t="str">
        <f>IFERROR(Q$1&amp;M365,"")</f>
        <v>F334</v>
      </c>
      <c r="K1269" s="1382" t="str">
        <f t="shared" si="211"/>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6"/>
        <v>K</v>
      </c>
      <c r="D1270" s="1382" t="s">
        <v>1365</v>
      </c>
      <c r="E1270" s="832" t="s">
        <v>208</v>
      </c>
      <c r="F1270" s="1382"/>
      <c r="G1270" s="1382"/>
      <c r="H1270" s="1382"/>
      <c r="I1270" s="1338" t="str">
        <f t="shared" si="213"/>
        <v>Enter Margin</v>
      </c>
      <c r="J1270" s="1382" t="str">
        <f>IFERROR(Q$1&amp;M377,"")</f>
        <v>F346</v>
      </c>
      <c r="K1270" s="1382" t="str">
        <f t="shared" si="211"/>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6"/>
        <v>K</v>
      </c>
      <c r="D1271" s="1382" t="s">
        <v>1365</v>
      </c>
      <c r="E1271" s="832" t="s">
        <v>208</v>
      </c>
      <c r="F1271" s="1382"/>
      <c r="G1271" s="1382"/>
      <c r="H1271" s="1382"/>
      <c r="I1271" s="1338" t="str">
        <f t="shared" si="213"/>
        <v>Enter Margin</v>
      </c>
      <c r="J1271" s="1382" t="str">
        <f>IFERROR(Q$1&amp;M389,"")</f>
        <v>F358</v>
      </c>
      <c r="K1271" s="1382" t="str">
        <f t="shared" si="211"/>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6"/>
        <v>K</v>
      </c>
      <c r="D1272" s="1382" t="s">
        <v>1365</v>
      </c>
      <c r="E1272" s="832" t="s">
        <v>208</v>
      </c>
      <c r="F1272" s="1382"/>
      <c r="G1272" s="1382"/>
      <c r="H1272" s="1382"/>
      <c r="I1272" s="1338" t="str">
        <f t="shared" si="213"/>
        <v>Enter Margin</v>
      </c>
      <c r="J1272" s="1382" t="str">
        <f>IFERROR(Q$1&amp;M401,"")</f>
        <v>F370</v>
      </c>
      <c r="K1272" s="1382" t="str">
        <f t="shared" si="211"/>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6"/>
        <v>K</v>
      </c>
      <c r="D1273" s="1382" t="s">
        <v>1365</v>
      </c>
      <c r="E1273" s="832" t="s">
        <v>208</v>
      </c>
      <c r="F1273" s="1382"/>
      <c r="G1273" s="1382"/>
      <c r="H1273" s="1382"/>
      <c r="I1273" s="1338" t="str">
        <f t="shared" si="213"/>
        <v>Enter Margin</v>
      </c>
      <c r="J1273" s="1382" t="str">
        <f>IFERROR(Q$1&amp;M413,"")</f>
        <v>F382</v>
      </c>
      <c r="K1273" s="1382" t="str">
        <f t="shared" si="211"/>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6"/>
        <v>K</v>
      </c>
      <c r="D1274" s="1382" t="s">
        <v>1365</v>
      </c>
      <c r="E1274" s="832" t="s">
        <v>208</v>
      </c>
      <c r="F1274" s="1382"/>
      <c r="G1274" s="1382"/>
      <c r="H1274" s="1382"/>
      <c r="I1274" s="1338" t="str">
        <f t="shared" si="213"/>
        <v>Enter Margin</v>
      </c>
      <c r="J1274" s="1382" t="str">
        <f>IFERROR(Q$1&amp;M425,"")</f>
        <v>F394</v>
      </c>
      <c r="K1274" s="1382" t="str">
        <f t="shared" si="211"/>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6"/>
        <v>K</v>
      </c>
      <c r="D1275" s="1382" t="s">
        <v>1365</v>
      </c>
      <c r="E1275" s="832" t="s">
        <v>208</v>
      </c>
      <c r="F1275" s="1382"/>
      <c r="G1275" s="1382"/>
      <c r="H1275" s="1382"/>
      <c r="I1275" s="1338" t="str">
        <f t="shared" si="213"/>
        <v>Enter Margin</v>
      </c>
      <c r="J1275" s="1382" t="str">
        <f>IFERROR(Q$1&amp;M437,"")</f>
        <v>F406</v>
      </c>
      <c r="K1275" s="1382" t="str">
        <f t="shared" si="211"/>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6"/>
        <v>K</v>
      </c>
      <c r="D1276" s="1382" t="s">
        <v>1365</v>
      </c>
      <c r="E1276" s="832" t="s">
        <v>208</v>
      </c>
      <c r="F1276" s="1382"/>
      <c r="G1276" s="1382"/>
      <c r="H1276" s="1382"/>
      <c r="I1276" s="1338" t="str">
        <f t="shared" si="213"/>
        <v>Enter Margin</v>
      </c>
      <c r="J1276" s="1382" t="str">
        <f>IFERROR(Q$1&amp;M449,"")</f>
        <v>F418</v>
      </c>
      <c r="K1276" s="1382" t="str">
        <f t="shared" si="211"/>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6"/>
        <v>K</v>
      </c>
      <c r="D1277" s="1382" t="s">
        <v>1365</v>
      </c>
      <c r="E1277" s="832" t="s">
        <v>208</v>
      </c>
      <c r="F1277" s="1382"/>
      <c r="G1277" s="1382"/>
      <c r="H1277" s="1382"/>
      <c r="I1277" s="1338" t="str">
        <f t="shared" si="213"/>
        <v>Enter Margin</v>
      </c>
      <c r="J1277" s="1382" t="str">
        <f>IFERROR(Q$1&amp;M461,"")</f>
        <v>F430</v>
      </c>
      <c r="K1277" s="1382" t="str">
        <f t="shared" si="211"/>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6"/>
        <v>K</v>
      </c>
      <c r="D1278" s="1382" t="s">
        <v>1365</v>
      </c>
      <c r="E1278" s="832" t="s">
        <v>208</v>
      </c>
      <c r="F1278" s="1382"/>
      <c r="G1278" s="1382"/>
      <c r="H1278" s="1382"/>
      <c r="I1278" s="1338" t="str">
        <f t="shared" si="213"/>
        <v>Enter Margin</v>
      </c>
      <c r="J1278" s="1382" t="str">
        <f>IFERROR(Q$1&amp;M473,"")</f>
        <v>F442</v>
      </c>
      <c r="K1278" s="1382" t="str">
        <f t="shared" si="211"/>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6"/>
        <v>K</v>
      </c>
      <c r="D1279" s="1382" t="s">
        <v>1365</v>
      </c>
      <c r="E1279" s="832" t="s">
        <v>208</v>
      </c>
      <c r="F1279" s="1382"/>
      <c r="G1279" s="1382"/>
      <c r="H1279" s="1382"/>
      <c r="I1279" s="1338" t="str">
        <f t="shared" si="213"/>
        <v>Enter Margin</v>
      </c>
      <c r="J1279" s="1382" t="str">
        <f>IFERROR(Q$1&amp;M485,"")</f>
        <v>F454</v>
      </c>
      <c r="K1279" s="1382" t="str">
        <f t="shared" si="211"/>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6"/>
        <v>K</v>
      </c>
      <c r="D1280" s="1382" t="s">
        <v>1365</v>
      </c>
      <c r="E1280" s="832" t="s">
        <v>208</v>
      </c>
      <c r="F1280" s="1382"/>
      <c r="G1280" s="1382"/>
      <c r="H1280" s="1382"/>
      <c r="I1280" s="1338" t="str">
        <f t="shared" si="213"/>
        <v>Enter Margin</v>
      </c>
      <c r="J1280" s="1382" t="str">
        <f>IFERROR(Q$1&amp;M497,"")</f>
        <v>F466</v>
      </c>
      <c r="K1280" s="1382" t="str">
        <f t="shared" si="211"/>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6"/>
        <v>K</v>
      </c>
      <c r="D1281" s="1382" t="s">
        <v>1365</v>
      </c>
      <c r="E1281" s="832" t="s">
        <v>208</v>
      </c>
      <c r="F1281" s="1382"/>
      <c r="G1281" s="1382"/>
      <c r="H1281" s="1382"/>
      <c r="I1281" s="1338" t="str">
        <f t="shared" si="213"/>
        <v>Enter Margin</v>
      </c>
      <c r="J1281" s="1382" t="str">
        <f>IFERROR(Q$1&amp;M509,"")</f>
        <v>F478</v>
      </c>
      <c r="K1281" s="1382" t="str">
        <f t="shared" si="211"/>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6"/>
        <v>K</v>
      </c>
      <c r="D1282" s="1382" t="s">
        <v>1365</v>
      </c>
      <c r="E1282" s="832" t="s">
        <v>208</v>
      </c>
      <c r="F1282" s="1382"/>
      <c r="G1282" s="1382"/>
      <c r="H1282" s="1382"/>
      <c r="I1282" s="1338" t="str">
        <f t="shared" si="213"/>
        <v>Enter Margin</v>
      </c>
      <c r="J1282" s="1382" t="str">
        <f>IFERROR(Q$1&amp;M521,"")</f>
        <v>F490</v>
      </c>
      <c r="K1282" s="1382" t="str">
        <f t="shared" si="211"/>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1"/>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7">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7"/>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18">IF(J1286&lt;&gt;"",A1286,"")</f>
        <v>Offer this Incentive?</v>
      </c>
      <c r="J1286" s="1382" t="str">
        <f>$Q$1&amp;IF(T$1286&lt;&gt;0,U1286,IF(T$1304&lt;&gt;0,U1304,IF(T$1322&lt;&gt;0,U1322,"")))</f>
        <v>F</v>
      </c>
      <c r="K1286" s="1382" t="str">
        <f t="shared" si="217"/>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18"/>
        <v>Incentive Type</v>
      </c>
      <c r="J1287" s="1382" t="str">
        <f t="shared" ref="J1287:J1303" si="219">$Q$1&amp;IF(T$1286&lt;&gt;0,U1287,IF(T$1304&lt;&gt;0,U1305,IF(T$1322&lt;&gt;0,U1323,"")))</f>
        <v>F</v>
      </c>
      <c r="K1287" s="1382" t="str">
        <f t="shared" si="217"/>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18"/>
        <v>Incentive Effective Date</v>
      </c>
      <c r="J1288" s="1382" t="str">
        <f t="shared" si="219"/>
        <v>F</v>
      </c>
      <c r="K1288" s="1382" t="str">
        <f t="shared" si="217"/>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18"/>
        <v>Incentive Expiration Date</v>
      </c>
      <c r="J1289" s="1382" t="str">
        <f t="shared" si="219"/>
        <v>F</v>
      </c>
      <c r="K1289" s="1382" t="str">
        <f t="shared" si="217"/>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18"/>
        <v>Incentive Period</v>
      </c>
      <c r="J1290" s="1382" t="str">
        <f t="shared" si="219"/>
        <v>F</v>
      </c>
      <c r="K1290" s="1382" t="str">
        <f t="shared" si="217"/>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18"/>
        <v>Payment Method</v>
      </c>
      <c r="J1291" s="1382" t="str">
        <f t="shared" si="219"/>
        <v>F</v>
      </c>
      <c r="K1291" s="1382" t="str">
        <f t="shared" si="217"/>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18"/>
        <v>Paid to:</v>
      </c>
      <c r="J1292" s="1382" t="str">
        <f t="shared" si="219"/>
        <v>F</v>
      </c>
      <c r="K1292" s="1382" t="str">
        <f t="shared" si="217"/>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18"/>
        <v>AP/AR Vendor Number</v>
      </c>
      <c r="J1293" s="1382" t="str">
        <f t="shared" si="219"/>
        <v>F</v>
      </c>
      <c r="K1293" s="1382" t="str">
        <f t="shared" si="217"/>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18"/>
        <v>Minimum Units</v>
      </c>
      <c r="J1294" s="1382" t="str">
        <f t="shared" si="219"/>
        <v>F</v>
      </c>
      <c r="K1294" s="1382" t="str">
        <f t="shared" si="217"/>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18"/>
        <v>Minimum Units</v>
      </c>
      <c r="J1295" s="1382" t="str">
        <f t="shared" si="219"/>
        <v>F</v>
      </c>
      <c r="K1295" s="1382" t="str">
        <f t="shared" si="217"/>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18"/>
        <v>Minimum Units</v>
      </c>
      <c r="J1296" s="1382" t="str">
        <f t="shared" si="219"/>
        <v>F</v>
      </c>
      <c r="K1296" s="1382" t="str">
        <f t="shared" si="217"/>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18"/>
        <v>Minimum Units</v>
      </c>
      <c r="J1297" s="1382" t="str">
        <f t="shared" si="219"/>
        <v>F</v>
      </c>
      <c r="K1297" s="1382" t="str">
        <f t="shared" si="217"/>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18"/>
        <v>Minimum Units</v>
      </c>
      <c r="J1298" s="1382" t="str">
        <f t="shared" si="219"/>
        <v>F</v>
      </c>
      <c r="K1298" s="1382" t="str">
        <f t="shared" si="217"/>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18"/>
        <v>Rate % of Sales</v>
      </c>
      <c r="J1299" s="1382" t="str">
        <f t="shared" si="219"/>
        <v>F</v>
      </c>
      <c r="K1299" s="1382" t="str">
        <f t="shared" si="217"/>
        <v>Incentives</v>
      </c>
      <c r="L1299" s="1382"/>
      <c r="M1299" s="1382"/>
      <c r="N1299" s="1382"/>
      <c r="O1299" s="1379"/>
      <c r="P1299" s="1379"/>
      <c r="Q1299" s="1379"/>
      <c r="R1299" s="1382" t="s">
        <v>854</v>
      </c>
      <c r="S1299" s="1589" t="s">
        <v>1800</v>
      </c>
      <c r="T1299" s="1588"/>
      <c r="U1299" s="1590" t="str">
        <f>IF(Q$540="Yes",M553,"")</f>
        <v/>
      </c>
      <c r="V1299" s="1590" t="str">
        <f>IF(Q$555="Yes",M568,"")</f>
        <v/>
      </c>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18"/>
        <v>Rate % of Sales</v>
      </c>
      <c r="J1300" s="1382" t="str">
        <f t="shared" si="219"/>
        <v>F</v>
      </c>
      <c r="K1300" s="1382" t="str">
        <f t="shared" si="217"/>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18"/>
        <v>Rate % of Sales</v>
      </c>
      <c r="J1301" s="1382" t="str">
        <f t="shared" si="219"/>
        <v>F</v>
      </c>
      <c r="K1301" s="1382" t="str">
        <f t="shared" si="217"/>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18"/>
        <v>Rate % of Sales</v>
      </c>
      <c r="J1302" s="1382" t="str">
        <f t="shared" si="219"/>
        <v>F</v>
      </c>
      <c r="K1302" s="1382" t="str">
        <f t="shared" si="217"/>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18"/>
        <v>Rate % of Sales</v>
      </c>
      <c r="J1303" s="1382" t="str">
        <f t="shared" si="219"/>
        <v>F</v>
      </c>
      <c r="K1303" s="1382" t="str">
        <f t="shared" si="217"/>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18"/>
        <v>Offer this Incentive?</v>
      </c>
      <c r="J1304" s="1382" t="str">
        <f>$Q$1&amp;IF(T$1286=2,V1286,IF(T$1286=1,IF(T$1304&lt;&gt;0,U1304,IF(T$1322&lt;&gt;0,U1322,"")),IF(T$1304=2,V1304,IF(T$1304=1,IF(T$1322&lt;&gt;0,U1322,""),IF(T$1322=2,V1322,"")))))</f>
        <v>F</v>
      </c>
      <c r="K1304" s="1382" t="str">
        <f t="shared" si="217"/>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18"/>
        <v>Incentive Type</v>
      </c>
      <c r="J1305" s="1382" t="str">
        <f t="shared" ref="J1305:J1321" si="220">$Q$1&amp;IF(T$1286=2,V1287,IF(T$1286=1,IF(T$1304&lt;&gt;0,U1305,IF(T$1322&lt;&gt;0,U1323,"")),IF(T$1304=2,V1305,IF(T$1304=1,IF(T$1322&lt;&gt;0,U1323,""),IF(T$1322=2,V1323,"")))))</f>
        <v>F</v>
      </c>
      <c r="K1305" s="1382" t="str">
        <f t="shared" si="217"/>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18"/>
        <v>Incentive Effective Date</v>
      </c>
      <c r="J1306" s="1382" t="str">
        <f t="shared" si="220"/>
        <v>F</v>
      </c>
      <c r="K1306" s="1382" t="str">
        <f t="shared" si="217"/>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18"/>
        <v>Incentive Expiration Date</v>
      </c>
      <c r="J1307" s="1382" t="str">
        <f t="shared" si="220"/>
        <v>F</v>
      </c>
      <c r="K1307" s="1382" t="str">
        <f t="shared" si="217"/>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18"/>
        <v>Incentive Period</v>
      </c>
      <c r="J1308" s="1382" t="str">
        <f t="shared" si="220"/>
        <v>F</v>
      </c>
      <c r="K1308" s="1382" t="str">
        <f t="shared" si="217"/>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18"/>
        <v>Payment Method</v>
      </c>
      <c r="J1309" s="1382" t="str">
        <f t="shared" si="220"/>
        <v>F</v>
      </c>
      <c r="K1309" s="1382" t="str">
        <f t="shared" si="217"/>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18"/>
        <v>Paid to:</v>
      </c>
      <c r="J1310" s="1382" t="str">
        <f t="shared" si="220"/>
        <v>F</v>
      </c>
      <c r="K1310" s="1382" t="str">
        <f t="shared" si="217"/>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18"/>
        <v>AP/AR Vendor Number</v>
      </c>
      <c r="J1311" s="1382" t="str">
        <f t="shared" si="220"/>
        <v>F</v>
      </c>
      <c r="K1311" s="1382" t="str">
        <f t="shared" si="217"/>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18"/>
        <v>Minimum Units</v>
      </c>
      <c r="J1312" s="1382" t="str">
        <f t="shared" si="220"/>
        <v>F</v>
      </c>
      <c r="K1312" s="1382" t="str">
        <f t="shared" si="217"/>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18"/>
        <v>Minimum Units</v>
      </c>
      <c r="J1313" s="1382" t="str">
        <f t="shared" si="220"/>
        <v>F</v>
      </c>
      <c r="K1313" s="1382" t="str">
        <f t="shared" si="217"/>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18"/>
        <v>Minimum Units</v>
      </c>
      <c r="J1314" s="1382" t="str">
        <f t="shared" si="220"/>
        <v>F</v>
      </c>
      <c r="K1314" s="1382" t="str">
        <f t="shared" si="217"/>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18"/>
        <v>Minimum Units</v>
      </c>
      <c r="J1315" s="1382" t="str">
        <f t="shared" si="220"/>
        <v>F</v>
      </c>
      <c r="K1315" s="1382" t="str">
        <f t="shared" si="217"/>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18"/>
        <v>Minimum Units</v>
      </c>
      <c r="J1316" s="1382" t="str">
        <f t="shared" si="220"/>
        <v>F</v>
      </c>
      <c r="K1316" s="1382" t="str">
        <f t="shared" si="217"/>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18"/>
        <v>Rate % of Sales</v>
      </c>
      <c r="J1317" s="1382" t="str">
        <f t="shared" si="220"/>
        <v>F</v>
      </c>
      <c r="K1317" s="1382" t="str">
        <f t="shared" si="217"/>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18"/>
        <v>Rate % of Sales</v>
      </c>
      <c r="J1318" s="1382" t="str">
        <f t="shared" si="220"/>
        <v>F</v>
      </c>
      <c r="K1318" s="1382" t="str">
        <f t="shared" si="217"/>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18"/>
        <v>Rate % of Sales</v>
      </c>
      <c r="J1319" s="1382" t="str">
        <f t="shared" si="220"/>
        <v>F</v>
      </c>
      <c r="K1319" s="1382" t="str">
        <f t="shared" si="217"/>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18"/>
        <v>Rate % of Sales</v>
      </c>
      <c r="J1320" s="1382" t="str">
        <f t="shared" si="220"/>
        <v>F</v>
      </c>
      <c r="K1320" s="1382" t="str">
        <f t="shared" si="217"/>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18"/>
        <v>Rate % of Sales</v>
      </c>
      <c r="J1321" s="1382" t="str">
        <f t="shared" si="220"/>
        <v>F</v>
      </c>
      <c r="K1321" s="1382" t="str">
        <f t="shared" si="217"/>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18"/>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7"/>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18"/>
        <v>Incentive Type</v>
      </c>
      <c r="J1323" s="1382" t="str">
        <f t="shared" ref="J1323:J1339" si="221">$Q$1&amp;IF(T$1286 = 2,IF(AND(T$1304=1,T$1304&lt;&gt;0),U1305,IF(AND(T$1322=1,T$1322&lt;&gt;0),U1323,"")),IF(T$1286=1,IF(T$1304=2,V1305,IF(T$1304=1,IF(AND(T$1322=1,T$1322&lt;&gt;0),U1323,""),IF(T$1322=2,V1323,""))),IF(T$1304=2,IF(AND(T$1322=1,T$1322&lt;&gt;0),U1323,""),IF(T$1304=1,IF(T$1322 = 2,V1323,""),""))))</f>
        <v>F</v>
      </c>
      <c r="K1323" s="1382" t="str">
        <f t="shared" si="217"/>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18"/>
        <v>Incentive Effective Date</v>
      </c>
      <c r="J1324" s="1382" t="str">
        <f t="shared" si="221"/>
        <v>F</v>
      </c>
      <c r="K1324" s="1382" t="str">
        <f t="shared" si="217"/>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18"/>
        <v>Incentive Expiration Date</v>
      </c>
      <c r="J1325" s="1382" t="str">
        <f t="shared" si="221"/>
        <v>F</v>
      </c>
      <c r="K1325" s="1382" t="str">
        <f t="shared" si="217"/>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18"/>
        <v>Incentive Period</v>
      </c>
      <c r="J1326" s="1382" t="str">
        <f t="shared" si="221"/>
        <v>F</v>
      </c>
      <c r="K1326" s="1382" t="str">
        <f t="shared" si="217"/>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18"/>
        <v>Payment Method</v>
      </c>
      <c r="J1327" s="1382" t="str">
        <f t="shared" si="221"/>
        <v>F</v>
      </c>
      <c r="K1327" s="1382" t="str">
        <f t="shared" si="217"/>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18"/>
        <v>Paid to:</v>
      </c>
      <c r="J1328" s="1382" t="str">
        <f t="shared" si="221"/>
        <v>F</v>
      </c>
      <c r="K1328" s="1382" t="str">
        <f t="shared" si="217"/>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18"/>
        <v>AP/AR Vendor Number</v>
      </c>
      <c r="J1329" s="1382" t="str">
        <f t="shared" si="221"/>
        <v>F</v>
      </c>
      <c r="K1329" s="1382" t="str">
        <f t="shared" si="217"/>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18"/>
        <v>Minimum Units</v>
      </c>
      <c r="J1330" s="1382" t="str">
        <f t="shared" si="221"/>
        <v>F</v>
      </c>
      <c r="K1330" s="1382" t="str">
        <f t="shared" si="217"/>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18"/>
        <v>Minimum Units</v>
      </c>
      <c r="J1331" s="1382" t="str">
        <f t="shared" si="221"/>
        <v>F</v>
      </c>
      <c r="K1331" s="1382" t="str">
        <f t="shared" si="217"/>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18"/>
        <v>Minimum Units</v>
      </c>
      <c r="J1332" s="1382" t="str">
        <f t="shared" si="221"/>
        <v>F</v>
      </c>
      <c r="K1332" s="1382" t="str">
        <f t="shared" si="217"/>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18"/>
        <v>Minimum Units</v>
      </c>
      <c r="J1333" s="1382" t="str">
        <f t="shared" si="221"/>
        <v>F</v>
      </c>
      <c r="K1333" s="1382" t="str">
        <f t="shared" si="217"/>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18"/>
        <v>Minimum Units</v>
      </c>
      <c r="J1334" s="1382" t="str">
        <f t="shared" si="221"/>
        <v>F</v>
      </c>
      <c r="K1334" s="1382" t="str">
        <f t="shared" si="217"/>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18"/>
        <v>Rate % of Sales</v>
      </c>
      <c r="J1335" s="1382" t="str">
        <f t="shared" si="221"/>
        <v>F</v>
      </c>
      <c r="K1335" s="1382" t="str">
        <f t="shared" si="217"/>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18"/>
        <v>Rate % of Sales</v>
      </c>
      <c r="J1336" s="1382" t="str">
        <f t="shared" si="221"/>
        <v>F</v>
      </c>
      <c r="K1336" s="1382" t="str">
        <f t="shared" si="217"/>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18"/>
        <v>Rate % of Sales</v>
      </c>
      <c r="J1337" s="1382" t="str">
        <f t="shared" si="221"/>
        <v>F</v>
      </c>
      <c r="K1337" s="1382" t="str">
        <f t="shared" si="217"/>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18"/>
        <v>Rate % of Sales</v>
      </c>
      <c r="J1338" s="1382" t="str">
        <f t="shared" si="221"/>
        <v>F</v>
      </c>
      <c r="K1338" s="1382" t="str">
        <f t="shared" si="217"/>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18"/>
        <v>Rate % of Sales</v>
      </c>
      <c r="J1339" s="1382" t="str">
        <f t="shared" si="221"/>
        <v>F</v>
      </c>
      <c r="K1339" s="1382" t="str">
        <f t="shared" si="217"/>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18"/>
        <v>Offer this Incentive?</v>
      </c>
      <c r="J1340" s="1382" t="str">
        <f>$Q$1&amp;IF(T$1340&lt;&gt;0,U1340,IF(T$1358&lt;&gt;0,U1358,""))</f>
        <v>F</v>
      </c>
      <c r="K1340" s="1382" t="str">
        <f t="shared" si="217"/>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18"/>
        <v>Incentive Type</v>
      </c>
      <c r="J1341" s="1382" t="str">
        <f t="shared" ref="J1341:J1357" si="222">$Q$1&amp;IF(T$1340&lt;&gt;0,U1341,IF(T$1358&lt;&gt;0,U1359,""))</f>
        <v>F</v>
      </c>
      <c r="K1341" s="1382" t="str">
        <f t="shared" si="217"/>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18"/>
        <v>Incentive Effective Date</v>
      </c>
      <c r="J1342" s="1382" t="str">
        <f t="shared" si="222"/>
        <v>F</v>
      </c>
      <c r="K1342" s="1382" t="str">
        <f t="shared" si="217"/>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18"/>
        <v>Incentive Expiration Date</v>
      </c>
      <c r="J1343" s="1382" t="str">
        <f t="shared" si="222"/>
        <v>F</v>
      </c>
      <c r="K1343" s="1382" t="str">
        <f t="shared" si="217"/>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18"/>
        <v>Incentive Period</v>
      </c>
      <c r="J1344" s="1382" t="str">
        <f t="shared" si="222"/>
        <v>F</v>
      </c>
      <c r="K1344" s="1382" t="str">
        <f t="shared" si="217"/>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18"/>
        <v>Payment Method</v>
      </c>
      <c r="J1345" s="1382" t="str">
        <f t="shared" si="222"/>
        <v>F</v>
      </c>
      <c r="K1345" s="1382" t="str">
        <f t="shared" si="217"/>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18"/>
        <v>Paid to:</v>
      </c>
      <c r="J1346" s="1382" t="str">
        <f t="shared" si="222"/>
        <v>F</v>
      </c>
      <c r="K1346" s="1382" t="str">
        <f t="shared" si="217"/>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18"/>
        <v>AP/AR Vendor Number</v>
      </c>
      <c r="J1347" s="1382" t="str">
        <f t="shared" si="222"/>
        <v>F</v>
      </c>
      <c r="K1347" s="1382" t="str">
        <f t="shared" si="217"/>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18"/>
        <v>Minimum Units</v>
      </c>
      <c r="J1348" s="1382" t="str">
        <f t="shared" si="222"/>
        <v>F</v>
      </c>
      <c r="K1348" s="1382" t="str">
        <f t="shared" si="217"/>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18"/>
        <v>Minimum Units</v>
      </c>
      <c r="J1349" s="1382" t="str">
        <f t="shared" si="222"/>
        <v>F</v>
      </c>
      <c r="K1349" s="1382" t="str">
        <f t="shared" ref="K1349:K1412" si="223">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4">IF(J1350&lt;&gt;"",A1350,"")</f>
        <v>Minimum Units</v>
      </c>
      <c r="J1350" s="1382" t="str">
        <f t="shared" si="222"/>
        <v>F</v>
      </c>
      <c r="K1350" s="1382" t="str">
        <f t="shared" si="223"/>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4"/>
        <v>Minimum Units</v>
      </c>
      <c r="J1351" s="1382" t="str">
        <f t="shared" si="222"/>
        <v>F</v>
      </c>
      <c r="K1351" s="1382" t="str">
        <f t="shared" si="223"/>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4"/>
        <v>Minimum Units</v>
      </c>
      <c r="J1352" s="1382" t="str">
        <f t="shared" si="222"/>
        <v>F</v>
      </c>
      <c r="K1352" s="1382" t="str">
        <f t="shared" si="223"/>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4"/>
        <v>Rate % of Sales</v>
      </c>
      <c r="J1353" s="1382" t="str">
        <f t="shared" si="222"/>
        <v>F</v>
      </c>
      <c r="K1353" s="1382" t="str">
        <f t="shared" si="223"/>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4"/>
        <v>Rate % of Sales</v>
      </c>
      <c r="J1354" s="1382" t="str">
        <f t="shared" si="222"/>
        <v>F</v>
      </c>
      <c r="K1354" s="1382" t="str">
        <f t="shared" si="223"/>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4"/>
        <v>Rate % of Sales</v>
      </c>
      <c r="J1355" s="1382" t="str">
        <f t="shared" si="222"/>
        <v>F</v>
      </c>
      <c r="K1355" s="1382" t="str">
        <f t="shared" si="223"/>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4"/>
        <v>Rate % of Sales</v>
      </c>
      <c r="J1356" s="1382" t="str">
        <f t="shared" si="222"/>
        <v>F</v>
      </c>
      <c r="K1356" s="1382" t="str">
        <f t="shared" si="223"/>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4"/>
        <v>Rate % of Sales</v>
      </c>
      <c r="J1357" s="1382" t="str">
        <f t="shared" si="222"/>
        <v>F</v>
      </c>
      <c r="K1357" s="1382" t="str">
        <f t="shared" si="223"/>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4"/>
        <v>Offer this Incentive?</v>
      </c>
      <c r="J1358" s="1382" t="str">
        <f>$Q$1&amp;IF(T$1340=2,V1340,IF(T$1340=1,IF(AND(T$1358=1,T$1358&lt;&gt;0),U1358,""),IF(T$1358=2,V1358,"")))</f>
        <v>F</v>
      </c>
      <c r="K1358" s="1382" t="str">
        <f t="shared" si="223"/>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4"/>
        <v>Incentive Type</v>
      </c>
      <c r="J1359" s="1382" t="str">
        <f t="shared" ref="J1359:J1375" si="225">$Q$1&amp;IF(T$1340=2,V1341,IF(T$1340=1,IF(AND(T$1358=1,T$1358&lt;&gt;0),U1359,""),IF(T$1358=2,V1359,"")))</f>
        <v>F</v>
      </c>
      <c r="K1359" s="1382" t="str">
        <f t="shared" si="223"/>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4"/>
        <v>Incentive Effective Date</v>
      </c>
      <c r="J1360" s="1382" t="str">
        <f t="shared" si="225"/>
        <v>F</v>
      </c>
      <c r="K1360" s="1382" t="str">
        <f t="shared" si="223"/>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4"/>
        <v>Incentive Expiration Date</v>
      </c>
      <c r="J1361" s="1382" t="str">
        <f t="shared" si="225"/>
        <v>F</v>
      </c>
      <c r="K1361" s="1382" t="str">
        <f t="shared" si="223"/>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4"/>
        <v>Incentive Period</v>
      </c>
      <c r="J1362" s="1382" t="str">
        <f t="shared" si="225"/>
        <v>F</v>
      </c>
      <c r="K1362" s="1382" t="str">
        <f t="shared" si="223"/>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4"/>
        <v>Payment Method</v>
      </c>
      <c r="J1363" s="1382" t="str">
        <f t="shared" si="225"/>
        <v>F</v>
      </c>
      <c r="K1363" s="1382" t="str">
        <f t="shared" si="223"/>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4"/>
        <v>Paid to:</v>
      </c>
      <c r="J1364" s="1382" t="str">
        <f t="shared" si="225"/>
        <v>F</v>
      </c>
      <c r="K1364" s="1382" t="str">
        <f t="shared" si="223"/>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4"/>
        <v>AP/AR Vendor Number</v>
      </c>
      <c r="J1365" s="1382" t="str">
        <f t="shared" si="225"/>
        <v>F</v>
      </c>
      <c r="K1365" s="1382" t="str">
        <f t="shared" si="223"/>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4"/>
        <v>Minimum Units</v>
      </c>
      <c r="J1366" s="1382" t="str">
        <f t="shared" si="225"/>
        <v>F</v>
      </c>
      <c r="K1366" s="1382" t="str">
        <f t="shared" si="223"/>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4"/>
        <v>Minimum Units</v>
      </c>
      <c r="J1367" s="1382" t="str">
        <f t="shared" si="225"/>
        <v>F</v>
      </c>
      <c r="K1367" s="1382" t="str">
        <f t="shared" si="223"/>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4"/>
        <v>Minimum Units</v>
      </c>
      <c r="J1368" s="1382" t="str">
        <f t="shared" si="225"/>
        <v>F</v>
      </c>
      <c r="K1368" s="1382" t="str">
        <f t="shared" si="223"/>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4"/>
        <v>Minimum Units</v>
      </c>
      <c r="J1369" s="1382" t="str">
        <f t="shared" si="225"/>
        <v>F</v>
      </c>
      <c r="K1369" s="1382" t="str">
        <f t="shared" si="223"/>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4"/>
        <v>Minimum Units</v>
      </c>
      <c r="J1370" s="1382" t="str">
        <f t="shared" si="225"/>
        <v>F</v>
      </c>
      <c r="K1370" s="1382" t="str">
        <f t="shared" si="223"/>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4"/>
        <v>Rate % of Sales</v>
      </c>
      <c r="J1371" s="1382" t="str">
        <f t="shared" si="225"/>
        <v>F</v>
      </c>
      <c r="K1371" s="1382" t="str">
        <f t="shared" si="223"/>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4"/>
        <v>Rate % of Sales</v>
      </c>
      <c r="J1372" s="1382" t="str">
        <f t="shared" si="225"/>
        <v>F</v>
      </c>
      <c r="K1372" s="1382" t="str">
        <f t="shared" si="223"/>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4"/>
        <v>Rate % of Sales</v>
      </c>
      <c r="J1373" s="1382" t="str">
        <f t="shared" si="225"/>
        <v>F</v>
      </c>
      <c r="K1373" s="1382" t="str">
        <f t="shared" si="223"/>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4"/>
        <v>Rate % of Sales</v>
      </c>
      <c r="J1374" s="1382" t="str">
        <f t="shared" si="225"/>
        <v>F</v>
      </c>
      <c r="K1374" s="1382" t="str">
        <f t="shared" si="223"/>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4"/>
        <v>Rate % of Sales</v>
      </c>
      <c r="J1375" s="1382" t="str">
        <f t="shared" si="225"/>
        <v>F</v>
      </c>
      <c r="K1375" s="1382" t="str">
        <f t="shared" si="223"/>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4"/>
        <v>Offer this Incentive?</v>
      </c>
      <c r="J1376" s="1382" t="str">
        <f>$Q$1&amp;IF(T$1376&lt;&gt;0,U1376,IF(T$1394&lt;&gt;0,U1394,IF(X$1394&lt;&gt;0,Y1394,"")))</f>
        <v>F</v>
      </c>
      <c r="K1376" s="1382" t="str">
        <f t="shared" si="223"/>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4"/>
        <v>Incentive Type</v>
      </c>
      <c r="J1377" s="1382" t="str">
        <f t="shared" ref="J1377:J1393" si="226">$Q$1&amp;IF(T$1376&lt;&gt;0,U1377,IF(T$1394&lt;&gt;0,U1395,IF(X$1394&lt;&gt;0,Y1395,"")))</f>
        <v>F</v>
      </c>
      <c r="K1377" s="1382" t="str">
        <f t="shared" si="223"/>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4"/>
        <v>Incentive Effective Date</v>
      </c>
      <c r="J1378" s="1382" t="str">
        <f t="shared" si="226"/>
        <v>F</v>
      </c>
      <c r="K1378" s="1382" t="str">
        <f t="shared" si="223"/>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4"/>
        <v>Incentive Expiration Date</v>
      </c>
      <c r="J1379" s="1382" t="str">
        <f t="shared" si="226"/>
        <v>F</v>
      </c>
      <c r="K1379" s="1382" t="str">
        <f t="shared" si="223"/>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4"/>
        <v>Incentive Period</v>
      </c>
      <c r="J1380" s="1382" t="str">
        <f t="shared" si="226"/>
        <v>F</v>
      </c>
      <c r="K1380" s="1382" t="str">
        <f t="shared" si="223"/>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4"/>
        <v>Payment Method</v>
      </c>
      <c r="J1381" s="1382" t="str">
        <f t="shared" si="226"/>
        <v>F</v>
      </c>
      <c r="K1381" s="1382" t="str">
        <f t="shared" si="223"/>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4"/>
        <v>Paid to:</v>
      </c>
      <c r="J1382" s="1382" t="str">
        <f t="shared" si="226"/>
        <v>F</v>
      </c>
      <c r="K1382" s="1382" t="str">
        <f t="shared" si="223"/>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4"/>
        <v>AP/AR Vendor Number</v>
      </c>
      <c r="J1383" s="1382" t="str">
        <f t="shared" si="226"/>
        <v>F</v>
      </c>
      <c r="K1383" s="1382" t="str">
        <f t="shared" si="223"/>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4"/>
        <v>Minimum Units</v>
      </c>
      <c r="J1384" s="1382" t="str">
        <f t="shared" si="226"/>
        <v>F</v>
      </c>
      <c r="K1384" s="1382" t="str">
        <f t="shared" si="223"/>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4"/>
        <v>Minimum Units</v>
      </c>
      <c r="J1385" s="1382" t="str">
        <f t="shared" si="226"/>
        <v>F</v>
      </c>
      <c r="K1385" s="1382" t="str">
        <f t="shared" si="223"/>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4"/>
        <v>Minimum Units</v>
      </c>
      <c r="J1386" s="1382" t="str">
        <f t="shared" si="226"/>
        <v>F</v>
      </c>
      <c r="K1386" s="1382" t="str">
        <f t="shared" si="223"/>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4"/>
        <v>Minimum Units</v>
      </c>
      <c r="J1387" s="1382" t="str">
        <f t="shared" si="226"/>
        <v>F</v>
      </c>
      <c r="K1387" s="1382" t="str">
        <f t="shared" si="223"/>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4"/>
        <v>Minimum Units</v>
      </c>
      <c r="J1388" s="1382" t="str">
        <f t="shared" si="226"/>
        <v>F</v>
      </c>
      <c r="K1388" s="1382" t="str">
        <f t="shared" si="223"/>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4"/>
        <v>Rate % of Sales</v>
      </c>
      <c r="J1389" s="1382" t="str">
        <f t="shared" si="226"/>
        <v>F</v>
      </c>
      <c r="K1389" s="1382" t="str">
        <f t="shared" si="223"/>
        <v>Incentives</v>
      </c>
      <c r="L1389" s="1382"/>
      <c r="M1389" s="1382"/>
      <c r="N1389" s="1382"/>
      <c r="O1389" s="1379"/>
      <c r="P1389" s="1379"/>
      <c r="Q1389" s="1379"/>
      <c r="R1389" s="1382" t="s">
        <v>1541</v>
      </c>
      <c r="S1389" s="1589" t="s">
        <v>1807</v>
      </c>
      <c r="T1389" s="1588"/>
      <c r="U1389" s="1590" t="str">
        <f>IF(Q$766="Yes",M779,"")</f>
        <v/>
      </c>
      <c r="V1389" s="1590" t="str">
        <f>IF(Q$781="Yes",M794,"")</f>
        <v/>
      </c>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4"/>
        <v>Rate % of Sales</v>
      </c>
      <c r="J1390" s="1382" t="str">
        <f t="shared" si="226"/>
        <v>F</v>
      </c>
      <c r="K1390" s="1382" t="str">
        <f t="shared" si="223"/>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4"/>
        <v>Rate % of Sales</v>
      </c>
      <c r="J1391" s="1382" t="str">
        <f t="shared" si="226"/>
        <v>F</v>
      </c>
      <c r="K1391" s="1382" t="str">
        <f t="shared" si="223"/>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4"/>
        <v>Rate % of Sales</v>
      </c>
      <c r="J1392" s="1382" t="str">
        <f t="shared" si="226"/>
        <v>F</v>
      </c>
      <c r="K1392" s="1382" t="str">
        <f t="shared" si="223"/>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4"/>
        <v>Rate % of Sales</v>
      </c>
      <c r="J1393" s="1382" t="str">
        <f t="shared" si="226"/>
        <v>F</v>
      </c>
      <c r="K1393" s="1382" t="str">
        <f t="shared" si="223"/>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4"/>
        <v>Offer this Incentive?</v>
      </c>
      <c r="J1394" s="1382" t="str">
        <f>$Q$1&amp;IF(T$1376=2,V1376,IF(T$1376=1,IF(AND(T$1394=1,T$1394&lt;&gt;0),U1394,IF(AND(X$1394=1,X$1394&lt;&gt;0),Y1394,"")),IF(T$1394=2,V1394,IF(T$1394=1,IF(AND(X$1394=1,X$1394&lt;&gt;0),Y1394,""),IF(X$1394=2,Z1394,"")))))</f>
        <v>F</v>
      </c>
      <c r="K1394" s="1382" t="str">
        <f t="shared" si="223"/>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4"/>
        <v>Incentive Type</v>
      </c>
      <c r="J1395" s="1382" t="str">
        <f t="shared" ref="J1395:J1411" si="227">$Q$1&amp;IF(T$1376=2,V1377,IF(T$1376=1,IF(AND(T$1394=1,T$1394&lt;&gt;0),U1395,IF(AND(X$1394=1,X$1394&lt;&gt;0),Y1395,"")),IF(T$1394=2,U1395,IF(T$1394=1,IF(AND(X$1394=1,X$1394&lt;&gt;0),Y1395,""),IF(X$1394=2,Z1395,"")))))</f>
        <v>F</v>
      </c>
      <c r="K1395" s="1382" t="str">
        <f t="shared" si="223"/>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4"/>
        <v>Incentive Effective Date</v>
      </c>
      <c r="J1396" s="1382" t="str">
        <f t="shared" si="227"/>
        <v>F</v>
      </c>
      <c r="K1396" s="1382" t="str">
        <f t="shared" si="223"/>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4"/>
        <v>Incentive Expiration Date</v>
      </c>
      <c r="J1397" s="1382" t="str">
        <f t="shared" si="227"/>
        <v>F</v>
      </c>
      <c r="K1397" s="1382" t="str">
        <f t="shared" si="223"/>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4"/>
        <v>Incentive Period</v>
      </c>
      <c r="J1398" s="1382" t="str">
        <f t="shared" si="227"/>
        <v>F</v>
      </c>
      <c r="K1398" s="1382" t="str">
        <f t="shared" si="223"/>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4"/>
        <v>Payment Method</v>
      </c>
      <c r="J1399" s="1382" t="str">
        <f t="shared" si="227"/>
        <v>F</v>
      </c>
      <c r="K1399" s="1382" t="str">
        <f t="shared" si="223"/>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4"/>
        <v>Paid to:</v>
      </c>
      <c r="J1400" s="1382" t="str">
        <f t="shared" si="227"/>
        <v>F</v>
      </c>
      <c r="K1400" s="1382" t="str">
        <f t="shared" si="223"/>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4"/>
        <v>AP/AR Vendor Number</v>
      </c>
      <c r="J1401" s="1382" t="str">
        <f t="shared" si="227"/>
        <v>F</v>
      </c>
      <c r="K1401" s="1382" t="str">
        <f t="shared" si="223"/>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4"/>
        <v>Minimum Units</v>
      </c>
      <c r="J1402" s="1382" t="str">
        <f t="shared" si="227"/>
        <v>F</v>
      </c>
      <c r="K1402" s="1382" t="str">
        <f t="shared" si="223"/>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4"/>
        <v>Minimum Units</v>
      </c>
      <c r="J1403" s="1382" t="str">
        <f t="shared" si="227"/>
        <v>F</v>
      </c>
      <c r="K1403" s="1382" t="str">
        <f t="shared" si="223"/>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4"/>
        <v>Minimum Units</v>
      </c>
      <c r="J1404" s="1382" t="str">
        <f t="shared" si="227"/>
        <v>F</v>
      </c>
      <c r="K1404" s="1382" t="str">
        <f t="shared" si="223"/>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4"/>
        <v>Minimum Units</v>
      </c>
      <c r="J1405" s="1382" t="str">
        <f t="shared" si="227"/>
        <v>F</v>
      </c>
      <c r="K1405" s="1382" t="str">
        <f t="shared" si="223"/>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4"/>
        <v>Minimum Units</v>
      </c>
      <c r="J1406" s="1382" t="str">
        <f t="shared" si="227"/>
        <v>F</v>
      </c>
      <c r="K1406" s="1382" t="str">
        <f t="shared" si="223"/>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4"/>
        <v>Rate % of Sales</v>
      </c>
      <c r="J1407" s="1382" t="str">
        <f t="shared" si="227"/>
        <v>F</v>
      </c>
      <c r="K1407" s="1382" t="str">
        <f t="shared" si="223"/>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4"/>
        <v>Rate % of Sales</v>
      </c>
      <c r="J1408" s="1382" t="str">
        <f t="shared" si="227"/>
        <v>F</v>
      </c>
      <c r="K1408" s="1382" t="str">
        <f t="shared" si="223"/>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4"/>
        <v>Rate % of Sales</v>
      </c>
      <c r="J1409" s="1382" t="str">
        <f t="shared" si="227"/>
        <v>F</v>
      </c>
      <c r="K1409" s="1382" t="str">
        <f t="shared" si="223"/>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4"/>
        <v>Rate % of Sales</v>
      </c>
      <c r="J1410" s="1382" t="str">
        <f t="shared" si="227"/>
        <v>F</v>
      </c>
      <c r="K1410" s="1382" t="str">
        <f t="shared" si="223"/>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4"/>
        <v>Rate % of Sales</v>
      </c>
      <c r="J1411" s="1382" t="str">
        <f t="shared" si="227"/>
        <v>F</v>
      </c>
      <c r="K1411" s="1382" t="str">
        <f t="shared" si="223"/>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4"/>
        <v>Offer this Incentive?</v>
      </c>
      <c r="J1412" s="1382" t="str">
        <f>$Q$1&amp;T1412</f>
        <v>F</v>
      </c>
      <c r="K1412" s="1382" t="str">
        <f t="shared" si="223"/>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4"/>
        <v>Incentive Type</v>
      </c>
      <c r="J1413" s="1382" t="str">
        <f t="shared" ref="J1413:J1461" si="228">$Q$1&amp;T1413</f>
        <v>F</v>
      </c>
      <c r="K1413" s="1382" t="str">
        <f t="shared" ref="K1413:K1476" si="229">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0">IF(J1414&lt;&gt;"",A1414,"")</f>
        <v>Incentive Effective Date</v>
      </c>
      <c r="J1414" s="1382" t="str">
        <f t="shared" si="228"/>
        <v>F</v>
      </c>
      <c r="K1414" s="1382" t="str">
        <f t="shared" si="229"/>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0"/>
        <v>Incentive Expiration Date</v>
      </c>
      <c r="J1415" s="1382" t="str">
        <f t="shared" si="228"/>
        <v>F</v>
      </c>
      <c r="K1415" s="1382" t="str">
        <f t="shared" si="229"/>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0"/>
        <v>Incentive Period</v>
      </c>
      <c r="J1416" s="1382" t="str">
        <f t="shared" si="228"/>
        <v>F</v>
      </c>
      <c r="K1416" s="1382" t="str">
        <f t="shared" si="229"/>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0"/>
        <v>Payment Method</v>
      </c>
      <c r="J1417" s="1382" t="str">
        <f t="shared" si="228"/>
        <v>F</v>
      </c>
      <c r="K1417" s="1382" t="str">
        <f t="shared" si="229"/>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0"/>
        <v>Paid to:</v>
      </c>
      <c r="J1418" s="1382" t="str">
        <f t="shared" si="228"/>
        <v>F</v>
      </c>
      <c r="K1418" s="1382" t="str">
        <f t="shared" si="229"/>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0"/>
        <v>AP/AR Vendor Number</v>
      </c>
      <c r="J1419" s="1382" t="str">
        <f t="shared" si="228"/>
        <v>F</v>
      </c>
      <c r="K1419" s="1382" t="str">
        <f t="shared" si="229"/>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0"/>
        <v>Minimum Units</v>
      </c>
      <c r="J1420" s="1382" t="str">
        <f t="shared" si="228"/>
        <v>F</v>
      </c>
      <c r="K1420" s="1382" t="str">
        <f t="shared" si="229"/>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0"/>
        <v>Rate % of Sales</v>
      </c>
      <c r="J1421" s="1382" t="str">
        <f t="shared" si="228"/>
        <v>F</v>
      </c>
      <c r="K1421" s="1382" t="str">
        <f t="shared" si="229"/>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0"/>
        <v>Offer this Incentive?</v>
      </c>
      <c r="J1422" s="1382" t="str">
        <f t="shared" si="228"/>
        <v>F</v>
      </c>
      <c r="K1422" s="1382" t="str">
        <f t="shared" si="229"/>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0"/>
        <v>Incentive Type</v>
      </c>
      <c r="J1423" s="1382" t="str">
        <f t="shared" si="228"/>
        <v>F</v>
      </c>
      <c r="K1423" s="1382" t="str">
        <f t="shared" si="229"/>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0"/>
        <v>Incentive Effective Date</v>
      </c>
      <c r="J1424" s="1382" t="str">
        <f t="shared" si="228"/>
        <v>F</v>
      </c>
      <c r="K1424" s="1382" t="str">
        <f t="shared" si="229"/>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0"/>
        <v>Incentive Expiration Date</v>
      </c>
      <c r="J1425" s="1382" t="str">
        <f t="shared" si="228"/>
        <v>F</v>
      </c>
      <c r="K1425" s="1382" t="str">
        <f t="shared" si="229"/>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0"/>
        <v>Incentive Period</v>
      </c>
      <c r="J1426" s="1382" t="str">
        <f t="shared" si="228"/>
        <v>F</v>
      </c>
      <c r="K1426" s="1382" t="str">
        <f t="shared" si="229"/>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0"/>
        <v>Payment Method</v>
      </c>
      <c r="J1427" s="1382" t="str">
        <f t="shared" si="228"/>
        <v>F</v>
      </c>
      <c r="K1427" s="1382" t="str">
        <f t="shared" si="229"/>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0"/>
        <v>Paid to:</v>
      </c>
      <c r="J1428" s="1382" t="str">
        <f t="shared" si="228"/>
        <v>F</v>
      </c>
      <c r="K1428" s="1382" t="str">
        <f t="shared" si="229"/>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0"/>
        <v>AP/AR Vendor Number</v>
      </c>
      <c r="J1429" s="1382" t="str">
        <f t="shared" si="228"/>
        <v>F</v>
      </c>
      <c r="K1429" s="1382" t="str">
        <f t="shared" si="229"/>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0"/>
        <v>Minimum Units</v>
      </c>
      <c r="J1430" s="1382" t="str">
        <f t="shared" si="228"/>
        <v>F</v>
      </c>
      <c r="K1430" s="1382" t="str">
        <f t="shared" si="229"/>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0"/>
        <v>Rate % of Sales</v>
      </c>
      <c r="J1431" s="1382" t="str">
        <f t="shared" si="228"/>
        <v>F</v>
      </c>
      <c r="K1431" s="1382" t="str">
        <f t="shared" si="229"/>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0"/>
        <v>Offer this Incentive?</v>
      </c>
      <c r="J1432" s="1382" t="str">
        <f t="shared" si="228"/>
        <v>F</v>
      </c>
      <c r="K1432" s="1382" t="str">
        <f t="shared" si="229"/>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0"/>
        <v>Incentive Type</v>
      </c>
      <c r="J1433" s="1382" t="str">
        <f t="shared" si="228"/>
        <v>F</v>
      </c>
      <c r="K1433" s="1382" t="str">
        <f t="shared" si="229"/>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0"/>
        <v>Incentive Effective Date</v>
      </c>
      <c r="J1434" s="1382" t="str">
        <f t="shared" si="228"/>
        <v>F</v>
      </c>
      <c r="K1434" s="1382" t="str">
        <f t="shared" si="229"/>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0"/>
        <v>Incentive Expiration Date</v>
      </c>
      <c r="J1435" s="1382" t="str">
        <f t="shared" si="228"/>
        <v>F</v>
      </c>
      <c r="K1435" s="1382" t="str">
        <f t="shared" si="229"/>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0"/>
        <v>Incentive Period</v>
      </c>
      <c r="J1436" s="1382" t="str">
        <f t="shared" si="228"/>
        <v>F</v>
      </c>
      <c r="K1436" s="1382" t="str">
        <f t="shared" si="229"/>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0"/>
        <v>Payment Method</v>
      </c>
      <c r="J1437" s="1382" t="str">
        <f t="shared" si="228"/>
        <v>F</v>
      </c>
      <c r="K1437" s="1382" t="str">
        <f t="shared" si="229"/>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0"/>
        <v>Paid to:</v>
      </c>
      <c r="J1438" s="1382" t="str">
        <f t="shared" si="228"/>
        <v>F</v>
      </c>
      <c r="K1438" s="1382" t="str">
        <f t="shared" si="229"/>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0"/>
        <v>AP/AR Vendor Number</v>
      </c>
      <c r="J1439" s="1382" t="str">
        <f t="shared" si="228"/>
        <v>F</v>
      </c>
      <c r="K1439" s="1382" t="str">
        <f t="shared" si="229"/>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0"/>
        <v>Minimum Units</v>
      </c>
      <c r="J1440" s="1382" t="str">
        <f t="shared" si="228"/>
        <v>F</v>
      </c>
      <c r="K1440" s="1382" t="str">
        <f t="shared" si="229"/>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0"/>
        <v>Rate % of Sales</v>
      </c>
      <c r="J1441" s="1382" t="str">
        <f t="shared" si="228"/>
        <v>F</v>
      </c>
      <c r="K1441" s="1382" t="str">
        <f t="shared" si="229"/>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0"/>
        <v>Offer this Incentive?</v>
      </c>
      <c r="J1442" s="1382" t="str">
        <f t="shared" si="228"/>
        <v>F</v>
      </c>
      <c r="K1442" s="1382" t="str">
        <f t="shared" si="229"/>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0"/>
        <v>Incentive Type</v>
      </c>
      <c r="J1443" s="1382" t="str">
        <f t="shared" si="228"/>
        <v>F</v>
      </c>
      <c r="K1443" s="1382" t="str">
        <f t="shared" si="229"/>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0"/>
        <v>Incentive Effective Date</v>
      </c>
      <c r="J1444" s="1382" t="str">
        <f t="shared" si="228"/>
        <v>F</v>
      </c>
      <c r="K1444" s="1382" t="str">
        <f t="shared" si="229"/>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0"/>
        <v>Incentive Expiration Date</v>
      </c>
      <c r="J1445" s="1382" t="str">
        <f t="shared" si="228"/>
        <v>F</v>
      </c>
      <c r="K1445" s="1382" t="str">
        <f t="shared" si="229"/>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0"/>
        <v>Incentive Period</v>
      </c>
      <c r="J1446" s="1382" t="str">
        <f t="shared" si="228"/>
        <v>F</v>
      </c>
      <c r="K1446" s="1382" t="str">
        <f t="shared" si="229"/>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0"/>
        <v>Payment Method</v>
      </c>
      <c r="J1447" s="1382" t="str">
        <f t="shared" si="228"/>
        <v>F</v>
      </c>
      <c r="K1447" s="1382" t="str">
        <f t="shared" si="229"/>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0"/>
        <v>Paid to:</v>
      </c>
      <c r="J1448" s="1382" t="str">
        <f t="shared" si="228"/>
        <v>F</v>
      </c>
      <c r="K1448" s="1382" t="str">
        <f t="shared" si="229"/>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0"/>
        <v>AP/AR Vendor Number</v>
      </c>
      <c r="J1449" s="1382" t="str">
        <f t="shared" si="228"/>
        <v>F</v>
      </c>
      <c r="K1449" s="1382" t="str">
        <f t="shared" si="229"/>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0"/>
        <v>Minimum Units</v>
      </c>
      <c r="J1450" s="1382" t="str">
        <f t="shared" si="228"/>
        <v>F</v>
      </c>
      <c r="K1450" s="1382" t="str">
        <f t="shared" si="229"/>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0"/>
        <v>Rate % of Sales</v>
      </c>
      <c r="J1451" s="1382" t="str">
        <f t="shared" si="228"/>
        <v>F</v>
      </c>
      <c r="K1451" s="1382" t="str">
        <f t="shared" si="229"/>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0"/>
        <v>Offer this Incentive?</v>
      </c>
      <c r="J1452" s="1382" t="str">
        <f t="shared" si="228"/>
        <v>F</v>
      </c>
      <c r="K1452" s="1382" t="str">
        <f t="shared" si="229"/>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0"/>
        <v>Incentive Type</v>
      </c>
      <c r="J1453" s="1382" t="str">
        <f t="shared" si="228"/>
        <v>F</v>
      </c>
      <c r="K1453" s="1382" t="str">
        <f t="shared" si="229"/>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0"/>
        <v>Incentive Effective Date</v>
      </c>
      <c r="J1454" s="1382" t="str">
        <f t="shared" si="228"/>
        <v>F</v>
      </c>
      <c r="K1454" s="1382" t="str">
        <f t="shared" si="229"/>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0"/>
        <v>Incentive Expiration Date</v>
      </c>
      <c r="J1455" s="1382" t="str">
        <f t="shared" si="228"/>
        <v>F</v>
      </c>
      <c r="K1455" s="1382" t="str">
        <f t="shared" si="229"/>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0"/>
        <v>Incentive Period</v>
      </c>
      <c r="J1456" s="1382" t="str">
        <f t="shared" si="228"/>
        <v>F</v>
      </c>
      <c r="K1456" s="1382" t="str">
        <f t="shared" si="229"/>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0"/>
        <v>Payment Method</v>
      </c>
      <c r="J1457" s="1382" t="str">
        <f t="shared" si="228"/>
        <v>F</v>
      </c>
      <c r="K1457" s="1382" t="str">
        <f t="shared" si="229"/>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0"/>
        <v>Paid to:</v>
      </c>
      <c r="J1458" s="1382" t="str">
        <f t="shared" si="228"/>
        <v>F</v>
      </c>
      <c r="K1458" s="1382" t="str">
        <f t="shared" si="229"/>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0"/>
        <v>AP/AR Vendor Number</v>
      </c>
      <c r="J1459" s="1382" t="str">
        <f t="shared" si="228"/>
        <v>F</v>
      </c>
      <c r="K1459" s="1382" t="str">
        <f t="shared" si="229"/>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0"/>
        <v>Minimum Units</v>
      </c>
      <c r="J1460" s="1382" t="str">
        <f t="shared" si="228"/>
        <v>F</v>
      </c>
      <c r="K1460" s="1382" t="str">
        <f t="shared" si="229"/>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0"/>
        <v>Rate % of Sales</v>
      </c>
      <c r="J1461" s="1382" t="str">
        <f t="shared" si="228"/>
        <v>F</v>
      </c>
      <c r="K1461" s="1382" t="str">
        <f t="shared" si="229"/>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0"/>
        <v>Offer this Incentive?</v>
      </c>
      <c r="J1462" s="1382" t="str">
        <f>$Q$1&amp;T1462</f>
        <v>F</v>
      </c>
      <c r="K1462" s="1382" t="str">
        <f t="shared" si="229"/>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0"/>
        <v>Incentive Type</v>
      </c>
      <c r="J1463" s="1382" t="str">
        <f t="shared" ref="J1463:J1471" si="231">$Q$1&amp;T1463</f>
        <v>F</v>
      </c>
      <c r="K1463" s="1382" t="str">
        <f t="shared" si="229"/>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0"/>
        <v>Incentive Effective Date</v>
      </c>
      <c r="J1464" s="1382" t="str">
        <f t="shared" si="231"/>
        <v>F</v>
      </c>
      <c r="K1464" s="1382" t="str">
        <f t="shared" si="229"/>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0"/>
        <v>Incentive Expiration Date</v>
      </c>
      <c r="J1465" s="1382" t="str">
        <f t="shared" si="231"/>
        <v>F</v>
      </c>
      <c r="K1465" s="1382" t="str">
        <f t="shared" si="229"/>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0"/>
        <v>Incentive Period</v>
      </c>
      <c r="J1466" s="1382" t="str">
        <f t="shared" si="231"/>
        <v>F</v>
      </c>
      <c r="K1466" s="1382" t="str">
        <f t="shared" si="229"/>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0"/>
        <v>Payment Method</v>
      </c>
      <c r="J1467" s="1382" t="str">
        <f t="shared" si="231"/>
        <v>F</v>
      </c>
      <c r="K1467" s="1382" t="str">
        <f t="shared" si="229"/>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0"/>
        <v>Paid to:</v>
      </c>
      <c r="J1468" s="1382" t="str">
        <f t="shared" si="231"/>
        <v>F</v>
      </c>
      <c r="K1468" s="1382" t="str">
        <f t="shared" si="229"/>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0"/>
        <v>AP/AR Vendor Number</v>
      </c>
      <c r="J1469" s="1382" t="str">
        <f t="shared" si="231"/>
        <v>F</v>
      </c>
      <c r="K1469" s="1382" t="str">
        <f t="shared" si="229"/>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0"/>
        <v>Minimum Units</v>
      </c>
      <c r="J1470" s="1382" t="str">
        <f t="shared" si="231"/>
        <v>F</v>
      </c>
      <c r="K1470" s="1382" t="str">
        <f t="shared" si="229"/>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0"/>
        <v>Rate % of Sales</v>
      </c>
      <c r="J1471" s="1382" t="str">
        <f t="shared" si="231"/>
        <v>F</v>
      </c>
      <c r="K1471" s="1382" t="str">
        <f t="shared" si="229"/>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0"/>
        <v>Offer this Incentive?</v>
      </c>
      <c r="J1472" s="1382" t="str">
        <f>$Q$1&amp;IF(T$1472&lt;&gt;0,U1472,IF(T$1479&lt;&gt;0,U1479,""))</f>
        <v>F</v>
      </c>
      <c r="K1472" s="1382" t="str">
        <f t="shared" si="229"/>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0"/>
        <v>Incentive Type</v>
      </c>
      <c r="J1473" s="1382" t="str">
        <f t="shared" ref="J1473:J1478" si="232">$Q$1&amp;IF(T$1472&lt;&gt;0,U1473,IF(T$1479&lt;&gt;0,U1480,""))</f>
        <v>F</v>
      </c>
      <c r="K1473" s="1382" t="str">
        <f t="shared" si="229"/>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0"/>
        <v>Incentive Effective Date</v>
      </c>
      <c r="J1474" s="1382" t="str">
        <f t="shared" si="232"/>
        <v>F</v>
      </c>
      <c r="K1474" s="1382" t="str">
        <f t="shared" si="229"/>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0"/>
        <v>Incentive Expiration Date</v>
      </c>
      <c r="J1475" s="1382" t="str">
        <f t="shared" si="232"/>
        <v>F</v>
      </c>
      <c r="K1475" s="1382" t="str">
        <f t="shared" si="229"/>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0"/>
        <v>FF Payment Amount</v>
      </c>
      <c r="J1476" s="1382" t="str">
        <f t="shared" si="232"/>
        <v>F</v>
      </c>
      <c r="K1476" s="1382" t="str">
        <f t="shared" si="229"/>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0"/>
        <v>Payment Method</v>
      </c>
      <c r="J1477" s="1382" t="str">
        <f t="shared" si="232"/>
        <v>F</v>
      </c>
      <c r="K1477" s="1382" t="str">
        <f t="shared" ref="K1477:K1540" si="233">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4">IF(J1478&lt;&gt;"",A1478,"")</f>
        <v>AP/AR Vendor Number</v>
      </c>
      <c r="J1478" s="1382" t="str">
        <f t="shared" si="232"/>
        <v>F</v>
      </c>
      <c r="K1478" s="1382" t="str">
        <f t="shared" si="233"/>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4"/>
        <v>Offer this Incentive?</v>
      </c>
      <c r="J1479" s="1382" t="str">
        <f>$Q$1&amp;IF(T$1472=2,V1472,IF(AND(T$1479=1,T$1472=1),U1479,""))</f>
        <v>F</v>
      </c>
      <c r="K1479" s="1382" t="str">
        <f t="shared" si="233"/>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4"/>
        <v>Incentive Type</v>
      </c>
      <c r="J1480" s="1456" t="str">
        <f t="shared" ref="J1480:J1485" si="235">$Q$1&amp;IF(T$1472=2,V1473,IF(AND(T$1479=1,T$1472=1),U1480,""))</f>
        <v>F</v>
      </c>
      <c r="K1480" s="1382" t="str">
        <f t="shared" si="233"/>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4"/>
        <v>Incentive Effective Date</v>
      </c>
      <c r="J1481" s="1456" t="str">
        <f t="shared" si="235"/>
        <v>F</v>
      </c>
      <c r="K1481" s="1382" t="str">
        <f t="shared" si="233"/>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4"/>
        <v>Incentive Expiration Date</v>
      </c>
      <c r="J1482" s="1456" t="str">
        <f t="shared" si="235"/>
        <v>F</v>
      </c>
      <c r="K1482" s="1382" t="str">
        <f t="shared" si="233"/>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4"/>
        <v>FF Payment Amount</v>
      </c>
      <c r="J1483" s="1456" t="str">
        <f t="shared" si="235"/>
        <v>F</v>
      </c>
      <c r="K1483" s="1382" t="str">
        <f t="shared" si="233"/>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4"/>
        <v>Payment Method</v>
      </c>
      <c r="J1484" s="1456" t="str">
        <f t="shared" si="235"/>
        <v>F</v>
      </c>
      <c r="K1484" s="1382" t="str">
        <f t="shared" si="233"/>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4"/>
        <v>AP/AR Vendor Number</v>
      </c>
      <c r="J1485" s="1456" t="str">
        <f t="shared" si="235"/>
        <v>F</v>
      </c>
      <c r="K1485" s="1382" t="str">
        <f t="shared" si="233"/>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4"/>
        <v>Offer this Incentive?</v>
      </c>
      <c r="J1486" s="1382" t="str">
        <f>$Q$1&amp;T1486</f>
        <v>F</v>
      </c>
      <c r="K1486" s="1382" t="str">
        <f t="shared" si="233"/>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4"/>
        <v>Incentive Type</v>
      </c>
      <c r="J1487" s="1382" t="str">
        <f t="shared" ref="J1487:J1494" si="236">$Q$1&amp;T1487</f>
        <v>F</v>
      </c>
      <c r="K1487" s="1382" t="str">
        <f t="shared" si="233"/>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4"/>
        <v>Incentive Effective Date</v>
      </c>
      <c r="J1488" s="1382" t="str">
        <f t="shared" si="236"/>
        <v>F</v>
      </c>
      <c r="K1488" s="1382" t="str">
        <f t="shared" si="233"/>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4"/>
        <v>Incentive Expiration Date</v>
      </c>
      <c r="J1489" s="1382" t="str">
        <f t="shared" si="236"/>
        <v>F</v>
      </c>
      <c r="K1489" s="1382" t="str">
        <f t="shared" si="233"/>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4"/>
        <v>Incentive Period</v>
      </c>
      <c r="J1490" s="1382" t="str">
        <f t="shared" si="236"/>
        <v>F</v>
      </c>
      <c r="K1490" s="1382" t="str">
        <f t="shared" si="233"/>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4"/>
        <v>Payment Method</v>
      </c>
      <c r="J1491" s="1382" t="str">
        <f t="shared" si="236"/>
        <v>F</v>
      </c>
      <c r="K1491" s="1382" t="str">
        <f t="shared" si="233"/>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4"/>
        <v>Paid to:</v>
      </c>
      <c r="J1492" s="1382" t="str">
        <f t="shared" si="236"/>
        <v>F</v>
      </c>
      <c r="K1492" s="1382" t="str">
        <f t="shared" si="233"/>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4"/>
        <v>AP/AR Vendor Number</v>
      </c>
      <c r="J1493" s="1382" t="str">
        <f t="shared" si="236"/>
        <v>F</v>
      </c>
      <c r="K1493" s="1382" t="str">
        <f t="shared" si="233"/>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4"/>
        <v>Rate % of Sales</v>
      </c>
      <c r="J1494" s="1382" t="str">
        <f t="shared" si="236"/>
        <v>F</v>
      </c>
      <c r="K1494" s="1382" t="str">
        <f t="shared" si="233"/>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4"/>
        <v>Offer this Incentive?</v>
      </c>
      <c r="J1495" s="1382" t="str">
        <f>$Q$1&amp;IF($Q$1052="Yes",T1495,IF($Q$1069="Yes",V1495,""))</f>
        <v>F</v>
      </c>
      <c r="K1495" s="1382" t="str">
        <f t="shared" si="233"/>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4"/>
        <v>Incentive Type</v>
      </c>
      <c r="J1496" s="1382" t="str">
        <f t="shared" ref="J1496:J1509" si="237">$Q$1&amp;IF($Q$1052="Yes",T1496,IF($Q$1069="Yes",V1496,""))</f>
        <v>F</v>
      </c>
      <c r="K1496" s="1382" t="str">
        <f t="shared" si="233"/>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4"/>
        <v>Incentive Effective Date</v>
      </c>
      <c r="J1497" s="1382" t="str">
        <f t="shared" si="237"/>
        <v>F</v>
      </c>
      <c r="K1497" s="1382" t="str">
        <f t="shared" si="233"/>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4"/>
        <v>Incentive Expiration Date</v>
      </c>
      <c r="J1498" s="1382" t="str">
        <f t="shared" si="237"/>
        <v>F</v>
      </c>
      <c r="K1498" s="1382" t="str">
        <f t="shared" si="233"/>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4"/>
        <v>Payment Method</v>
      </c>
      <c r="J1499" s="1382" t="str">
        <f t="shared" si="237"/>
        <v>F</v>
      </c>
      <c r="K1499" s="1382" t="str">
        <f t="shared" si="233"/>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4"/>
        <v>AP/AR Vendor Number</v>
      </c>
      <c r="J1500" s="1382" t="str">
        <f t="shared" si="237"/>
        <v>F</v>
      </c>
      <c r="K1500" s="1382" t="str">
        <f t="shared" si="233"/>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4"/>
        <v>FF Payment Amount</v>
      </c>
      <c r="J1501" s="1382" t="str">
        <f t="shared" si="237"/>
        <v>F</v>
      </c>
      <c r="K1501" s="1382" t="str">
        <f t="shared" si="233"/>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4"/>
        <v>Unamortized Prepaid Amount</v>
      </c>
      <c r="J1502" s="1382" t="str">
        <f t="shared" si="237"/>
        <v>F</v>
      </c>
      <c r="K1502" s="1382" t="str">
        <f t="shared" si="233"/>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4"/>
        <v>Net Prepaid Amount</v>
      </c>
      <c r="J1503" s="1382" t="str">
        <f t="shared" si="237"/>
        <v>F</v>
      </c>
      <c r="K1503" s="1382" t="str">
        <f t="shared" si="233"/>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4"/>
        <v>Agreement Classification</v>
      </c>
      <c r="J1504" s="1382" t="str">
        <f t="shared" si="237"/>
        <v>F</v>
      </c>
      <c r="K1504" s="1382" t="str">
        <f t="shared" si="233"/>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4"/>
        <v>Previous Agreement ID</v>
      </c>
      <c r="J1505" s="1382" t="str">
        <f t="shared" si="237"/>
        <v>F</v>
      </c>
      <c r="K1505" s="1382" t="str">
        <f t="shared" si="233"/>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4"/>
        <v>Previous Agreement Incentive Reference Number</v>
      </c>
      <c r="J1506" s="1382" t="str">
        <f t="shared" si="237"/>
        <v>F</v>
      </c>
      <c r="K1506" s="1382" t="str">
        <f t="shared" si="233"/>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4"/>
        <v>Previous Agreement Effective Date</v>
      </c>
      <c r="J1507" s="1382" t="str">
        <f t="shared" si="237"/>
        <v>F</v>
      </c>
      <c r="K1507" s="1382" t="str">
        <f t="shared" si="233"/>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4"/>
        <v>Previous Agreement Expiration Date</v>
      </c>
      <c r="J1508" s="1382" t="str">
        <f t="shared" si="237"/>
        <v>F</v>
      </c>
      <c r="K1508" s="1382" t="str">
        <f t="shared" si="233"/>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4"/>
        <v>Previous Prepaid Amount</v>
      </c>
      <c r="J1509" s="1382" t="str">
        <f t="shared" si="237"/>
        <v>F</v>
      </c>
      <c r="K1509" s="1382" t="str">
        <f t="shared" si="233"/>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4"/>
        <v>Offer this Incentive?</v>
      </c>
      <c r="J1510" s="1382" t="str">
        <f>$Q$1&amp;IF(T$1510&lt;&gt;0,U1510,IF(T$1529&lt;&gt;0,U1529,IF(X$1510&lt;&gt;0,Y1510,"")))</f>
        <v>F</v>
      </c>
      <c r="K1510" s="1382" t="str">
        <f t="shared" si="233"/>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4"/>
        <v>Incentive Type</v>
      </c>
      <c r="J1511" s="1382" t="str">
        <f t="shared" ref="J1511:J1528" si="238">$Q$1&amp;IF(T$1510&lt;&gt;0,U1511,IF(T$1529&lt;&gt;0,U1530,IF(X$1510&lt;&gt;0,Y1511,"")))</f>
        <v>F</v>
      </c>
      <c r="K1511" s="1382" t="str">
        <f t="shared" si="233"/>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4"/>
        <v>Incentive Effective Date</v>
      </c>
      <c r="J1512" s="1382" t="str">
        <f t="shared" si="238"/>
        <v>F</v>
      </c>
      <c r="K1512" s="1382" t="str">
        <f t="shared" si="233"/>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4"/>
        <v>Incentive Expiration Date</v>
      </c>
      <c r="J1513" s="1382" t="str">
        <f t="shared" si="238"/>
        <v>F</v>
      </c>
      <c r="K1513" s="1382" t="str">
        <f t="shared" si="233"/>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4"/>
        <v>Incentive Period</v>
      </c>
      <c r="J1514" s="1382" t="str">
        <f t="shared" si="238"/>
        <v>F</v>
      </c>
      <c r="K1514" s="1382" t="str">
        <f t="shared" si="233"/>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4"/>
        <v>Payment Method</v>
      </c>
      <c r="J1515" s="1382" t="str">
        <f t="shared" si="238"/>
        <v>F</v>
      </c>
      <c r="K1515" s="1382" t="str">
        <f t="shared" si="233"/>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4"/>
        <v>AP/AR Vendor Number</v>
      </c>
      <c r="J1516" s="1382" t="str">
        <f t="shared" si="238"/>
        <v>F</v>
      </c>
      <c r="K1516" s="1382" t="str">
        <f t="shared" si="233"/>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4"/>
        <v>FF Payment Amount</v>
      </c>
      <c r="J1517" s="1382" t="str">
        <f t="shared" si="238"/>
        <v>F</v>
      </c>
      <c r="K1517" s="1382" t="str">
        <f t="shared" si="233"/>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4"/>
        <v>Rate % of Sales</v>
      </c>
      <c r="J1518" s="1382" t="str">
        <f t="shared" si="238"/>
        <v>F</v>
      </c>
      <c r="K1518" s="1382" t="str">
        <f t="shared" si="233"/>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4"/>
        <v>Payment Amount</v>
      </c>
      <c r="J1519" s="1382" t="str">
        <f t="shared" si="238"/>
        <v>F</v>
      </c>
      <c r="K1519" s="1382" t="str">
        <f t="shared" si="233"/>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4"/>
        <v>Payment Amount</v>
      </c>
      <c r="J1520" s="1382" t="str">
        <f t="shared" si="238"/>
        <v>F</v>
      </c>
      <c r="K1520" s="1382" t="str">
        <f t="shared" si="233"/>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4"/>
        <v>Payment Amount</v>
      </c>
      <c r="J1521" s="1382" t="str">
        <f t="shared" si="238"/>
        <v>F</v>
      </c>
      <c r="K1521" s="1382" t="str">
        <f t="shared" si="233"/>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4"/>
        <v>Payment Amount</v>
      </c>
      <c r="J1522" s="1382" t="str">
        <f t="shared" si="238"/>
        <v>F</v>
      </c>
      <c r="K1522" s="1382" t="str">
        <f t="shared" si="233"/>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4"/>
        <v>Payment Amount</v>
      </c>
      <c r="J1523" s="1382" t="str">
        <f t="shared" si="238"/>
        <v>F</v>
      </c>
      <c r="K1523" s="1382" t="str">
        <f t="shared" si="233"/>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4"/>
        <v>Purchase Commitment</v>
      </c>
      <c r="J1524" s="1382" t="str">
        <f t="shared" si="238"/>
        <v>F</v>
      </c>
      <c r="K1524" s="1382" t="str">
        <f t="shared" si="233"/>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4"/>
        <v>Purchase Commitment</v>
      </c>
      <c r="J1525" s="1382" t="str">
        <f t="shared" si="238"/>
        <v>F</v>
      </c>
      <c r="K1525" s="1382" t="str">
        <f t="shared" si="233"/>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4"/>
        <v>Purchase Commitment</v>
      </c>
      <c r="J1526" s="1382" t="str">
        <f t="shared" si="238"/>
        <v>F</v>
      </c>
      <c r="K1526" s="1382" t="str">
        <f t="shared" si="233"/>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4"/>
        <v>Purchase Commitment</v>
      </c>
      <c r="J1527" s="1382" t="str">
        <f t="shared" si="238"/>
        <v>F</v>
      </c>
      <c r="K1527" s="1382" t="str">
        <f t="shared" si="233"/>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4"/>
        <v>Purchase Commitment</v>
      </c>
      <c r="J1528" s="1382" t="str">
        <f t="shared" si="238"/>
        <v>F</v>
      </c>
      <c r="K1528" s="1382" t="str">
        <f t="shared" si="233"/>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4"/>
        <v>Offer this Incentive?</v>
      </c>
      <c r="J1529" s="1382" t="str">
        <f>$Q$1&amp;IF(T$1510=2,V1510,IF(T$1510=1,IF(AND(T$1529=1,T$1529&lt;&gt;0),U1529,IF(AND(X$1510=1,X$1510&lt;&gt;0),Y1510,"")),IF(T$1529=2,V1529,IF(T$1529=1,IF(AND(X$1510=1,X$1510&lt;&gt;0),Y1510,""),IF(X$1510=2,Z1510,"")))))</f>
        <v>F</v>
      </c>
      <c r="K1529" s="1382" t="str">
        <f t="shared" si="233"/>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4"/>
        <v>Incentive Type</v>
      </c>
      <c r="J1530" s="1382" t="str">
        <f t="shared" ref="J1530:J1547" si="239">$Q$1&amp;IF(T$1510=2,V1511,IF(T$1510=1,IF(AND(T$1529=1,T$1529&lt;&gt;0),U1530,IF(AND(X$1510=1,X$1510&lt;&gt;0),Y1511,"")),IF(T$1529=2,V1530,IF(T$1529=1,IF(AND(X$1510=1,X$1510&lt;&gt;0),Y1511,""),IF(X$1510=2,Z1511,"")))))</f>
        <v>F</v>
      </c>
      <c r="K1530" s="1382" t="str">
        <f t="shared" si="233"/>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4"/>
        <v>Incentive Effective Date</v>
      </c>
      <c r="J1531" s="1382" t="str">
        <f t="shared" si="239"/>
        <v>F</v>
      </c>
      <c r="K1531" s="1382" t="str">
        <f t="shared" si="233"/>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4"/>
        <v>Incentive Expiration Date</v>
      </c>
      <c r="J1532" s="1382" t="str">
        <f t="shared" si="239"/>
        <v>F</v>
      </c>
      <c r="K1532" s="1382" t="str">
        <f t="shared" si="233"/>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4"/>
        <v>Incentive Period</v>
      </c>
      <c r="J1533" s="1382" t="str">
        <f t="shared" si="239"/>
        <v>F</v>
      </c>
      <c r="K1533" s="1382" t="str">
        <f t="shared" si="233"/>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4"/>
        <v>Payment Method</v>
      </c>
      <c r="J1534" s="1382" t="str">
        <f t="shared" si="239"/>
        <v>F</v>
      </c>
      <c r="K1534" s="1382" t="str">
        <f t="shared" si="233"/>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4"/>
        <v>AP/AR Vendor Number</v>
      </c>
      <c r="J1535" s="1382" t="str">
        <f t="shared" si="239"/>
        <v>F</v>
      </c>
      <c r="K1535" s="1382" t="str">
        <f t="shared" si="233"/>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4"/>
        <v>FF Payment Amount</v>
      </c>
      <c r="J1536" s="1382" t="str">
        <f t="shared" si="239"/>
        <v>F</v>
      </c>
      <c r="K1536" s="1382" t="str">
        <f t="shared" si="233"/>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4"/>
        <v>Rate % of Sales</v>
      </c>
      <c r="J1537" s="1382" t="str">
        <f t="shared" si="239"/>
        <v>F</v>
      </c>
      <c r="K1537" s="1382" t="str">
        <f t="shared" si="233"/>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4"/>
        <v>Payment Amount</v>
      </c>
      <c r="J1538" s="1382" t="str">
        <f t="shared" si="239"/>
        <v>F</v>
      </c>
      <c r="K1538" s="1382" t="str">
        <f t="shared" si="233"/>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4"/>
        <v>Payment Amount</v>
      </c>
      <c r="J1539" s="1382" t="str">
        <f t="shared" si="239"/>
        <v>F</v>
      </c>
      <c r="K1539" s="1382" t="str">
        <f t="shared" si="233"/>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4"/>
        <v>Payment Amount</v>
      </c>
      <c r="J1540" s="1382" t="str">
        <f t="shared" si="239"/>
        <v>F</v>
      </c>
      <c r="K1540" s="1382" t="str">
        <f t="shared" si="233"/>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4"/>
        <v>Payment Amount</v>
      </c>
      <c r="J1541" s="1382" t="str">
        <f t="shared" si="239"/>
        <v>F</v>
      </c>
      <c r="K1541" s="1382" t="str">
        <f t="shared" ref="K1541:K1553" si="240">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1">IF(J1542&lt;&gt;"",A1542,"")</f>
        <v>Payment Amount</v>
      </c>
      <c r="J1542" s="1382" t="str">
        <f t="shared" si="239"/>
        <v>F</v>
      </c>
      <c r="K1542" s="1382" t="str">
        <f t="shared" si="240"/>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1"/>
        <v>Purchase Commitment</v>
      </c>
      <c r="J1543" s="1382" t="str">
        <f t="shared" si="239"/>
        <v>F</v>
      </c>
      <c r="K1543" s="1382" t="str">
        <f t="shared" si="240"/>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1"/>
        <v>Purchase Commitment</v>
      </c>
      <c r="J1544" s="1382" t="str">
        <f t="shared" si="239"/>
        <v>F</v>
      </c>
      <c r="K1544" s="1382" t="str">
        <f t="shared" si="240"/>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1"/>
        <v>Purchase Commitment</v>
      </c>
      <c r="J1545" s="1382" t="str">
        <f t="shared" si="239"/>
        <v>F</v>
      </c>
      <c r="K1545" s="1382" t="str">
        <f t="shared" si="240"/>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1"/>
        <v>Purchase Commitment</v>
      </c>
      <c r="J1546" s="1382" t="str">
        <f t="shared" si="239"/>
        <v>F</v>
      </c>
      <c r="K1546" s="1382" t="str">
        <f t="shared" si="240"/>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1"/>
        <v>Purchase Commitment</v>
      </c>
      <c r="J1547" s="1382" t="str">
        <f t="shared" si="239"/>
        <v>F</v>
      </c>
      <c r="K1547" s="1382" t="str">
        <f t="shared" si="240"/>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1"/>
        <v>Offer this Incentive?</v>
      </c>
      <c r="J1548" s="1382" t="str">
        <f t="shared" ref="J1548:J1553" si="242">$Q$1&amp;T1548</f>
        <v>F</v>
      </c>
      <c r="K1548" s="1382" t="str">
        <f t="shared" si="240"/>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1"/>
        <v>Incentive Type</v>
      </c>
      <c r="J1549" s="1382" t="str">
        <f t="shared" si="242"/>
        <v>F</v>
      </c>
      <c r="K1549" s="1382" t="str">
        <f t="shared" si="240"/>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1"/>
        <v>Incentive Effective Date</v>
      </c>
      <c r="J1550" s="1382" t="str">
        <f t="shared" si="242"/>
        <v>F</v>
      </c>
      <c r="K1550" s="1382" t="str">
        <f t="shared" si="240"/>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1"/>
        <v>Incentive Expiration Date</v>
      </c>
      <c r="J1551" s="1382" t="str">
        <f t="shared" si="242"/>
        <v>F</v>
      </c>
      <c r="K1551" s="1382" t="str">
        <f t="shared" si="240"/>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1"/>
        <v>Payment Method</v>
      </c>
      <c r="J1552" s="1382" t="str">
        <f t="shared" si="242"/>
        <v>F</v>
      </c>
      <c r="K1552" s="1382" t="str">
        <f t="shared" si="240"/>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1"/>
        <v>Rate % of Sales</v>
      </c>
      <c r="J1553" s="1382" t="str">
        <f t="shared" si="242"/>
        <v>F</v>
      </c>
      <c r="K1553" s="1382" t="str">
        <f t="shared" si="240"/>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3"/>
        <v>H12</v>
      </c>
      <c r="C1587" s="832" t="str">
        <f t="shared" ca="1" si="244"/>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3"/>
        <v>C12</v>
      </c>
      <c r="C1588" s="832" t="str">
        <f t="shared" ca="1" si="244"/>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3"/>
        <v>D12</v>
      </c>
      <c r="C1589" s="832" t="str">
        <f t="shared" ca="1" si="244"/>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3"/>
        <v>E12</v>
      </c>
      <c r="C1590" s="832" t="str">
        <f t="shared" ca="1" si="244"/>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3"/>
        <v>B12</v>
      </c>
      <c r="C1591" s="832" t="str">
        <f t="shared" ca="1" si="244"/>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5"/>
        <v>D4</v>
      </c>
      <c r="C1594" s="52" t="str">
        <f t="shared" ca="1" si="246"/>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5"/>
        <v>E4</v>
      </c>
      <c r="C1595" s="52" t="str">
        <f t="shared" ca="1" si="246"/>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5"/>
        <v>H4</v>
      </c>
      <c r="C1596" s="52" t="str">
        <f t="shared" ca="1" si="246"/>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5"/>
        <v>L4</v>
      </c>
      <c r="C1597" s="52" t="str">
        <f t="shared" ca="1" si="246"/>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5"/>
        <v>I4</v>
      </c>
      <c r="C1598" s="52" t="str">
        <f t="shared" ca="1" si="246"/>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5"/>
        <v>J4</v>
      </c>
      <c r="C1599" s="52" t="str">
        <f t="shared" ca="1" si="246"/>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5"/>
        <v>K4</v>
      </c>
      <c r="C1600" s="52" t="str">
        <f t="shared" ca="1" si="246"/>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48"/>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49"/>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0"/>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1"/>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2"/>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3"/>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4"/>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4"/>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5"/>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5"/>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6"/>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6"/>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7"/>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7"/>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58"/>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58"/>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59"/>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59"/>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0"/>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0"/>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1"/>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1"/>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2"/>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2"/>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3">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3"/>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4">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4"/>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7">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68">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68"/>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68"/>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69">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69"/>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0">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0"/>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1">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1"/>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2">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3">IF(J1829&lt;&gt;"",A1829,"")</f>
        <v/>
      </c>
      <c r="J1829" s="1382"/>
      <c r="K1829" s="1382" t="str">
        <f t="shared" ref="K1829:K1831" si="274">IF(J1829&lt;&gt;"",E1829,"")</f>
        <v/>
      </c>
      <c r="L1829" s="869"/>
      <c r="M1829" s="1398"/>
      <c r="N1829" s="1382"/>
      <c r="O1829" s="1379"/>
      <c r="P1829" s="1379"/>
      <c r="Q1829" s="1379"/>
      <c r="R1829" s="1382" t="s">
        <v>1104</v>
      </c>
      <c r="S1829" s="1379"/>
      <c r="T1829" s="1382" t="str">
        <f t="shared" si="272"/>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5">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3"/>
        <v/>
      </c>
      <c r="J1831" s="1382"/>
      <c r="K1831" s="1382" t="str">
        <f t="shared" si="274"/>
        <v/>
      </c>
      <c r="L1831" s="869"/>
      <c r="M1831" s="1398"/>
      <c r="N1831" s="1382"/>
      <c r="O1831" s="1379"/>
      <c r="P1831" s="1379"/>
      <c r="Q1831" s="1379"/>
      <c r="R1831" s="1382" t="s">
        <v>1104</v>
      </c>
      <c r="S1831" s="1379"/>
      <c r="T1831" s="1382" t="str">
        <f t="shared" si="275"/>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6">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6"/>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6"/>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7">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7"/>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7"/>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78">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79">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0">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1">IF(J1841&lt;&gt;"",A1841,"")</f>
        <v/>
      </c>
      <c r="J1841" s="1382"/>
      <c r="K1841" s="1382" t="str">
        <f t="shared" si="280"/>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0"/>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2">IF(J1843&lt;&gt;"",A1843,"")</f>
        <v/>
      </c>
      <c r="J1843" s="1382"/>
      <c r="K1843" s="1382" t="str">
        <f t="shared" si="280"/>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3">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4">IF(T1845&lt;&gt;"","N","")</f>
        <v/>
      </c>
      <c r="H1845" s="1382" t="s">
        <v>2046</v>
      </c>
      <c r="I1845" s="1338"/>
      <c r="J1845" s="1382"/>
      <c r="K1845" s="1382"/>
      <c r="L1845" s="869"/>
      <c r="M1845" s="1398"/>
      <c r="N1845" s="1382"/>
      <c r="O1845" s="1379"/>
      <c r="P1845" s="1379"/>
      <c r="Q1845" s="1379"/>
      <c r="R1845" s="1382" t="s">
        <v>854</v>
      </c>
      <c r="S1845" s="1379"/>
      <c r="T1845" s="1382" t="str">
        <f t="shared" ref="T1845" si="285">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4"/>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4"/>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4"/>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4"/>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4"/>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4"/>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4"/>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4"/>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4"/>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4"/>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4"/>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4"/>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4"/>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4"/>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4"/>
        <v/>
      </c>
      <c r="H1860" s="1382" t="s">
        <v>2046</v>
      </c>
      <c r="I1860" s="1338"/>
      <c r="J1860" s="1382"/>
      <c r="K1860" s="1382"/>
      <c r="L1860" s="869"/>
      <c r="M1860" s="1398"/>
      <c r="N1860" s="1382"/>
      <c r="O1860" s="1379"/>
      <c r="P1860" s="1379"/>
      <c r="Q1860" s="1379"/>
      <c r="R1860" s="1382" t="s">
        <v>395</v>
      </c>
      <c r="S1860" s="1379"/>
      <c r="T1860" s="1382" t="str">
        <f t="shared" ref="T1860" si="286">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4"/>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4"/>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4"/>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4"/>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4"/>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4"/>
        <v/>
      </c>
      <c r="H1866" s="1382" t="s">
        <v>2046</v>
      </c>
      <c r="I1866" s="1338"/>
      <c r="J1866" s="1382"/>
      <c r="K1866" s="1382"/>
      <c r="L1866" s="869"/>
      <c r="M1866" s="1398"/>
      <c r="N1866" s="1382"/>
      <c r="O1866" s="1379"/>
      <c r="P1866" s="1379"/>
      <c r="Q1866" s="1379"/>
      <c r="R1866" s="1382" t="s">
        <v>1141</v>
      </c>
      <c r="S1866" s="1379"/>
      <c r="T1866" s="1382" t="str">
        <f t="shared" ref="T1866" si="287">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88">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88"/>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88"/>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88"/>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89">IF(J1872&lt;&gt;"",A1872,"")</f>
        <v/>
      </c>
      <c r="J1872" s="1382"/>
      <c r="K1872" s="1382" t="str">
        <f t="shared" ref="K1872:K1880" si="290">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1">IF(T1873&lt;&gt;"","Q","")</f>
        <v/>
      </c>
      <c r="H1873" s="1382" t="s">
        <v>2046</v>
      </c>
      <c r="I1873" s="1338" t="str">
        <f t="shared" si="289"/>
        <v/>
      </c>
      <c r="J1873" s="1382"/>
      <c r="K1873" s="1382" t="str">
        <f t="shared" si="290"/>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1"/>
        <v/>
      </c>
      <c r="H1874" s="1382" t="s">
        <v>2046</v>
      </c>
      <c r="I1874" s="1338" t="str">
        <f t="shared" si="289"/>
        <v/>
      </c>
      <c r="J1874" s="1382" t="str">
        <f t="shared" ref="J1874:J1880" si="292">IF(M1874&lt;&gt;"",Q$1&amp;M1874,"")</f>
        <v/>
      </c>
      <c r="K1874" s="1382" t="str">
        <f t="shared" si="290"/>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1"/>
        <v/>
      </c>
      <c r="H1875" s="1382" t="s">
        <v>2046</v>
      </c>
      <c r="I1875" s="1338" t="str">
        <f t="shared" si="289"/>
        <v/>
      </c>
      <c r="J1875" s="1382" t="str">
        <f t="shared" si="292"/>
        <v/>
      </c>
      <c r="K1875" s="1382" t="str">
        <f t="shared" si="290"/>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1"/>
        <v/>
      </c>
      <c r="H1876" s="1382" t="s">
        <v>2046</v>
      </c>
      <c r="I1876" s="1338" t="str">
        <f t="shared" si="289"/>
        <v/>
      </c>
      <c r="J1876" s="1382" t="str">
        <f t="shared" si="292"/>
        <v/>
      </c>
      <c r="K1876" s="1382" t="str">
        <f t="shared" si="290"/>
        <v/>
      </c>
      <c r="L1876" s="869"/>
      <c r="M1876" s="1398"/>
      <c r="N1876" s="1382"/>
      <c r="O1876" s="1379"/>
      <c r="P1876" s="1379"/>
      <c r="Q1876" s="1379"/>
      <c r="R1876" s="1382" t="s">
        <v>395</v>
      </c>
      <c r="S1876" s="1379"/>
      <c r="T1876" s="1382" t="str">
        <f t="shared" ref="T1876" si="293">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1"/>
        <v/>
      </c>
      <c r="H1877" s="1382" t="s">
        <v>2046</v>
      </c>
      <c r="I1877" s="1338" t="str">
        <f t="shared" si="289"/>
        <v/>
      </c>
      <c r="J1877" s="1382" t="str">
        <f t="shared" si="292"/>
        <v/>
      </c>
      <c r="K1877" s="1382" t="str">
        <f t="shared" si="290"/>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1"/>
        <v/>
      </c>
      <c r="H1878" s="1382" t="s">
        <v>2046</v>
      </c>
      <c r="I1878" s="1338" t="str">
        <f t="shared" si="289"/>
        <v/>
      </c>
      <c r="J1878" s="1382" t="str">
        <f t="shared" si="292"/>
        <v/>
      </c>
      <c r="K1878" s="1382" t="str">
        <f t="shared" si="290"/>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1"/>
        <v/>
      </c>
      <c r="H1879" s="1382" t="s">
        <v>2046</v>
      </c>
      <c r="I1879" s="1338" t="str">
        <f t="shared" si="289"/>
        <v/>
      </c>
      <c r="J1879" s="1382" t="str">
        <f t="shared" si="292"/>
        <v/>
      </c>
      <c r="K1879" s="1382" t="str">
        <f t="shared" si="290"/>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1"/>
        <v/>
      </c>
      <c r="H1880" s="1382" t="s">
        <v>2046</v>
      </c>
      <c r="I1880" s="1338" t="str">
        <f t="shared" si="289"/>
        <v/>
      </c>
      <c r="J1880" s="1382" t="str">
        <f t="shared" si="292"/>
        <v/>
      </c>
      <c r="K1880" s="1382" t="str">
        <f t="shared" si="290"/>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1"/>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1"/>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1"/>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1"/>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1"/>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4">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4"/>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4"/>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4"/>
        <v/>
      </c>
      <c r="H1890" s="1382" t="s">
        <v>2046</v>
      </c>
      <c r="I1890" s="241"/>
      <c r="J1890" s="1379"/>
      <c r="K1890" s="1379"/>
      <c r="L1890" s="1379"/>
      <c r="N1890" s="1379"/>
      <c r="O1890" s="1379"/>
      <c r="P1890" s="1379"/>
      <c r="Q1890" s="1379"/>
      <c r="R1890" s="1382" t="s">
        <v>1541</v>
      </c>
      <c r="S1890" s="1379"/>
      <c r="T1890" s="1382" t="str">
        <f t="shared" ref="T1890" si="295">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4"/>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4"/>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4"/>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4"/>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4"/>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4"/>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4"/>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4"/>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4"/>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6">IF(J1900&lt;&gt;"",A1900,"")</f>
        <v/>
      </c>
      <c r="J1900" s="1382"/>
      <c r="K1900" s="1382" t="str">
        <f t="shared" ref="K1900" si="297">IF(J1900&lt;&gt;"",E1900,"")</f>
        <v/>
      </c>
      <c r="L1900" s="869"/>
      <c r="M1900" s="1398"/>
      <c r="N1900" s="1382"/>
      <c r="O1900" s="1379"/>
      <c r="P1900" s="1379"/>
      <c r="Q1900" s="1379"/>
      <c r="R1900" s="1382" t="s">
        <v>1710</v>
      </c>
      <c r="S1900" s="1379"/>
      <c r="T1900" s="1382" t="str">
        <f t="shared" ref="T1900:T1905" si="298">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298"/>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298"/>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298"/>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298"/>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298"/>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299">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299"/>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299"/>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299"/>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299"/>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0">IF(J1911&lt;&gt;"",A1911,"")</f>
        <v/>
      </c>
      <c r="J1911" s="1382"/>
      <c r="K1911" s="1382" t="str">
        <f t="shared" ref="K1911:K1921" si="301">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2">IF(T1912&lt;&gt;"","AB","")</f>
        <v/>
      </c>
      <c r="H1912" s="1382" t="s">
        <v>2046</v>
      </c>
      <c r="I1912" s="1338" t="str">
        <f t="shared" si="300"/>
        <v/>
      </c>
      <c r="J1912" s="1382"/>
      <c r="K1912" s="1382" t="str">
        <f t="shared" si="301"/>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2"/>
        <v/>
      </c>
      <c r="H1913" s="1382" t="s">
        <v>2046</v>
      </c>
      <c r="I1913" s="1338" t="str">
        <f t="shared" si="300"/>
        <v/>
      </c>
      <c r="J1913" s="1382"/>
      <c r="K1913" s="1382" t="str">
        <f t="shared" si="301"/>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2"/>
        <v/>
      </c>
      <c r="H1914" s="1382" t="s">
        <v>2046</v>
      </c>
      <c r="I1914" s="1338" t="str">
        <f t="shared" si="300"/>
        <v/>
      </c>
      <c r="J1914" s="1382"/>
      <c r="K1914" s="1382" t="str">
        <f t="shared" si="301"/>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2"/>
        <v/>
      </c>
      <c r="H1915" s="1382" t="s">
        <v>2046</v>
      </c>
      <c r="I1915" s="1338" t="str">
        <f t="shared" si="300"/>
        <v/>
      </c>
      <c r="J1915" s="1382"/>
      <c r="K1915" s="1382" t="str">
        <f t="shared" si="301"/>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2"/>
        <v/>
      </c>
      <c r="H1916" s="1382" t="s">
        <v>2046</v>
      </c>
      <c r="I1916" s="1338" t="str">
        <f t="shared" si="300"/>
        <v/>
      </c>
      <c r="J1916" s="1382"/>
      <c r="K1916" s="1382" t="str">
        <f t="shared" si="301"/>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2"/>
        <v/>
      </c>
      <c r="H1917" s="1382" t="s">
        <v>2046</v>
      </c>
      <c r="I1917" s="1338" t="str">
        <f t="shared" si="300"/>
        <v/>
      </c>
      <c r="J1917" s="1382"/>
      <c r="K1917" s="1382" t="str">
        <f t="shared" si="301"/>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2"/>
        <v/>
      </c>
      <c r="H1918" s="1382" t="s">
        <v>2046</v>
      </c>
      <c r="I1918" s="1338" t="str">
        <f t="shared" si="300"/>
        <v/>
      </c>
      <c r="J1918" s="1382"/>
      <c r="K1918" s="1382" t="str">
        <f t="shared" si="301"/>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2"/>
        <v/>
      </c>
      <c r="H1919" s="1382" t="s">
        <v>2046</v>
      </c>
      <c r="I1919" s="1338" t="str">
        <f t="shared" si="300"/>
        <v/>
      </c>
      <c r="J1919" s="1382"/>
      <c r="K1919" s="1382" t="str">
        <f t="shared" si="301"/>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2"/>
        <v/>
      </c>
      <c r="H1920" s="1382" t="s">
        <v>2046</v>
      </c>
      <c r="I1920" s="1338" t="str">
        <f t="shared" si="300"/>
        <v/>
      </c>
      <c r="J1920" s="1382"/>
      <c r="K1920" s="1382" t="str">
        <f t="shared" si="301"/>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2"/>
        <v/>
      </c>
      <c r="H1921" s="1382" t="s">
        <v>2046</v>
      </c>
      <c r="I1921" s="1338" t="str">
        <f t="shared" si="300"/>
        <v/>
      </c>
      <c r="J1921" s="1382"/>
      <c r="K1921" s="1382" t="str">
        <f t="shared" si="301"/>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3">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4">IF(T1923&lt;&gt;"","AJ","")</f>
        <v/>
      </c>
      <c r="H1923" s="1382" t="s">
        <v>2046</v>
      </c>
      <c r="I1923" s="1338"/>
      <c r="J1923" s="1382"/>
      <c r="K1923" s="1382"/>
      <c r="L1923" s="1382"/>
      <c r="M1923" s="1398"/>
      <c r="N1923" s="1382"/>
      <c r="O1923" s="1379"/>
      <c r="P1923" s="1379"/>
      <c r="Q1923" s="1379"/>
      <c r="R1923" s="1382" t="s">
        <v>854</v>
      </c>
      <c r="S1923" s="1379"/>
      <c r="T1923" s="1382" t="str">
        <f t="shared" ref="T1923" si="305">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4"/>
        <v/>
      </c>
      <c r="H1924" s="1382" t="s">
        <v>2046</v>
      </c>
      <c r="I1924" s="1338"/>
      <c r="J1924" s="1382"/>
      <c r="K1924" s="1382"/>
      <c r="L1924" s="1382"/>
      <c r="M1924" s="1398"/>
      <c r="N1924" s="1382"/>
      <c r="O1924" s="1379"/>
      <c r="P1924" s="1379"/>
      <c r="Q1924" s="1379"/>
      <c r="R1924" s="1382" t="s">
        <v>1535</v>
      </c>
      <c r="S1924" s="1379"/>
      <c r="T1924" s="1382" t="str">
        <f t="shared" ref="T1924" si="306">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4"/>
        <v/>
      </c>
      <c r="H1925" s="1382" t="s">
        <v>2046</v>
      </c>
      <c r="I1925" s="1338"/>
      <c r="J1925" s="1382"/>
      <c r="K1925" s="1382"/>
      <c r="L1925" s="1382"/>
      <c r="M1925" s="1398"/>
      <c r="N1925" s="1382"/>
      <c r="O1925" s="1379"/>
      <c r="P1925" s="1379"/>
      <c r="Q1925" s="1379"/>
      <c r="R1925" s="1382" t="s">
        <v>1535</v>
      </c>
      <c r="S1925" s="1379"/>
      <c r="T1925" s="1382" t="str">
        <f t="shared" ref="T1925" si="307">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4"/>
        <v/>
      </c>
      <c r="H1926" s="1382" t="s">
        <v>2046</v>
      </c>
      <c r="I1926" s="1338"/>
      <c r="J1926" s="1382"/>
      <c r="K1926" s="1382"/>
      <c r="L1926" s="1382"/>
      <c r="M1926" s="1398"/>
      <c r="N1926" s="1382"/>
      <c r="O1926" s="1379"/>
      <c r="P1926" s="1379"/>
      <c r="Q1926" s="1379"/>
      <c r="R1926" s="1382" t="s">
        <v>1541</v>
      </c>
      <c r="S1926" s="1379"/>
      <c r="T1926" s="1382" t="str">
        <f t="shared" ref="T1926" si="308">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4"/>
        <v/>
      </c>
      <c r="H1927" s="1382" t="s">
        <v>2046</v>
      </c>
      <c r="I1927" s="1338"/>
      <c r="J1927" s="1382"/>
      <c r="K1927" s="1382"/>
      <c r="L1927" s="1382"/>
      <c r="M1927" s="1398"/>
      <c r="N1927" s="1382"/>
      <c r="O1927" s="1379"/>
      <c r="P1927" s="1379"/>
      <c r="Q1927" s="1379"/>
      <c r="R1927" s="1382" t="s">
        <v>1541</v>
      </c>
      <c r="S1927" s="1379"/>
      <c r="T1927" s="1382" t="str">
        <f t="shared" ref="T1927" si="309">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4"/>
        <v/>
      </c>
      <c r="H1928" s="1382" t="s">
        <v>2046</v>
      </c>
      <c r="I1928" s="1338"/>
      <c r="J1928" s="1382"/>
      <c r="K1928" s="1382"/>
      <c r="L1928" s="1382"/>
      <c r="M1928" s="1398"/>
      <c r="N1928" s="1382"/>
      <c r="O1928" s="1379"/>
      <c r="P1928" s="1379"/>
      <c r="Q1928" s="1379"/>
      <c r="R1928" s="1382" t="s">
        <v>395</v>
      </c>
      <c r="S1928" s="1379"/>
      <c r="T1928" s="1382" t="str">
        <f t="shared" ref="T1928" si="310">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4"/>
        <v/>
      </c>
      <c r="H1929" s="1382" t="s">
        <v>2046</v>
      </c>
      <c r="I1929" s="1338"/>
      <c r="J1929" s="1382"/>
      <c r="K1929" s="1382"/>
      <c r="L1929" s="1382"/>
      <c r="M1929" s="1398"/>
      <c r="N1929" s="1382"/>
      <c r="O1929" s="1379"/>
      <c r="P1929" s="1379"/>
      <c r="Q1929" s="1379"/>
      <c r="R1929" s="1382" t="s">
        <v>395</v>
      </c>
      <c r="S1929" s="1379"/>
      <c r="T1929" s="1382" t="str">
        <f t="shared" ref="T1929" si="311">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4"/>
        <v/>
      </c>
      <c r="H1930" s="1382" t="s">
        <v>2046</v>
      </c>
      <c r="I1930" s="1338"/>
      <c r="J1930" s="1382"/>
      <c r="K1930" s="1382"/>
      <c r="L1930" s="1382"/>
      <c r="M1930" s="1398"/>
      <c r="N1930" s="1382"/>
      <c r="O1930" s="1379"/>
      <c r="P1930" s="1379"/>
      <c r="Q1930" s="1379"/>
      <c r="R1930" s="1382" t="s">
        <v>395</v>
      </c>
      <c r="S1930" s="1379"/>
      <c r="T1930" s="1382" t="str">
        <f t="shared" ref="T1930" si="312">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4"/>
        <v/>
      </c>
      <c r="H1931" s="1382" t="s">
        <v>2046</v>
      </c>
      <c r="I1931" s="1338"/>
      <c r="J1931" s="1382"/>
      <c r="K1931" s="1382"/>
      <c r="L1931" s="1382"/>
      <c r="M1931" s="1398"/>
      <c r="N1931" s="1382"/>
      <c r="O1931" s="1379"/>
      <c r="P1931" s="1379"/>
      <c r="Q1931" s="1379"/>
      <c r="R1931" s="1382" t="s">
        <v>395</v>
      </c>
      <c r="S1931" s="1379"/>
      <c r="T1931" s="1382" t="str">
        <f t="shared" ref="T1931" si="313">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4"/>
        <v/>
      </c>
      <c r="H1932" s="1382" t="s">
        <v>2046</v>
      </c>
      <c r="I1932" s="1338"/>
      <c r="J1932" s="1382"/>
      <c r="K1932" s="1382"/>
      <c r="L1932" s="1382"/>
      <c r="M1932" s="1398"/>
      <c r="N1932" s="1382"/>
      <c r="O1932" s="1379"/>
      <c r="P1932" s="1379"/>
      <c r="Q1932" s="1379"/>
      <c r="R1932" s="1382" t="s">
        <v>395</v>
      </c>
      <c r="S1932" s="1379"/>
      <c r="T1932" s="1382" t="str">
        <f t="shared" ref="T1932" si="314">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4"/>
        <v/>
      </c>
      <c r="H1933" s="1382" t="s">
        <v>2046</v>
      </c>
      <c r="I1933" s="1338"/>
      <c r="J1933" s="1382"/>
      <c r="K1933" s="1382"/>
      <c r="L1933" s="1382"/>
      <c r="M1933" s="1398"/>
      <c r="N1933" s="1382"/>
      <c r="O1933" s="1379"/>
      <c r="P1933" s="1379"/>
      <c r="Q1933" s="1379"/>
      <c r="R1933" s="1382" t="s">
        <v>1706</v>
      </c>
      <c r="S1933" s="1379"/>
      <c r="T1933" s="1382" t="str">
        <f t="shared" ref="T1933" si="315">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6">IF(J1934&lt;&gt;"",A1934,"")</f>
        <v/>
      </c>
      <c r="J1934" s="1382"/>
      <c r="K1934" s="1382" t="str">
        <f t="shared" ref="K1934:K1944" si="317">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18">IF(T1935&lt;&gt;"","AP","")</f>
        <v/>
      </c>
      <c r="H1935" s="1382" t="s">
        <v>2046</v>
      </c>
      <c r="I1935" s="1338" t="str">
        <f t="shared" si="316"/>
        <v/>
      </c>
      <c r="J1935" s="1382"/>
      <c r="K1935" s="1382" t="str">
        <f t="shared" si="317"/>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18"/>
        <v/>
      </c>
      <c r="H1936" s="1382" t="s">
        <v>2046</v>
      </c>
      <c r="I1936" s="1338" t="str">
        <f t="shared" si="316"/>
        <v/>
      </c>
      <c r="J1936" s="1382"/>
      <c r="K1936" s="1382" t="str">
        <f t="shared" si="317"/>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18"/>
        <v/>
      </c>
      <c r="H1937" s="1382" t="s">
        <v>2046</v>
      </c>
      <c r="I1937" s="1338" t="str">
        <f t="shared" si="316"/>
        <v/>
      </c>
      <c r="J1937" s="1382"/>
      <c r="K1937" s="1382" t="str">
        <f t="shared" si="317"/>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18"/>
        <v/>
      </c>
      <c r="H1938" s="1382" t="s">
        <v>2046</v>
      </c>
      <c r="I1938" s="1338" t="str">
        <f t="shared" si="316"/>
        <v/>
      </c>
      <c r="J1938" s="1382"/>
      <c r="K1938" s="1382" t="str">
        <f t="shared" si="317"/>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18"/>
        <v/>
      </c>
      <c r="H1939" s="1382" t="s">
        <v>2046</v>
      </c>
      <c r="I1939" s="1338" t="str">
        <f t="shared" si="316"/>
        <v/>
      </c>
      <c r="J1939" s="1382"/>
      <c r="K1939" s="1382" t="str">
        <f t="shared" si="317"/>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18"/>
        <v/>
      </c>
      <c r="H1940" s="1382" t="s">
        <v>2046</v>
      </c>
      <c r="I1940" s="1338" t="str">
        <f t="shared" si="316"/>
        <v/>
      </c>
      <c r="J1940" s="1382"/>
      <c r="K1940" s="1382" t="str">
        <f t="shared" si="317"/>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18"/>
        <v/>
      </c>
      <c r="H1941" s="1382" t="s">
        <v>2046</v>
      </c>
      <c r="I1941" s="1338" t="str">
        <f t="shared" si="316"/>
        <v/>
      </c>
      <c r="J1941" s="1382"/>
      <c r="K1941" s="1382" t="str">
        <f t="shared" si="317"/>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18"/>
        <v/>
      </c>
      <c r="H1942" s="1382" t="s">
        <v>2046</v>
      </c>
      <c r="I1942" s="1338" t="str">
        <f t="shared" si="316"/>
        <v/>
      </c>
      <c r="J1942" s="1382"/>
      <c r="K1942" s="1382" t="str">
        <f t="shared" si="317"/>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18"/>
        <v/>
      </c>
      <c r="H1943" s="1382" t="s">
        <v>2046</v>
      </c>
      <c r="I1943" s="1338" t="str">
        <f t="shared" si="316"/>
        <v/>
      </c>
      <c r="J1943" s="1382"/>
      <c r="K1943" s="1382" t="str">
        <f t="shared" si="317"/>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18"/>
        <v/>
      </c>
      <c r="H1944" s="1382" t="s">
        <v>2046</v>
      </c>
      <c r="I1944" s="1338" t="str">
        <f t="shared" si="316"/>
        <v/>
      </c>
      <c r="J1944" s="1382"/>
      <c r="K1944" s="1382" t="str">
        <f t="shared" si="317"/>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19">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19"/>
        <v/>
      </c>
      <c r="H1947" s="1382" t="s">
        <v>2046</v>
      </c>
      <c r="I1947" s="1338"/>
      <c r="J1947" s="1382"/>
      <c r="K1947" s="1382"/>
      <c r="L1947" s="869"/>
      <c r="M1947" s="1398"/>
      <c r="N1947" s="1382"/>
      <c r="O1947" s="1379"/>
      <c r="P1947" s="1379"/>
      <c r="Q1947" s="1379"/>
      <c r="R1947" s="612" t="s">
        <v>854</v>
      </c>
      <c r="S1947" s="1379"/>
      <c r="T1947" s="1382" t="str">
        <f t="shared" ref="T1947" si="320">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19"/>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19"/>
        <v/>
      </c>
      <c r="H1949" s="1382" t="s">
        <v>2046</v>
      </c>
      <c r="I1949" s="1338"/>
      <c r="J1949" s="1382"/>
      <c r="K1949" s="1382"/>
      <c r="L1949" s="869"/>
      <c r="M1949" s="1398"/>
      <c r="N1949" s="1382"/>
      <c r="O1949" s="1379"/>
      <c r="P1949" s="1379"/>
      <c r="Q1949" s="1379"/>
      <c r="R1949" s="1382" t="s">
        <v>395</v>
      </c>
      <c r="S1949" s="1379"/>
      <c r="T1949" s="1382" t="str">
        <f t="shared" ref="T1949" si="321">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19"/>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19"/>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19"/>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19"/>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2">IF(J1954&lt;&gt;"",A1954,"")</f>
        <v/>
      </c>
      <c r="J1954" s="1382"/>
      <c r="K1954" s="1382" t="str">
        <f t="shared" ref="K1954:K1988" si="323">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4">IF(T1955&lt;&gt;"","AS","")</f>
        <v/>
      </c>
      <c r="H1955" s="1382" t="s">
        <v>2046</v>
      </c>
      <c r="I1955" s="1338" t="str">
        <f t="shared" si="322"/>
        <v/>
      </c>
      <c r="J1955" s="1382"/>
      <c r="K1955" s="1382" t="str">
        <f t="shared" si="323"/>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4"/>
        <v/>
      </c>
      <c r="H1956" s="1382" t="s">
        <v>2046</v>
      </c>
      <c r="I1956" s="1338" t="str">
        <f t="shared" si="322"/>
        <v/>
      </c>
      <c r="J1956" s="1382"/>
      <c r="K1956" s="1382" t="str">
        <f t="shared" si="323"/>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4"/>
        <v/>
      </c>
      <c r="H1957" s="1382" t="s">
        <v>2046</v>
      </c>
      <c r="I1957" s="1338" t="str">
        <f t="shared" si="322"/>
        <v/>
      </c>
      <c r="J1957" s="1382"/>
      <c r="K1957" s="1382" t="str">
        <f t="shared" si="323"/>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4"/>
        <v/>
      </c>
      <c r="H1958" s="1382" t="s">
        <v>2046</v>
      </c>
      <c r="I1958" s="1338" t="str">
        <f t="shared" si="322"/>
        <v/>
      </c>
      <c r="J1958" s="1382"/>
      <c r="K1958" s="1382" t="str">
        <f t="shared" si="323"/>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4"/>
        <v/>
      </c>
      <c r="H1959" s="1382" t="s">
        <v>2046</v>
      </c>
      <c r="I1959" s="1338" t="str">
        <f t="shared" si="322"/>
        <v/>
      </c>
      <c r="J1959" s="1382"/>
      <c r="K1959" s="1382" t="str">
        <f t="shared" si="323"/>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4"/>
        <v/>
      </c>
      <c r="H1960" s="1382" t="s">
        <v>2046</v>
      </c>
      <c r="I1960" s="1338" t="str">
        <f t="shared" si="322"/>
        <v/>
      </c>
      <c r="J1960" s="1382"/>
      <c r="K1960" s="1382" t="str">
        <f t="shared" si="323"/>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4"/>
        <v/>
      </c>
      <c r="H1961" s="1382" t="s">
        <v>2046</v>
      </c>
      <c r="I1961" s="1338" t="str">
        <f t="shared" si="322"/>
        <v/>
      </c>
      <c r="J1961" s="1382"/>
      <c r="K1961" s="1382" t="str">
        <f t="shared" si="323"/>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4"/>
        <v/>
      </c>
      <c r="H1962" s="1382" t="s">
        <v>2046</v>
      </c>
      <c r="I1962" s="1338" t="str">
        <f t="shared" si="322"/>
        <v/>
      </c>
      <c r="J1962" s="1382"/>
      <c r="K1962" s="1382" t="str">
        <f t="shared" si="323"/>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4"/>
        <v/>
      </c>
      <c r="H1963" s="1382" t="s">
        <v>2046</v>
      </c>
      <c r="I1963" s="1338" t="str">
        <f t="shared" si="322"/>
        <v/>
      </c>
      <c r="J1963" s="1382"/>
      <c r="K1963" s="1382" t="str">
        <f t="shared" si="323"/>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4"/>
        <v/>
      </c>
      <c r="H1964" s="1382" t="s">
        <v>2046</v>
      </c>
      <c r="I1964" s="1338" t="str">
        <f t="shared" si="322"/>
        <v/>
      </c>
      <c r="J1964" s="1382"/>
      <c r="K1964" s="1382" t="str">
        <f t="shared" si="323"/>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4"/>
        <v/>
      </c>
      <c r="H1965" s="1382" t="s">
        <v>2046</v>
      </c>
      <c r="I1965" s="1338" t="str">
        <f t="shared" si="322"/>
        <v/>
      </c>
      <c r="J1965" s="1382"/>
      <c r="K1965" s="1382" t="str">
        <f t="shared" si="323"/>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4"/>
        <v/>
      </c>
      <c r="H1966" s="1382" t="s">
        <v>2046</v>
      </c>
      <c r="I1966" s="1338" t="str">
        <f t="shared" si="322"/>
        <v/>
      </c>
      <c r="J1966" s="1382"/>
      <c r="K1966" s="1382" t="str">
        <f t="shared" si="323"/>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4"/>
        <v/>
      </c>
      <c r="H1967" s="1382" t="s">
        <v>2046</v>
      </c>
      <c r="I1967" s="1338" t="str">
        <f t="shared" si="322"/>
        <v/>
      </c>
      <c r="J1967" s="1382"/>
      <c r="K1967" s="1382" t="str">
        <f t="shared" si="323"/>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4"/>
        <v/>
      </c>
      <c r="H1968" s="1382" t="s">
        <v>2046</v>
      </c>
      <c r="I1968" s="1338" t="str">
        <f t="shared" si="322"/>
        <v/>
      </c>
      <c r="J1968" s="1382"/>
      <c r="K1968" s="1382" t="str">
        <f t="shared" si="323"/>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4"/>
        <v/>
      </c>
      <c r="H1969" s="1382" t="s">
        <v>2046</v>
      </c>
      <c r="I1969" s="1338" t="str">
        <f t="shared" si="322"/>
        <v/>
      </c>
      <c r="J1969" s="1382"/>
      <c r="K1969" s="1382" t="str">
        <f t="shared" si="323"/>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4"/>
        <v/>
      </c>
      <c r="H1970" s="1382" t="s">
        <v>2046</v>
      </c>
      <c r="I1970" s="1338" t="str">
        <f t="shared" si="322"/>
        <v/>
      </c>
      <c r="J1970" s="1382"/>
      <c r="K1970" s="1382" t="str">
        <f t="shared" si="323"/>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4"/>
        <v/>
      </c>
      <c r="H1971" s="1382" t="s">
        <v>2046</v>
      </c>
      <c r="I1971" s="1338" t="str">
        <f t="shared" si="322"/>
        <v/>
      </c>
      <c r="J1971" s="1382"/>
      <c r="K1971" s="1382" t="str">
        <f t="shared" si="323"/>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4"/>
        <v/>
      </c>
      <c r="H1972" s="1382" t="s">
        <v>2046</v>
      </c>
      <c r="I1972" s="1338" t="str">
        <f t="shared" si="322"/>
        <v/>
      </c>
      <c r="J1972" s="1382"/>
      <c r="K1972" s="1382" t="str">
        <f t="shared" si="323"/>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4"/>
        <v/>
      </c>
      <c r="H1973" s="1382" t="s">
        <v>2046</v>
      </c>
      <c r="I1973" s="1338" t="str">
        <f t="shared" si="322"/>
        <v/>
      </c>
      <c r="J1973" s="1382"/>
      <c r="K1973" s="1382" t="str">
        <f t="shared" si="323"/>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4"/>
        <v/>
      </c>
      <c r="H1974" s="1382" t="s">
        <v>2046</v>
      </c>
      <c r="I1974" s="1338" t="str">
        <f t="shared" si="322"/>
        <v/>
      </c>
      <c r="J1974" s="1382"/>
      <c r="K1974" s="1382" t="str">
        <f t="shared" si="323"/>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4"/>
        <v/>
      </c>
      <c r="H1975" s="1382" t="s">
        <v>2046</v>
      </c>
      <c r="I1975" s="1338" t="str">
        <f t="shared" si="322"/>
        <v/>
      </c>
      <c r="J1975" s="1382"/>
      <c r="K1975" s="1382" t="str">
        <f t="shared" si="323"/>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4"/>
        <v/>
      </c>
      <c r="H1976" s="1382" t="s">
        <v>2046</v>
      </c>
      <c r="I1976" s="1338" t="str">
        <f t="shared" si="322"/>
        <v/>
      </c>
      <c r="J1976" s="1382"/>
      <c r="K1976" s="1382" t="str">
        <f t="shared" si="323"/>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4"/>
        <v/>
      </c>
      <c r="H1977" s="1382" t="s">
        <v>2046</v>
      </c>
      <c r="I1977" s="1338" t="str">
        <f t="shared" si="322"/>
        <v/>
      </c>
      <c r="J1977" s="1382"/>
      <c r="K1977" s="1382" t="str">
        <f t="shared" si="323"/>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4"/>
        <v/>
      </c>
      <c r="H1978" s="1382" t="s">
        <v>2046</v>
      </c>
      <c r="I1978" s="1338" t="str">
        <f t="shared" si="322"/>
        <v/>
      </c>
      <c r="J1978" s="1382"/>
      <c r="K1978" s="1382" t="str">
        <f t="shared" si="323"/>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4"/>
        <v/>
      </c>
      <c r="H1979" s="1382" t="s">
        <v>2046</v>
      </c>
      <c r="I1979" s="1338" t="str">
        <f t="shared" si="322"/>
        <v/>
      </c>
      <c r="J1979" s="1382"/>
      <c r="K1979" s="1382" t="str">
        <f t="shared" si="323"/>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4"/>
        <v/>
      </c>
      <c r="H1980" s="1382" t="s">
        <v>2046</v>
      </c>
      <c r="I1980" s="1338" t="str">
        <f t="shared" si="322"/>
        <v/>
      </c>
      <c r="J1980" s="1382"/>
      <c r="K1980" s="1382" t="str">
        <f t="shared" si="323"/>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4"/>
        <v/>
      </c>
      <c r="H1981" s="1382" t="s">
        <v>2046</v>
      </c>
      <c r="I1981" s="1338" t="str">
        <f t="shared" si="322"/>
        <v/>
      </c>
      <c r="J1981" s="1382"/>
      <c r="K1981" s="1382" t="str">
        <f t="shared" si="323"/>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4"/>
        <v/>
      </c>
      <c r="H1982" s="1382" t="s">
        <v>2046</v>
      </c>
      <c r="I1982" s="1338" t="str">
        <f t="shared" si="322"/>
        <v/>
      </c>
      <c r="J1982" s="1382"/>
      <c r="K1982" s="1382" t="str">
        <f t="shared" si="323"/>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4"/>
        <v/>
      </c>
      <c r="H1983" s="1382" t="s">
        <v>2046</v>
      </c>
      <c r="I1983" s="1338" t="str">
        <f t="shared" si="322"/>
        <v/>
      </c>
      <c r="J1983" s="1382"/>
      <c r="K1983" s="1382" t="str">
        <f t="shared" si="323"/>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4"/>
        <v/>
      </c>
      <c r="H1984" s="1382" t="s">
        <v>2046</v>
      </c>
      <c r="I1984" s="1338" t="str">
        <f t="shared" si="322"/>
        <v/>
      </c>
      <c r="J1984" s="1382"/>
      <c r="K1984" s="1382" t="str">
        <f t="shared" si="323"/>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4"/>
        <v/>
      </c>
      <c r="H1985" s="1382" t="s">
        <v>2046</v>
      </c>
      <c r="I1985" s="1338" t="str">
        <f t="shared" si="322"/>
        <v/>
      </c>
      <c r="J1985" s="1382"/>
      <c r="K1985" s="1382" t="str">
        <f t="shared" si="323"/>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4"/>
        <v/>
      </c>
      <c r="H1986" s="1382" t="s">
        <v>2046</v>
      </c>
      <c r="I1986" s="1338" t="str">
        <f t="shared" si="322"/>
        <v/>
      </c>
      <c r="J1986" s="1382"/>
      <c r="K1986" s="1382" t="str">
        <f t="shared" si="323"/>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4"/>
        <v/>
      </c>
      <c r="H1987" s="1382" t="s">
        <v>2046</v>
      </c>
      <c r="I1987" s="1338" t="str">
        <f t="shared" si="322"/>
        <v/>
      </c>
      <c r="J1987" s="1382"/>
      <c r="K1987" s="1382" t="str">
        <f t="shared" si="323"/>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3"/>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5">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5"/>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5"/>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5"/>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5"/>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5"/>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5"/>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5"/>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5"/>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5"/>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6">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6"/>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6"/>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6"/>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6"/>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6"/>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7">IF(T2008&lt;&gt;"","S","")</f>
        <v/>
      </c>
      <c r="H2008" s="1424" t="s">
        <v>2046</v>
      </c>
      <c r="I2008" s="869"/>
      <c r="J2008" s="869"/>
      <c r="K2008" s="869"/>
      <c r="L2008" s="869" t="s">
        <v>1404</v>
      </c>
      <c r="M2008" s="1403">
        <v>1227</v>
      </c>
      <c r="N2008" s="869"/>
      <c r="R2008" s="1421" t="s">
        <v>2100</v>
      </c>
      <c r="T2008" s="1424" t="str">
        <f t="shared" si="326"/>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6"/>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6"/>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6"/>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28">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28"/>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28"/>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28"/>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28"/>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28"/>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7"/>
        <v/>
      </c>
      <c r="H2019" s="1424" t="s">
        <v>2046</v>
      </c>
      <c r="I2019" s="869"/>
      <c r="J2019" s="869"/>
      <c r="K2019" s="869"/>
      <c r="L2019" s="869" t="s">
        <v>1404</v>
      </c>
      <c r="M2019" s="1403">
        <v>1238</v>
      </c>
      <c r="N2019" s="869"/>
      <c r="R2019" s="1421" t="s">
        <v>2101</v>
      </c>
      <c r="T2019" s="1424" t="str">
        <f t="shared" si="328"/>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28"/>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28"/>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28"/>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29">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29"/>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29"/>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29"/>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29"/>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29"/>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7"/>
        <v/>
      </c>
      <c r="H2030" s="1424" t="s">
        <v>2046</v>
      </c>
      <c r="I2030" s="869"/>
      <c r="J2030" s="869"/>
      <c r="K2030" s="869"/>
      <c r="L2030" s="869" t="s">
        <v>1404</v>
      </c>
      <c r="M2030" s="1403">
        <v>1249</v>
      </c>
      <c r="N2030" s="869"/>
      <c r="R2030" s="1421" t="s">
        <v>2102</v>
      </c>
      <c r="T2030" s="1424" t="str">
        <f t="shared" si="329"/>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29"/>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29"/>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29"/>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0">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0"/>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0"/>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0"/>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0"/>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0"/>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7"/>
        <v/>
      </c>
      <c r="H2041" s="1424" t="s">
        <v>2046</v>
      </c>
      <c r="I2041" s="869"/>
      <c r="J2041" s="869"/>
      <c r="K2041" s="869"/>
      <c r="L2041" s="869" t="s">
        <v>1404</v>
      </c>
      <c r="M2041" s="1403">
        <v>1260</v>
      </c>
      <c r="N2041" s="869"/>
      <c r="R2041" s="1421" t="s">
        <v>2103</v>
      </c>
      <c r="T2041" s="1424" t="str">
        <f t="shared" si="330"/>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0"/>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0"/>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0"/>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1">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1"/>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1"/>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1"/>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1"/>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1"/>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7"/>
        <v/>
      </c>
      <c r="H2052" s="1424" t="s">
        <v>2046</v>
      </c>
      <c r="I2052" s="869"/>
      <c r="J2052" s="869"/>
      <c r="K2052" s="869"/>
      <c r="L2052" s="869" t="s">
        <v>1404</v>
      </c>
      <c r="M2052" s="1403">
        <v>1271</v>
      </c>
      <c r="N2052" s="869"/>
      <c r="R2052" s="1421" t="s">
        <v>2104</v>
      </c>
      <c r="T2052" s="1424" t="str">
        <f t="shared" si="331"/>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1"/>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1"/>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1"/>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2">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2"/>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2"/>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2"/>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2"/>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2"/>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3">IF(T2063&lt;&gt;"","S","")</f>
        <v/>
      </c>
      <c r="H2063" s="1424" t="s">
        <v>2046</v>
      </c>
      <c r="I2063" s="869"/>
      <c r="J2063" s="869"/>
      <c r="K2063" s="869"/>
      <c r="L2063" s="869" t="s">
        <v>1404</v>
      </c>
      <c r="M2063" s="1403">
        <v>1282</v>
      </c>
      <c r="N2063" s="869"/>
      <c r="R2063" s="1421" t="s">
        <v>2105</v>
      </c>
      <c r="T2063" s="1424" t="str">
        <f t="shared" si="332"/>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2"/>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2"/>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2"/>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4">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4"/>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4"/>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4"/>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4"/>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4"/>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3"/>
        <v/>
      </c>
      <c r="H2074" s="1424" t="s">
        <v>2046</v>
      </c>
      <c r="I2074" s="869"/>
      <c r="J2074" s="869"/>
      <c r="K2074" s="869"/>
      <c r="L2074" s="869" t="s">
        <v>1404</v>
      </c>
      <c r="M2074" s="1403">
        <v>1293</v>
      </c>
      <c r="N2074" s="869"/>
      <c r="R2074" s="1421" t="s">
        <v>2106</v>
      </c>
      <c r="T2074" s="1424" t="str">
        <f t="shared" si="334"/>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4"/>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4"/>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4"/>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5">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5"/>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5"/>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5"/>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5"/>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5"/>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3"/>
        <v/>
      </c>
      <c r="H2085" s="1424" t="s">
        <v>2046</v>
      </c>
      <c r="I2085" s="869"/>
      <c r="J2085" s="869"/>
      <c r="K2085" s="869"/>
      <c r="L2085" s="869" t="s">
        <v>1404</v>
      </c>
      <c r="M2085" s="1403">
        <v>1304</v>
      </c>
      <c r="N2085" s="869"/>
      <c r="R2085" s="1421" t="s">
        <v>2107</v>
      </c>
      <c r="T2085" s="1424" t="str">
        <f t="shared" si="335"/>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5"/>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5"/>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5"/>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6">IF(J2089&lt;&gt;"",A2089,"")</f>
        <v>Offer This Incentive?</v>
      </c>
      <c r="J2089" s="1421" t="str">
        <f t="shared" ref="J2089:J2098" si="337">IFERROR(Q$1&amp;M1991,"")</f>
        <v>F1210</v>
      </c>
      <c r="K2089" s="1421" t="str">
        <f t="shared" ref="K2089:K2152" si="338">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6"/>
        <v>Incentive Type</v>
      </c>
      <c r="J2090" s="1421" t="str">
        <f t="shared" si="337"/>
        <v>F1211</v>
      </c>
      <c r="K2090" s="1421" t="str">
        <f t="shared" si="338"/>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6"/>
        <v>Payment Method</v>
      </c>
      <c r="J2091" s="1421" t="str">
        <f t="shared" si="337"/>
        <v>F1212</v>
      </c>
      <c r="K2091" s="1421" t="str">
        <f t="shared" si="338"/>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6"/>
        <v>AP/AR Vendor Number</v>
      </c>
      <c r="J2092" s="1421" t="str">
        <f t="shared" si="337"/>
        <v>F1213</v>
      </c>
      <c r="K2092" s="1421" t="str">
        <f t="shared" si="338"/>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6"/>
        <v>Incentive Effective Date</v>
      </c>
      <c r="J2093" s="1421" t="str">
        <f t="shared" si="337"/>
        <v>F1214</v>
      </c>
      <c r="K2093" s="1421" t="str">
        <f t="shared" si="338"/>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6"/>
        <v>Incentive Expiration Date</v>
      </c>
      <c r="J2094" s="1421" t="str">
        <f t="shared" si="337"/>
        <v>F1215</v>
      </c>
      <c r="K2094" s="1421" t="str">
        <f t="shared" si="338"/>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6"/>
        <v>FF Payment Amount</v>
      </c>
      <c r="J2095" s="1421" t="str">
        <f t="shared" si="337"/>
        <v>F1216</v>
      </c>
      <c r="K2095" s="1421" t="str">
        <f t="shared" si="338"/>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6"/>
        <v>New Customer Location Customer Number</v>
      </c>
      <c r="J2096" s="1421" t="str">
        <f t="shared" si="337"/>
        <v>F1217</v>
      </c>
      <c r="K2096" s="1421" t="str">
        <f t="shared" si="338"/>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6"/>
        <v>Purchase Commitment</v>
      </c>
      <c r="J2097" s="1421" t="str">
        <f t="shared" si="337"/>
        <v>F1218</v>
      </c>
      <c r="K2097" s="1421" t="str">
        <f t="shared" si="338"/>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6"/>
        <v>Paid To</v>
      </c>
      <c r="J2098" s="1421" t="str">
        <f t="shared" si="337"/>
        <v>F1219</v>
      </c>
      <c r="K2098" s="1421" t="str">
        <f t="shared" si="338"/>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6"/>
        <v>Offer This Incentive?</v>
      </c>
      <c r="J2099" s="1421" t="str">
        <f t="shared" ref="J2099:J2108" si="339">IFERROR(Q$1&amp;M2002,"")</f>
        <v>F1221</v>
      </c>
      <c r="K2099" s="1421" t="str">
        <f t="shared" si="338"/>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6"/>
        <v>Incentive Type</v>
      </c>
      <c r="J2100" s="1421" t="str">
        <f t="shared" si="339"/>
        <v>F1222</v>
      </c>
      <c r="K2100" s="1421" t="str">
        <f t="shared" si="338"/>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6"/>
        <v>Payment Method</v>
      </c>
      <c r="J2101" s="1421" t="str">
        <f t="shared" si="339"/>
        <v>F1223</v>
      </c>
      <c r="K2101" s="1421" t="str">
        <f t="shared" si="338"/>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6"/>
        <v>AP/AR Vendor Number</v>
      </c>
      <c r="J2102" s="1421" t="str">
        <f t="shared" si="339"/>
        <v>F1224</v>
      </c>
      <c r="K2102" s="1421" t="str">
        <f t="shared" si="338"/>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6"/>
        <v>Incentive Effective Date</v>
      </c>
      <c r="J2103" s="1421" t="str">
        <f t="shared" si="339"/>
        <v>F1225</v>
      </c>
      <c r="K2103" s="1421" t="str">
        <f t="shared" si="338"/>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6"/>
        <v>Incentive Expiration Date</v>
      </c>
      <c r="J2104" s="1421" t="str">
        <f t="shared" si="339"/>
        <v>F1226</v>
      </c>
      <c r="K2104" s="1421" t="str">
        <f t="shared" si="338"/>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6"/>
        <v>FF Payment Amount</v>
      </c>
      <c r="J2105" s="1421" t="str">
        <f t="shared" si="339"/>
        <v>F1227</v>
      </c>
      <c r="K2105" s="1421" t="str">
        <f t="shared" si="338"/>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6"/>
        <v>New Customer Location Customer Number</v>
      </c>
      <c r="J2106" s="1421" t="str">
        <f t="shared" si="339"/>
        <v>F1228</v>
      </c>
      <c r="K2106" s="1421" t="str">
        <f t="shared" si="338"/>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6"/>
        <v>Purchase Commitment</v>
      </c>
      <c r="J2107" s="1421" t="str">
        <f t="shared" si="339"/>
        <v>F1229</v>
      </c>
      <c r="K2107" s="1421" t="str">
        <f t="shared" si="338"/>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6"/>
        <v>Paid To</v>
      </c>
      <c r="J2108" s="1421" t="str">
        <f t="shared" si="339"/>
        <v>F1230</v>
      </c>
      <c r="K2108" s="1421" t="str">
        <f t="shared" si="338"/>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6"/>
        <v>Offer This Incentive?</v>
      </c>
      <c r="J2109" s="1421" t="str">
        <f t="shared" ref="J2109:J2118" si="340">IFERROR(Q$1&amp;M2013,"")</f>
        <v>F1232</v>
      </c>
      <c r="K2109" s="1421" t="str">
        <f t="shared" si="338"/>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6"/>
        <v>Incentive Type</v>
      </c>
      <c r="J2110" s="1421" t="str">
        <f t="shared" si="340"/>
        <v>F1233</v>
      </c>
      <c r="K2110" s="1421" t="str">
        <f t="shared" si="338"/>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6"/>
        <v>Payment Method</v>
      </c>
      <c r="J2111" s="1421" t="str">
        <f t="shared" si="340"/>
        <v>F1234</v>
      </c>
      <c r="K2111" s="1421" t="str">
        <f t="shared" si="338"/>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6"/>
        <v>AP/AR Vendor Number</v>
      </c>
      <c r="J2112" s="1421" t="str">
        <f t="shared" si="340"/>
        <v>F1235</v>
      </c>
      <c r="K2112" s="1421" t="str">
        <f t="shared" si="338"/>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6"/>
        <v>Incentive Effective Date</v>
      </c>
      <c r="J2113" s="1421" t="str">
        <f t="shared" si="340"/>
        <v>F1236</v>
      </c>
      <c r="K2113" s="1421" t="str">
        <f t="shared" si="338"/>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6"/>
        <v>Incentive Expiration Date</v>
      </c>
      <c r="J2114" s="1421" t="str">
        <f t="shared" si="340"/>
        <v>F1237</v>
      </c>
      <c r="K2114" s="1421" t="str">
        <f t="shared" si="338"/>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6"/>
        <v>FF Payment Amount</v>
      </c>
      <c r="J2115" s="1421" t="str">
        <f t="shared" si="340"/>
        <v>F1238</v>
      </c>
      <c r="K2115" s="1421" t="str">
        <f t="shared" si="338"/>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6"/>
        <v>New Customer Location Customer Number</v>
      </c>
      <c r="J2116" s="1421" t="str">
        <f t="shared" si="340"/>
        <v>F1239</v>
      </c>
      <c r="K2116" s="1421" t="str">
        <f t="shared" si="338"/>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6"/>
        <v>Purchase Commitment</v>
      </c>
      <c r="J2117" s="1421" t="str">
        <f t="shared" si="340"/>
        <v>F1240</v>
      </c>
      <c r="K2117" s="1421" t="str">
        <f t="shared" si="338"/>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6"/>
        <v>Paid To</v>
      </c>
      <c r="J2118" s="1421" t="str">
        <f t="shared" si="340"/>
        <v>F1241</v>
      </c>
      <c r="K2118" s="1421" t="str">
        <f t="shared" si="338"/>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6"/>
        <v>Offer This Incentive?</v>
      </c>
      <c r="J2119" s="1421" t="str">
        <f t="shared" ref="J2119:J2128" si="341">IFERROR(Q$1&amp;M2024,"")</f>
        <v>F1243</v>
      </c>
      <c r="K2119" s="1421" t="str">
        <f t="shared" si="338"/>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6"/>
        <v>Incentive Type</v>
      </c>
      <c r="J2120" s="1421" t="str">
        <f t="shared" si="341"/>
        <v>F1244</v>
      </c>
      <c r="K2120" s="1421" t="str">
        <f t="shared" si="338"/>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6"/>
        <v>Payment Method</v>
      </c>
      <c r="J2121" s="1421" t="str">
        <f t="shared" si="341"/>
        <v>F1245</v>
      </c>
      <c r="K2121" s="1421" t="str">
        <f t="shared" si="338"/>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6"/>
        <v>AP/AR Vendor Number</v>
      </c>
      <c r="J2122" s="1421" t="str">
        <f t="shared" si="341"/>
        <v>F1246</v>
      </c>
      <c r="K2122" s="1421" t="str">
        <f t="shared" si="338"/>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6"/>
        <v>Incentive Effective Date</v>
      </c>
      <c r="J2123" s="1421" t="str">
        <f t="shared" si="341"/>
        <v>F1247</v>
      </c>
      <c r="K2123" s="1421" t="str">
        <f t="shared" si="338"/>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6"/>
        <v>Incentive Expiration Date</v>
      </c>
      <c r="J2124" s="1421" t="str">
        <f t="shared" si="341"/>
        <v>F1248</v>
      </c>
      <c r="K2124" s="1421" t="str">
        <f t="shared" si="338"/>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6"/>
        <v>FF Payment Amount</v>
      </c>
      <c r="J2125" s="1421" t="str">
        <f t="shared" si="341"/>
        <v>F1249</v>
      </c>
      <c r="K2125" s="1421" t="str">
        <f t="shared" si="338"/>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6"/>
        <v>New Customer Location Customer Number</v>
      </c>
      <c r="J2126" s="1421" t="str">
        <f t="shared" si="341"/>
        <v>F1250</v>
      </c>
      <c r="K2126" s="1421" t="str">
        <f t="shared" si="338"/>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6"/>
        <v>Purchase Commitment</v>
      </c>
      <c r="J2127" s="1421" t="str">
        <f t="shared" si="341"/>
        <v>F1251</v>
      </c>
      <c r="K2127" s="1421" t="str">
        <f t="shared" si="338"/>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6"/>
        <v>Paid To</v>
      </c>
      <c r="J2128" s="1421" t="str">
        <f t="shared" si="341"/>
        <v>F1252</v>
      </c>
      <c r="K2128" s="1421" t="str">
        <f t="shared" si="338"/>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6"/>
        <v>Offer This Incentive?</v>
      </c>
      <c r="J2129" s="1421" t="str">
        <f t="shared" ref="J2129:J2138" si="342">IFERROR(Q$1&amp;M2035,"")</f>
        <v>F1254</v>
      </c>
      <c r="K2129" s="1421" t="str">
        <f t="shared" si="338"/>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6"/>
        <v>Incentive Type</v>
      </c>
      <c r="J2130" s="1421" t="str">
        <f t="shared" si="342"/>
        <v>F1255</v>
      </c>
      <c r="K2130" s="1421" t="str">
        <f t="shared" si="338"/>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6"/>
        <v>Payment Method</v>
      </c>
      <c r="J2131" s="1421" t="str">
        <f t="shared" si="342"/>
        <v>F1256</v>
      </c>
      <c r="K2131" s="1421" t="str">
        <f t="shared" si="338"/>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6"/>
        <v>AP/AR Vendor Number</v>
      </c>
      <c r="J2132" s="1421" t="str">
        <f t="shared" si="342"/>
        <v>F1257</v>
      </c>
      <c r="K2132" s="1421" t="str">
        <f t="shared" si="338"/>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6"/>
        <v>Incentive Effective Date</v>
      </c>
      <c r="J2133" s="1421" t="str">
        <f t="shared" si="342"/>
        <v>F1258</v>
      </c>
      <c r="K2133" s="1421" t="str">
        <f t="shared" si="338"/>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6"/>
        <v>Incentive Expiration Date</v>
      </c>
      <c r="J2134" s="1421" t="str">
        <f t="shared" si="342"/>
        <v>F1259</v>
      </c>
      <c r="K2134" s="1421" t="str">
        <f t="shared" si="338"/>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6"/>
        <v>FF Payment Amount</v>
      </c>
      <c r="J2135" s="1421" t="str">
        <f t="shared" si="342"/>
        <v>F1260</v>
      </c>
      <c r="K2135" s="1421" t="str">
        <f t="shared" si="338"/>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6"/>
        <v>New Customer Location Customer Number</v>
      </c>
      <c r="J2136" s="1421" t="str">
        <f t="shared" si="342"/>
        <v>F1261</v>
      </c>
      <c r="K2136" s="1421" t="str">
        <f t="shared" si="338"/>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6"/>
        <v>Purchase Commitment</v>
      </c>
      <c r="J2137" s="1421" t="str">
        <f t="shared" si="342"/>
        <v>F1262</v>
      </c>
      <c r="K2137" s="1421" t="str">
        <f t="shared" si="338"/>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6"/>
        <v>Paid To</v>
      </c>
      <c r="J2138" s="1421" t="str">
        <f t="shared" si="342"/>
        <v>F1263</v>
      </c>
      <c r="K2138" s="1421" t="str">
        <f t="shared" si="338"/>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6"/>
        <v>Offer This Incentive?</v>
      </c>
      <c r="J2139" s="1421" t="str">
        <f t="shared" ref="J2139:J2148" si="343">IFERROR(Q$1&amp;M2046,"")</f>
        <v>F1265</v>
      </c>
      <c r="K2139" s="1421" t="str">
        <f t="shared" si="338"/>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6"/>
        <v>Incentive Type</v>
      </c>
      <c r="J2140" s="1421" t="str">
        <f t="shared" si="343"/>
        <v>F1266</v>
      </c>
      <c r="K2140" s="1421" t="str">
        <f t="shared" si="338"/>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6"/>
        <v>Payment Method</v>
      </c>
      <c r="J2141" s="1421" t="str">
        <f t="shared" si="343"/>
        <v>F1267</v>
      </c>
      <c r="K2141" s="1421" t="str">
        <f t="shared" si="338"/>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6"/>
        <v>AP/AR Vendor Number</v>
      </c>
      <c r="J2142" s="1421" t="str">
        <f t="shared" si="343"/>
        <v>F1268</v>
      </c>
      <c r="K2142" s="1421" t="str">
        <f t="shared" si="338"/>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6"/>
        <v>Incentive Effective Date</v>
      </c>
      <c r="J2143" s="1421" t="str">
        <f t="shared" si="343"/>
        <v>F1269</v>
      </c>
      <c r="K2143" s="1421" t="str">
        <f t="shared" si="338"/>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6"/>
        <v>Incentive Expiration Date</v>
      </c>
      <c r="J2144" s="1421" t="str">
        <f t="shared" si="343"/>
        <v>F1270</v>
      </c>
      <c r="K2144" s="1421" t="str">
        <f t="shared" si="338"/>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6"/>
        <v>FF Payment Amount</v>
      </c>
      <c r="J2145" s="1421" t="str">
        <f t="shared" si="343"/>
        <v>F1271</v>
      </c>
      <c r="K2145" s="1421" t="str">
        <f t="shared" si="338"/>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6"/>
        <v>New Customer Location Customer Number</v>
      </c>
      <c r="J2146" s="1421" t="str">
        <f t="shared" si="343"/>
        <v>F1272</v>
      </c>
      <c r="K2146" s="1421" t="str">
        <f t="shared" si="338"/>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6"/>
        <v>Purchase Commitment</v>
      </c>
      <c r="J2147" s="1421" t="str">
        <f t="shared" si="343"/>
        <v>F1273</v>
      </c>
      <c r="K2147" s="1421" t="str">
        <f t="shared" si="338"/>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6"/>
        <v>Paid To</v>
      </c>
      <c r="J2148" s="1421" t="str">
        <f t="shared" si="343"/>
        <v>F1274</v>
      </c>
      <c r="K2148" s="1421" t="str">
        <f t="shared" si="338"/>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6"/>
        <v>Offer This Incentive?</v>
      </c>
      <c r="J2149" s="1421" t="str">
        <f t="shared" ref="J2149:J2158" si="344">IFERROR(Q$1&amp;M2057,"")</f>
        <v>F1276</v>
      </c>
      <c r="K2149" s="1421" t="str">
        <f t="shared" si="338"/>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6"/>
        <v>Incentive Type</v>
      </c>
      <c r="J2150" s="1421" t="str">
        <f t="shared" si="344"/>
        <v>F1277</v>
      </c>
      <c r="K2150" s="1421" t="str">
        <f t="shared" si="338"/>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6"/>
        <v>Payment Method</v>
      </c>
      <c r="J2151" s="1421" t="str">
        <f t="shared" si="344"/>
        <v>F1278</v>
      </c>
      <c r="K2151" s="1421" t="str">
        <f t="shared" si="338"/>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6"/>
        <v>AP/AR Vendor Number</v>
      </c>
      <c r="J2152" s="1421" t="str">
        <f t="shared" si="344"/>
        <v>F1279</v>
      </c>
      <c r="K2152" s="1421" t="str">
        <f t="shared" si="338"/>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5">IF(J2153&lt;&gt;"",A2153,"")</f>
        <v>Incentive Effective Date</v>
      </c>
      <c r="J2153" s="1421" t="str">
        <f t="shared" si="344"/>
        <v>F1280</v>
      </c>
      <c r="K2153" s="1421" t="str">
        <f t="shared" ref="K2153:K2178" si="346">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5"/>
        <v>Incentive Expiration Date</v>
      </c>
      <c r="J2154" s="1421" t="str">
        <f t="shared" si="344"/>
        <v>F1281</v>
      </c>
      <c r="K2154" s="1421" t="str">
        <f t="shared" si="346"/>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5"/>
        <v>FF Payment Amount</v>
      </c>
      <c r="J2155" s="1421" t="str">
        <f t="shared" si="344"/>
        <v>F1282</v>
      </c>
      <c r="K2155" s="1421" t="str">
        <f t="shared" si="346"/>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5"/>
        <v>New Customer Location Customer Number</v>
      </c>
      <c r="J2156" s="1421" t="str">
        <f t="shared" si="344"/>
        <v>F1283</v>
      </c>
      <c r="K2156" s="1421" t="str">
        <f t="shared" si="346"/>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5"/>
        <v>Purchase Commitment</v>
      </c>
      <c r="J2157" s="1421" t="str">
        <f t="shared" si="344"/>
        <v>F1284</v>
      </c>
      <c r="K2157" s="1421" t="str">
        <f t="shared" si="346"/>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5"/>
        <v>Paid To</v>
      </c>
      <c r="J2158" s="1421" t="str">
        <f t="shared" si="344"/>
        <v>F1285</v>
      </c>
      <c r="K2158" s="1421" t="str">
        <f t="shared" si="346"/>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5"/>
        <v>Offer This Incentive?</v>
      </c>
      <c r="J2159" s="1421" t="str">
        <f t="shared" ref="J2159:J2168" si="347">IFERROR(Q$1&amp;M2068,"")</f>
        <v>F1287</v>
      </c>
      <c r="K2159" s="1421" t="str">
        <f t="shared" si="346"/>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5"/>
        <v>Incentive Type</v>
      </c>
      <c r="J2160" s="1421" t="str">
        <f t="shared" si="347"/>
        <v>F1288</v>
      </c>
      <c r="K2160" s="1421" t="str">
        <f t="shared" si="346"/>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5"/>
        <v>Payment Method</v>
      </c>
      <c r="J2161" s="1421" t="str">
        <f t="shared" si="347"/>
        <v>F1289</v>
      </c>
      <c r="K2161" s="1421" t="str">
        <f t="shared" si="346"/>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5"/>
        <v>AP/AR Vendor Number</v>
      </c>
      <c r="J2162" s="1421" t="str">
        <f t="shared" si="347"/>
        <v>F1290</v>
      </c>
      <c r="K2162" s="1421" t="str">
        <f t="shared" si="346"/>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5"/>
        <v>Incentive Effective Date</v>
      </c>
      <c r="J2163" s="1421" t="str">
        <f t="shared" si="347"/>
        <v>F1291</v>
      </c>
      <c r="K2163" s="1421" t="str">
        <f t="shared" si="346"/>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5"/>
        <v>Incentive Expiration Date</v>
      </c>
      <c r="J2164" s="1421" t="str">
        <f t="shared" si="347"/>
        <v>F1292</v>
      </c>
      <c r="K2164" s="1421" t="str">
        <f t="shared" si="346"/>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5"/>
        <v>FF Payment Amount</v>
      </c>
      <c r="J2165" s="1421" t="str">
        <f t="shared" si="347"/>
        <v>F1293</v>
      </c>
      <c r="K2165" s="1421" t="str">
        <f t="shared" si="346"/>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5"/>
        <v>New Customer Location Customer Number</v>
      </c>
      <c r="J2166" s="1421" t="str">
        <f t="shared" si="347"/>
        <v>F1294</v>
      </c>
      <c r="K2166" s="1421" t="str">
        <f t="shared" si="346"/>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5"/>
        <v>Purchase Commitment</v>
      </c>
      <c r="J2167" s="1421" t="str">
        <f t="shared" si="347"/>
        <v>F1295</v>
      </c>
      <c r="K2167" s="1421" t="str">
        <f t="shared" si="346"/>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5"/>
        <v>Paid To</v>
      </c>
      <c r="J2168" s="1421" t="str">
        <f t="shared" si="347"/>
        <v>F1296</v>
      </c>
      <c r="K2168" s="1421" t="str">
        <f t="shared" si="346"/>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5"/>
        <v>Offer This Incentive?</v>
      </c>
      <c r="J2169" s="1421" t="str">
        <f t="shared" ref="J2169:J2178" si="348">IFERROR(Q$1&amp;M2079,"")</f>
        <v>F1298</v>
      </c>
      <c r="K2169" s="1421" t="str">
        <f t="shared" si="346"/>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5"/>
        <v>Incentive Type</v>
      </c>
      <c r="J2170" s="1421" t="str">
        <f t="shared" si="348"/>
        <v>F1299</v>
      </c>
      <c r="K2170" s="1421" t="str">
        <f t="shared" si="346"/>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5"/>
        <v>Payment Method</v>
      </c>
      <c r="J2171" s="1421" t="str">
        <f t="shared" si="348"/>
        <v>F1300</v>
      </c>
      <c r="K2171" s="1421" t="str">
        <f t="shared" si="346"/>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5"/>
        <v>AP/AR Vendor Number</v>
      </c>
      <c r="J2172" s="1421" t="str">
        <f t="shared" si="348"/>
        <v>F1301</v>
      </c>
      <c r="K2172" s="1421" t="str">
        <f t="shared" si="346"/>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5"/>
        <v>Incentive Effective Date</v>
      </c>
      <c r="J2173" s="1421" t="str">
        <f t="shared" si="348"/>
        <v>F1302</v>
      </c>
      <c r="K2173" s="1421" t="str">
        <f t="shared" si="346"/>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5"/>
        <v>Incentive Expiration Date</v>
      </c>
      <c r="J2174" s="1421" t="str">
        <f t="shared" si="348"/>
        <v>F1303</v>
      </c>
      <c r="K2174" s="1421" t="str">
        <f t="shared" si="346"/>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5"/>
        <v>FF Payment Amount</v>
      </c>
      <c r="J2175" s="1421" t="str">
        <f t="shared" si="348"/>
        <v>F1304</v>
      </c>
      <c r="K2175" s="1421" t="str">
        <f t="shared" si="346"/>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5"/>
        <v>New Customer Location Customer Number</v>
      </c>
      <c r="J2176" s="1421" t="str">
        <f t="shared" si="348"/>
        <v>F1305</v>
      </c>
      <c r="K2176" s="1421" t="str">
        <f t="shared" si="346"/>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5"/>
        <v>Purchase Commitment</v>
      </c>
      <c r="J2177" s="1421" t="str">
        <f t="shared" si="348"/>
        <v>F1306</v>
      </c>
      <c r="K2177" s="1421" t="str">
        <f t="shared" si="346"/>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5"/>
        <v>Paid To</v>
      </c>
      <c r="J2178" s="1421" t="str">
        <f t="shared" si="348"/>
        <v>F1307</v>
      </c>
      <c r="K2178" s="1421" t="str">
        <f t="shared" si="346"/>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49">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0">IF(T2181&lt;&gt;"","AW","")</f>
        <v/>
      </c>
      <c r="H2181" s="1469" t="s">
        <v>2046</v>
      </c>
      <c r="I2181" s="1338"/>
      <c r="J2181" s="1469"/>
      <c r="K2181" s="1469"/>
      <c r="L2181" s="869"/>
      <c r="M2181" s="1470"/>
      <c r="N2181" s="1469"/>
      <c r="R2181" s="1469" t="s">
        <v>481</v>
      </c>
      <c r="T2181" s="1469" t="str">
        <f t="shared" ref="T2181" si="351">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0"/>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0"/>
        <v/>
      </c>
      <c r="H2183" s="1469" t="s">
        <v>2046</v>
      </c>
      <c r="I2183" s="1338"/>
      <c r="J2183" s="1469"/>
      <c r="K2183" s="1469"/>
      <c r="L2183" s="869"/>
      <c r="M2183" s="1470"/>
      <c r="N2183" s="1469"/>
      <c r="R2183" s="1469" t="s">
        <v>1710</v>
      </c>
      <c r="T2183" s="1469" t="str">
        <f t="shared" ref="T2183" si="352">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0"/>
        <v/>
      </c>
      <c r="H2184" s="1469" t="s">
        <v>2046</v>
      </c>
      <c r="I2184" s="1338"/>
      <c r="J2184" s="1469"/>
      <c r="K2184" s="1469"/>
      <c r="L2184" s="869"/>
      <c r="M2184" s="1470"/>
      <c r="N2184" s="1469"/>
      <c r="R2184" s="1469" t="s">
        <v>1710</v>
      </c>
      <c r="T2184" s="1469" t="str">
        <f t="shared" ref="T2184" si="353">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4">IF(J2185&lt;&gt;"",A2185,"")</f>
        <v>Initial Terms Expiration Date</v>
      </c>
      <c r="J2185" s="1479" t="str">
        <f t="shared" ref="J2185" si="355">IF(M2185&lt;&gt;"",Q$1&amp;M2185,"")</f>
        <v>F1208</v>
      </c>
      <c r="K2185" s="1479" t="str">
        <f t="shared" ref="K2185" si="356">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4" t="s">
        <v>1738</v>
      </c>
      <c r="B1" s="1985"/>
      <c r="C1" s="1985"/>
      <c r="D1" s="1985"/>
      <c r="E1" s="1986"/>
      <c r="F1" s="1987" t="s">
        <v>1739</v>
      </c>
      <c r="G1" s="1988"/>
      <c r="H1" s="1988"/>
      <c r="I1" s="1988"/>
      <c r="J1" s="1989"/>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2022-06-01T14:01:31Z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0297bf03-0060-45d1-9cc8-c23dbbbcad98</vt:lpwstr>
  </property>
  <property fmtid="{D5CDD505-2E9C-101B-9397-08002B2CF9AE}" pid="4" name="Classification">
    <vt:lpwstr>LV_R3STR1CT3D</vt:lpwstr>
  </property>
  <property fmtid="{D5CDD505-2E9C-101B-9397-08002B2CF9AE}" pid="5" name="ContainsPII">
    <vt:lpwstr>No</vt:lpwstr>
  </property>
</Properties>
</file>