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bo\Downloads\"/>
    </mc:Choice>
  </mc:AlternateContent>
  <xr:revisionPtr revIDLastSave="0" documentId="13_ncr:1_{0DA1DC36-4964-4315-AC00-C1F5AB2A108A}" xr6:coauthVersionLast="47" xr6:coauthVersionMax="47" xr10:uidLastSave="{00000000-0000-0000-0000-000000000000}"/>
  <bookViews>
    <workbookView xWindow="-108" yWindow="-108" windowWidth="23256" windowHeight="12456" activeTab="2" xr2:uid="{D39EE176-0C1D-3441-8EB4-571125E77837}"/>
  </bookViews>
  <sheets>
    <sheet name="Actual Expenses" sheetId="10" r:id="rId1"/>
    <sheet name="Forecast" sheetId="6" r:id="rId2"/>
    <sheet name="Income Statement" sheetId="8" r:id="rId3"/>
    <sheet name="Visuals" sheetId="9" state="hidden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1" i="6" l="1"/>
  <c r="J41" i="6"/>
  <c r="K41" i="6"/>
  <c r="L41" i="6"/>
  <c r="M41" i="6"/>
  <c r="N41" i="6"/>
  <c r="O41" i="6"/>
  <c r="P41" i="6"/>
  <c r="Q41" i="6"/>
  <c r="R41" i="6"/>
  <c r="S41" i="6"/>
  <c r="T41" i="6"/>
  <c r="J40" i="6"/>
  <c r="K40" i="6"/>
  <c r="L40" i="6"/>
  <c r="M40" i="6"/>
  <c r="N40" i="6"/>
  <c r="O40" i="6"/>
  <c r="P40" i="6"/>
  <c r="Q40" i="6"/>
  <c r="R40" i="6"/>
  <c r="S40" i="6"/>
  <c r="T40" i="6"/>
  <c r="I40" i="6"/>
  <c r="J19" i="6"/>
  <c r="K19" i="6"/>
  <c r="L19" i="6"/>
  <c r="L8" i="6" s="1"/>
  <c r="M19" i="6"/>
  <c r="N19" i="6"/>
  <c r="O19" i="6"/>
  <c r="P19" i="6"/>
  <c r="Q19" i="6"/>
  <c r="Q8" i="6" s="1"/>
  <c r="R19" i="6"/>
  <c r="S19" i="6"/>
  <c r="S8" i="6" s="1"/>
  <c r="T19" i="6"/>
  <c r="T8" i="6" s="1"/>
  <c r="I19" i="6"/>
  <c r="J18" i="6"/>
  <c r="K18" i="6"/>
  <c r="L18" i="6"/>
  <c r="L7" i="6" s="1"/>
  <c r="M18" i="6"/>
  <c r="N18" i="6"/>
  <c r="O18" i="6"/>
  <c r="P18" i="6"/>
  <c r="Q18" i="6"/>
  <c r="R18" i="6"/>
  <c r="S18" i="6"/>
  <c r="T18" i="6"/>
  <c r="T7" i="6" s="1"/>
  <c r="I18" i="6"/>
  <c r="I7" i="6" s="1"/>
  <c r="C11" i="8" s="1"/>
  <c r="C30" i="8" s="1"/>
  <c r="C31" i="8" s="1"/>
  <c r="I8" i="6"/>
  <c r="J8" i="6"/>
  <c r="K8" i="6"/>
  <c r="M8" i="6"/>
  <c r="N8" i="6"/>
  <c r="O8" i="6"/>
  <c r="P8" i="6"/>
  <c r="R8" i="6"/>
  <c r="I9" i="6"/>
  <c r="J9" i="6"/>
  <c r="K9" i="6"/>
  <c r="L9" i="6"/>
  <c r="M9" i="6"/>
  <c r="N9" i="6"/>
  <c r="O9" i="6"/>
  <c r="P9" i="6"/>
  <c r="Q9" i="6"/>
  <c r="R9" i="6"/>
  <c r="S9" i="6"/>
  <c r="T9" i="6"/>
  <c r="I10" i="6"/>
  <c r="J10" i="6"/>
  <c r="K10" i="6"/>
  <c r="L10" i="6"/>
  <c r="M10" i="6"/>
  <c r="N10" i="6"/>
  <c r="O10" i="6"/>
  <c r="P10" i="6"/>
  <c r="Q10" i="6"/>
  <c r="R10" i="6"/>
  <c r="S10" i="6"/>
  <c r="T10" i="6"/>
  <c r="I11" i="6"/>
  <c r="J11" i="6"/>
  <c r="K11" i="6"/>
  <c r="L11" i="6"/>
  <c r="M11" i="6"/>
  <c r="N11" i="6"/>
  <c r="O11" i="6"/>
  <c r="P11" i="6"/>
  <c r="Q11" i="6"/>
  <c r="R11" i="6"/>
  <c r="S11" i="6"/>
  <c r="T11" i="6"/>
  <c r="I12" i="6"/>
  <c r="J12" i="6"/>
  <c r="K12" i="6"/>
  <c r="L12" i="6"/>
  <c r="M12" i="6"/>
  <c r="N12" i="6"/>
  <c r="O12" i="6"/>
  <c r="P12" i="6"/>
  <c r="Q12" i="6"/>
  <c r="R12" i="6"/>
  <c r="S12" i="6"/>
  <c r="T12" i="6"/>
  <c r="I13" i="6"/>
  <c r="J13" i="6"/>
  <c r="K13" i="6"/>
  <c r="L13" i="6"/>
  <c r="M13" i="6"/>
  <c r="N13" i="6"/>
  <c r="O13" i="6"/>
  <c r="P13" i="6"/>
  <c r="Q13" i="6"/>
  <c r="K14" i="8" s="1"/>
  <c r="R13" i="6"/>
  <c r="S13" i="6"/>
  <c r="T13" i="6"/>
  <c r="I14" i="6"/>
  <c r="J14" i="6"/>
  <c r="K14" i="6"/>
  <c r="L14" i="6"/>
  <c r="M14" i="6"/>
  <c r="N14" i="6"/>
  <c r="O14" i="6"/>
  <c r="P14" i="6"/>
  <c r="Q14" i="6"/>
  <c r="R14" i="6"/>
  <c r="S14" i="6"/>
  <c r="T14" i="6"/>
  <c r="J7" i="6"/>
  <c r="K7" i="6"/>
  <c r="E11" i="8" s="1"/>
  <c r="E30" i="8" s="1"/>
  <c r="E31" i="8" s="1"/>
  <c r="M7" i="6"/>
  <c r="G11" i="8" s="1"/>
  <c r="G30" i="8" s="1"/>
  <c r="G31" i="8" s="1"/>
  <c r="N7" i="6"/>
  <c r="H11" i="8" s="1"/>
  <c r="H30" i="8" s="1"/>
  <c r="H31" i="8" s="1"/>
  <c r="O7" i="6"/>
  <c r="I11" i="8" s="1"/>
  <c r="I30" i="8" s="1"/>
  <c r="I31" i="8" s="1"/>
  <c r="P7" i="6"/>
  <c r="Q7" i="6"/>
  <c r="R7" i="6"/>
  <c r="L11" i="8" s="1"/>
  <c r="L30" i="8" s="1"/>
  <c r="L31" i="8" s="1"/>
  <c r="S7" i="6"/>
  <c r="H14" i="6"/>
  <c r="G14" i="6"/>
  <c r="F14" i="6"/>
  <c r="E14" i="6"/>
  <c r="D14" i="6"/>
  <c r="C14" i="6"/>
  <c r="B14" i="6"/>
  <c r="H13" i="6"/>
  <c r="G13" i="6"/>
  <c r="F13" i="6"/>
  <c r="E13" i="6"/>
  <c r="D13" i="6"/>
  <c r="C13" i="6"/>
  <c r="B13" i="6"/>
  <c r="H12" i="6"/>
  <c r="G12" i="6"/>
  <c r="F12" i="6"/>
  <c r="E12" i="6"/>
  <c r="D12" i="6"/>
  <c r="C12" i="6"/>
  <c r="B12" i="6"/>
  <c r="H11" i="6"/>
  <c r="G11" i="6"/>
  <c r="F11" i="6"/>
  <c r="E11" i="6"/>
  <c r="D11" i="6"/>
  <c r="C11" i="6"/>
  <c r="B11" i="6"/>
  <c r="H10" i="6"/>
  <c r="G10" i="6"/>
  <c r="F10" i="6"/>
  <c r="E10" i="6"/>
  <c r="D10" i="6"/>
  <c r="C10" i="6"/>
  <c r="B10" i="6"/>
  <c r="H9" i="6"/>
  <c r="G9" i="6"/>
  <c r="F9" i="6"/>
  <c r="E9" i="6"/>
  <c r="D9" i="6"/>
  <c r="C9" i="6"/>
  <c r="B9" i="6"/>
  <c r="H8" i="6"/>
  <c r="G8" i="6"/>
  <c r="F8" i="6"/>
  <c r="E8" i="6"/>
  <c r="D8" i="6"/>
  <c r="C8" i="6"/>
  <c r="B8" i="6"/>
  <c r="H7" i="6"/>
  <c r="G7" i="6"/>
  <c r="F7" i="6"/>
  <c r="E7" i="6"/>
  <c r="D7" i="6"/>
  <c r="C7" i="6"/>
  <c r="B7" i="6"/>
  <c r="H6" i="6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G6" i="6"/>
  <c r="F6" i="6"/>
  <c r="E6" i="6"/>
  <c r="D6" i="6"/>
  <c r="C6" i="6"/>
  <c r="B6" i="6"/>
  <c r="B17" i="6"/>
  <c r="B39" i="6" s="1"/>
  <c r="H25" i="6"/>
  <c r="H47" i="6" s="1"/>
  <c r="G25" i="6"/>
  <c r="G47" i="6" s="1"/>
  <c r="F25" i="6"/>
  <c r="F47" i="6" s="1"/>
  <c r="E25" i="6"/>
  <c r="E36" i="6" s="1"/>
  <c r="D25" i="6"/>
  <c r="D36" i="6" s="1"/>
  <c r="C25" i="6"/>
  <c r="C47" i="6" s="1"/>
  <c r="B25" i="6"/>
  <c r="B47" i="6" s="1"/>
  <c r="H24" i="6"/>
  <c r="H46" i="6" s="1"/>
  <c r="G24" i="6"/>
  <c r="G35" i="6" s="1"/>
  <c r="F24" i="6"/>
  <c r="F35" i="6" s="1"/>
  <c r="E24" i="6"/>
  <c r="E46" i="6" s="1"/>
  <c r="D24" i="6"/>
  <c r="D46" i="6" s="1"/>
  <c r="C24" i="6"/>
  <c r="C46" i="6" s="1"/>
  <c r="B24" i="6"/>
  <c r="B46" i="6" s="1"/>
  <c r="H23" i="6"/>
  <c r="H45" i="6" s="1"/>
  <c r="G23" i="6"/>
  <c r="G45" i="6" s="1"/>
  <c r="F23" i="6"/>
  <c r="F34" i="6" s="1"/>
  <c r="E23" i="6"/>
  <c r="E45" i="6" s="1"/>
  <c r="D23" i="6"/>
  <c r="D45" i="6" s="1"/>
  <c r="C23" i="6"/>
  <c r="C45" i="6" s="1"/>
  <c r="B23" i="6"/>
  <c r="B34" i="6" s="1"/>
  <c r="H22" i="6"/>
  <c r="H33" i="6" s="1"/>
  <c r="G22" i="6"/>
  <c r="G44" i="6" s="1"/>
  <c r="F22" i="6"/>
  <c r="F44" i="6" s="1"/>
  <c r="E22" i="6"/>
  <c r="E44" i="6" s="1"/>
  <c r="D22" i="6"/>
  <c r="D44" i="6" s="1"/>
  <c r="C22" i="6"/>
  <c r="C44" i="6" s="1"/>
  <c r="B22" i="6"/>
  <c r="B33" i="6" s="1"/>
  <c r="H21" i="6"/>
  <c r="H32" i="6" s="1"/>
  <c r="G21" i="6"/>
  <c r="G32" i="6" s="1"/>
  <c r="F21" i="6"/>
  <c r="F43" i="6" s="1"/>
  <c r="E21" i="6"/>
  <c r="E43" i="6" s="1"/>
  <c r="D21" i="6"/>
  <c r="D43" i="6" s="1"/>
  <c r="C21" i="6"/>
  <c r="C32" i="6" s="1"/>
  <c r="B21" i="6"/>
  <c r="B43" i="6" s="1"/>
  <c r="H20" i="6"/>
  <c r="H42" i="6" s="1"/>
  <c r="G20" i="6"/>
  <c r="G42" i="6" s="1"/>
  <c r="F20" i="6"/>
  <c r="F42" i="6" s="1"/>
  <c r="E20" i="6"/>
  <c r="E42" i="6" s="1"/>
  <c r="D20" i="6"/>
  <c r="D31" i="6" s="1"/>
  <c r="C20" i="6"/>
  <c r="C31" i="6" s="1"/>
  <c r="B20" i="6"/>
  <c r="B31" i="6" s="1"/>
  <c r="H19" i="6"/>
  <c r="H41" i="6" s="1"/>
  <c r="G19" i="6"/>
  <c r="G30" i="6" s="1"/>
  <c r="F19" i="6"/>
  <c r="F41" i="6" s="1"/>
  <c r="E19" i="6"/>
  <c r="E30" i="6" s="1"/>
  <c r="D19" i="6"/>
  <c r="D41" i="6" s="1"/>
  <c r="C19" i="6"/>
  <c r="C41" i="6" s="1"/>
  <c r="B19" i="6"/>
  <c r="B41" i="6" s="1"/>
  <c r="H18" i="6"/>
  <c r="H40" i="6" s="1"/>
  <c r="G18" i="6"/>
  <c r="G40" i="6" s="1"/>
  <c r="F18" i="6"/>
  <c r="F40" i="6" s="1"/>
  <c r="E18" i="6"/>
  <c r="E29" i="6" s="1"/>
  <c r="D18" i="6"/>
  <c r="D40" i="6" s="1"/>
  <c r="C18" i="6"/>
  <c r="B18" i="6"/>
  <c r="B40" i="6" s="1"/>
  <c r="H17" i="6"/>
  <c r="H39" i="6" s="1"/>
  <c r="I39" i="6" s="1"/>
  <c r="J39" i="6" s="1"/>
  <c r="K39" i="6" s="1"/>
  <c r="L39" i="6" s="1"/>
  <c r="M39" i="6" s="1"/>
  <c r="N39" i="6" s="1"/>
  <c r="O39" i="6" s="1"/>
  <c r="P39" i="6" s="1"/>
  <c r="Q39" i="6" s="1"/>
  <c r="R39" i="6" s="1"/>
  <c r="S39" i="6" s="1"/>
  <c r="T39" i="6" s="1"/>
  <c r="G17" i="6"/>
  <c r="G28" i="6" s="1"/>
  <c r="F17" i="6"/>
  <c r="F39" i="6" s="1"/>
  <c r="E17" i="6"/>
  <c r="E39" i="6" s="1"/>
  <c r="D17" i="6"/>
  <c r="D39" i="6" s="1"/>
  <c r="C17" i="6"/>
  <c r="C39" i="6" s="1"/>
  <c r="D11" i="8" l="1"/>
  <c r="D30" i="8" s="1"/>
  <c r="D31" i="8" s="1"/>
  <c r="D6" i="8" s="1"/>
  <c r="F11" i="8"/>
  <c r="F30" i="8" s="1"/>
  <c r="F31" i="8" s="1"/>
  <c r="F35" i="8" s="1"/>
  <c r="K11" i="8"/>
  <c r="K30" i="8" s="1"/>
  <c r="K31" i="8" s="1"/>
  <c r="K6" i="8" s="1"/>
  <c r="L6" i="8"/>
  <c r="L35" i="8"/>
  <c r="H6" i="8"/>
  <c r="H35" i="8"/>
  <c r="G6" i="8"/>
  <c r="G35" i="8"/>
  <c r="E6" i="8"/>
  <c r="E35" i="8"/>
  <c r="I6" i="8"/>
  <c r="I35" i="8"/>
  <c r="C35" i="8"/>
  <c r="C6" i="8"/>
  <c r="H14" i="8"/>
  <c r="F14" i="8"/>
  <c r="N11" i="8"/>
  <c r="N30" i="8" s="1"/>
  <c r="N31" i="8" s="1"/>
  <c r="E14" i="8"/>
  <c r="E13" i="8"/>
  <c r="M11" i="8"/>
  <c r="M30" i="8" s="1"/>
  <c r="M31" i="8" s="1"/>
  <c r="K13" i="8"/>
  <c r="K12" i="8"/>
  <c r="J13" i="8"/>
  <c r="J12" i="8"/>
  <c r="I14" i="8"/>
  <c r="I13" i="8"/>
  <c r="H13" i="8"/>
  <c r="G14" i="8"/>
  <c r="F12" i="8"/>
  <c r="E12" i="8"/>
  <c r="F13" i="8"/>
  <c r="C14" i="8"/>
  <c r="J11" i="8"/>
  <c r="J30" i="8" s="1"/>
  <c r="J31" i="8" s="1"/>
  <c r="L14" i="8"/>
  <c r="L13" i="8"/>
  <c r="L12" i="8"/>
  <c r="I12" i="8"/>
  <c r="H12" i="8"/>
  <c r="J14" i="8"/>
  <c r="G13" i="8"/>
  <c r="G12" i="8"/>
  <c r="D14" i="8"/>
  <c r="D13" i="8"/>
  <c r="D12" i="8"/>
  <c r="C13" i="8"/>
  <c r="C12" i="8"/>
  <c r="N14" i="8"/>
  <c r="N13" i="8"/>
  <c r="N12" i="8"/>
  <c r="M14" i="8"/>
  <c r="M13" i="8"/>
  <c r="M12" i="8"/>
  <c r="C40" i="6"/>
  <c r="B11" i="8" a="1"/>
  <c r="B11" i="8" s="1"/>
  <c r="G41" i="6"/>
  <c r="B29" i="6"/>
  <c r="E32" i="6"/>
  <c r="F32" i="6"/>
  <c r="E34" i="6"/>
  <c r="E41" i="6"/>
  <c r="G43" i="6"/>
  <c r="B42" i="6"/>
  <c r="C34" i="6"/>
  <c r="C43" i="6"/>
  <c r="D34" i="6"/>
  <c r="C29" i="6"/>
  <c r="H35" i="6"/>
  <c r="H44" i="6"/>
  <c r="D29" i="6"/>
  <c r="B36" i="6"/>
  <c r="B45" i="6"/>
  <c r="F29" i="6"/>
  <c r="C36" i="6"/>
  <c r="G39" i="6"/>
  <c r="F46" i="6"/>
  <c r="H30" i="6"/>
  <c r="G46" i="6"/>
  <c r="B28" i="6"/>
  <c r="G29" i="6"/>
  <c r="E31" i="6"/>
  <c r="C33" i="6"/>
  <c r="H34" i="6"/>
  <c r="F36" i="6"/>
  <c r="E40" i="6"/>
  <c r="C42" i="6"/>
  <c r="H43" i="6"/>
  <c r="F45" i="6"/>
  <c r="D47" i="6"/>
  <c r="G34" i="6"/>
  <c r="C28" i="6"/>
  <c r="H29" i="6"/>
  <c r="F31" i="6"/>
  <c r="D33" i="6"/>
  <c r="B35" i="6"/>
  <c r="G36" i="6"/>
  <c r="D42" i="6"/>
  <c r="B44" i="6"/>
  <c r="E47" i="6"/>
  <c r="D28" i="6"/>
  <c r="B30" i="6"/>
  <c r="G31" i="6"/>
  <c r="E33" i="6"/>
  <c r="C35" i="6"/>
  <c r="H36" i="6"/>
  <c r="C30" i="6"/>
  <c r="H31" i="6"/>
  <c r="F33" i="6"/>
  <c r="D35" i="6"/>
  <c r="F28" i="6"/>
  <c r="D30" i="6"/>
  <c r="B32" i="6"/>
  <c r="G33" i="6"/>
  <c r="E35" i="6"/>
  <c r="E28" i="6"/>
  <c r="H28" i="6"/>
  <c r="I28" i="6" s="1"/>
  <c r="F30" i="6"/>
  <c r="D32" i="6"/>
  <c r="I17" i="6"/>
  <c r="G5" i="10"/>
  <c r="H5" i="10" s="1"/>
  <c r="F5" i="10"/>
  <c r="I33" i="6"/>
  <c r="G15" i="8" l="1"/>
  <c r="D35" i="8"/>
  <c r="K15" i="8"/>
  <c r="F6" i="8"/>
  <c r="D15" i="8"/>
  <c r="F7" i="8"/>
  <c r="F8" i="8" s="1"/>
  <c r="F38" i="8"/>
  <c r="F18" i="8" s="1"/>
  <c r="D7" i="8"/>
  <c r="D8" i="8" s="1"/>
  <c r="D16" i="8" s="1"/>
  <c r="D19" i="8" s="1"/>
  <c r="D21" i="8" s="1"/>
  <c r="D38" i="8"/>
  <c r="D18" i="8" s="1"/>
  <c r="H7" i="8"/>
  <c r="H8" i="8" s="1"/>
  <c r="H38" i="8"/>
  <c r="H18" i="8" s="1"/>
  <c r="G38" i="8"/>
  <c r="G18" i="8" s="1"/>
  <c r="G7" i="8"/>
  <c r="G8" i="8" s="1"/>
  <c r="G16" i="8" s="1"/>
  <c r="K35" i="8"/>
  <c r="I38" i="8"/>
  <c r="I18" i="8" s="1"/>
  <c r="I7" i="8"/>
  <c r="I8" i="8" s="1"/>
  <c r="L7" i="8"/>
  <c r="L8" i="8" s="1"/>
  <c r="L38" i="8"/>
  <c r="L18" i="8" s="1"/>
  <c r="E7" i="8"/>
  <c r="E8" i="8" s="1"/>
  <c r="E16" i="8" s="1"/>
  <c r="E38" i="8"/>
  <c r="E18" i="8" s="1"/>
  <c r="C38" i="8"/>
  <c r="C18" i="8" s="1"/>
  <c r="C7" i="8"/>
  <c r="C8" i="8" s="1"/>
  <c r="M35" i="8"/>
  <c r="M6" i="8"/>
  <c r="F15" i="8"/>
  <c r="H15" i="8"/>
  <c r="L15" i="8"/>
  <c r="N35" i="8"/>
  <c r="N6" i="8"/>
  <c r="E15" i="8"/>
  <c r="J6" i="8"/>
  <c r="J35" i="8"/>
  <c r="C15" i="8"/>
  <c r="I15" i="8"/>
  <c r="N15" i="8"/>
  <c r="M15" i="8"/>
  <c r="J15" i="8"/>
  <c r="I44" i="6"/>
  <c r="I22" i="6"/>
  <c r="J17" i="6"/>
  <c r="C5" i="8"/>
  <c r="C2" i="9" s="1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J28" i="6"/>
  <c r="C3" i="9"/>
  <c r="I34" i="6"/>
  <c r="I36" i="6"/>
  <c r="I29" i="6"/>
  <c r="I31" i="6"/>
  <c r="I32" i="6"/>
  <c r="I30" i="6"/>
  <c r="I35" i="6"/>
  <c r="J36" i="6"/>
  <c r="G19" i="8" l="1"/>
  <c r="G21" i="8" s="1"/>
  <c r="L16" i="8"/>
  <c r="L19" i="8" s="1"/>
  <c r="L21" i="8" s="1"/>
  <c r="I16" i="8"/>
  <c r="I19" i="8" s="1"/>
  <c r="E19" i="8"/>
  <c r="E21" i="8" s="1"/>
  <c r="H16" i="8"/>
  <c r="H19" i="8" s="1"/>
  <c r="H21" i="8" s="1"/>
  <c r="F16" i="8"/>
  <c r="F19" i="8" s="1"/>
  <c r="G22" i="8"/>
  <c r="E22" i="8"/>
  <c r="J8" i="8"/>
  <c r="J16" i="8" s="1"/>
  <c r="D22" i="8"/>
  <c r="N7" i="8"/>
  <c r="N8" i="8" s="1"/>
  <c r="N16" i="8" s="1"/>
  <c r="N38" i="8"/>
  <c r="N18" i="8" s="1"/>
  <c r="J38" i="8"/>
  <c r="J18" i="8" s="1"/>
  <c r="J7" i="8"/>
  <c r="L22" i="8"/>
  <c r="M7" i="8"/>
  <c r="M8" i="8" s="1"/>
  <c r="M16" i="8" s="1"/>
  <c r="M38" i="8"/>
  <c r="M18" i="8" s="1"/>
  <c r="K38" i="8"/>
  <c r="K18" i="8" s="1"/>
  <c r="K7" i="8"/>
  <c r="K8" i="8" s="1"/>
  <c r="K16" i="8" s="1"/>
  <c r="C16" i="8"/>
  <c r="C19" i="8" s="1"/>
  <c r="C21" i="8" s="1"/>
  <c r="J47" i="6"/>
  <c r="J25" i="6"/>
  <c r="I46" i="6"/>
  <c r="I24" i="6"/>
  <c r="I43" i="6"/>
  <c r="I21" i="6"/>
  <c r="I42" i="6"/>
  <c r="I20" i="6"/>
  <c r="I47" i="6"/>
  <c r="I25" i="6"/>
  <c r="I45" i="6"/>
  <c r="I23" i="6"/>
  <c r="K17" i="6"/>
  <c r="D5" i="8"/>
  <c r="K28" i="6"/>
  <c r="D3" i="9"/>
  <c r="J34" i="6"/>
  <c r="K31" i="6"/>
  <c r="K35" i="6"/>
  <c r="K34" i="6"/>
  <c r="K32" i="6"/>
  <c r="J31" i="6"/>
  <c r="J32" i="6"/>
  <c r="J33" i="6"/>
  <c r="J30" i="6"/>
  <c r="K33" i="6"/>
  <c r="J29" i="6"/>
  <c r="J35" i="6"/>
  <c r="K30" i="6"/>
  <c r="K29" i="6"/>
  <c r="F21" i="8" l="1"/>
  <c r="F22" i="8" s="1"/>
  <c r="I21" i="8"/>
  <c r="I22" i="8" s="1"/>
  <c r="J19" i="8"/>
  <c r="J21" i="8" s="1"/>
  <c r="N19" i="8"/>
  <c r="N21" i="8" s="1"/>
  <c r="H22" i="8"/>
  <c r="M19" i="8"/>
  <c r="N22" i="8"/>
  <c r="J22" i="8"/>
  <c r="K19" i="8"/>
  <c r="K21" i="8" s="1"/>
  <c r="C22" i="8"/>
  <c r="C4" i="9" s="1"/>
  <c r="J46" i="6"/>
  <c r="J24" i="6"/>
  <c r="K44" i="6"/>
  <c r="K22" i="6"/>
  <c r="J44" i="6"/>
  <c r="J22" i="6"/>
  <c r="J43" i="6"/>
  <c r="J21" i="6"/>
  <c r="J42" i="6"/>
  <c r="J20" i="6"/>
  <c r="K43" i="6"/>
  <c r="K21" i="6"/>
  <c r="K45" i="6"/>
  <c r="K23" i="6"/>
  <c r="K46" i="6"/>
  <c r="K24" i="6"/>
  <c r="K42" i="6"/>
  <c r="K20" i="6"/>
  <c r="J45" i="6"/>
  <c r="J23" i="6"/>
  <c r="L17" i="6"/>
  <c r="E5" i="8"/>
  <c r="L28" i="6"/>
  <c r="E3" i="9"/>
  <c r="L36" i="6"/>
  <c r="K36" i="6"/>
  <c r="L35" i="6"/>
  <c r="M21" i="8" l="1"/>
  <c r="M22" i="8" s="1"/>
  <c r="K22" i="8"/>
  <c r="L46" i="6"/>
  <c r="L24" i="6"/>
  <c r="K47" i="6"/>
  <c r="K25" i="6"/>
  <c r="L47" i="6"/>
  <c r="L25" i="6"/>
  <c r="M17" i="6"/>
  <c r="F5" i="8"/>
  <c r="M28" i="6"/>
  <c r="F3" i="9"/>
  <c r="D4" i="9"/>
  <c r="L31" i="6"/>
  <c r="M31" i="6"/>
  <c r="M35" i="6"/>
  <c r="L34" i="6"/>
  <c r="L32" i="6"/>
  <c r="L33" i="6"/>
  <c r="L29" i="6"/>
  <c r="L30" i="6"/>
  <c r="M34" i="6"/>
  <c r="M45" i="6" l="1"/>
  <c r="M23" i="6"/>
  <c r="L44" i="6"/>
  <c r="L22" i="6"/>
  <c r="L43" i="6"/>
  <c r="L21" i="6"/>
  <c r="L45" i="6"/>
  <c r="L23" i="6"/>
  <c r="M46" i="6"/>
  <c r="M24" i="6"/>
  <c r="M42" i="6"/>
  <c r="M20" i="6"/>
  <c r="L42" i="6"/>
  <c r="L20" i="6"/>
  <c r="N17" i="6"/>
  <c r="G5" i="8"/>
  <c r="N28" i="6"/>
  <c r="G3" i="9"/>
  <c r="E4" i="9"/>
  <c r="M29" i="6"/>
  <c r="N32" i="6"/>
  <c r="N34" i="6"/>
  <c r="M33" i="6"/>
  <c r="M36" i="6"/>
  <c r="M32" i="6"/>
  <c r="M30" i="6"/>
  <c r="N33" i="6"/>
  <c r="N31" i="6"/>
  <c r="N30" i="6"/>
  <c r="N36" i="6"/>
  <c r="N47" i="6" l="1"/>
  <c r="N25" i="6"/>
  <c r="N20" i="6"/>
  <c r="N42" i="6"/>
  <c r="N44" i="6"/>
  <c r="N22" i="6"/>
  <c r="M43" i="6"/>
  <c r="M21" i="6"/>
  <c r="M47" i="6"/>
  <c r="M25" i="6"/>
  <c r="M44" i="6"/>
  <c r="M22" i="6"/>
  <c r="N23" i="6"/>
  <c r="N45" i="6"/>
  <c r="N43" i="6"/>
  <c r="N21" i="6"/>
  <c r="O17" i="6"/>
  <c r="H5" i="8"/>
  <c r="O28" i="6"/>
  <c r="G4" i="9"/>
  <c r="F4" i="9"/>
  <c r="H3" i="9"/>
  <c r="O31" i="6"/>
  <c r="N35" i="6"/>
  <c r="O33" i="6"/>
  <c r="O32" i="6"/>
  <c r="O30" i="6"/>
  <c r="N29" i="6"/>
  <c r="O35" i="6"/>
  <c r="O29" i="6"/>
  <c r="O24" i="6" l="1"/>
  <c r="O46" i="6"/>
  <c r="O21" i="6"/>
  <c r="O43" i="6"/>
  <c r="O44" i="6"/>
  <c r="O22" i="6"/>
  <c r="N24" i="6"/>
  <c r="N46" i="6"/>
  <c r="O42" i="6"/>
  <c r="O20" i="6"/>
  <c r="P17" i="6"/>
  <c r="I5" i="8"/>
  <c r="P28" i="6"/>
  <c r="I3" i="9"/>
  <c r="O34" i="6"/>
  <c r="O36" i="6"/>
  <c r="P29" i="6"/>
  <c r="P36" i="6"/>
  <c r="P33" i="6"/>
  <c r="P44" i="6" l="1"/>
  <c r="P22" i="6"/>
  <c r="P47" i="6"/>
  <c r="P25" i="6"/>
  <c r="O25" i="6"/>
  <c r="O47" i="6"/>
  <c r="O45" i="6"/>
  <c r="O23" i="6"/>
  <c r="Q17" i="6"/>
  <c r="J5" i="8"/>
  <c r="Q28" i="6"/>
  <c r="H4" i="9"/>
  <c r="J3" i="9"/>
  <c r="P31" i="6"/>
  <c r="P30" i="6"/>
  <c r="P35" i="6"/>
  <c r="P34" i="6"/>
  <c r="P32" i="6"/>
  <c r="Q33" i="6"/>
  <c r="Q22" i="6" l="1"/>
  <c r="Q44" i="6"/>
  <c r="P21" i="6"/>
  <c r="P43" i="6"/>
  <c r="P23" i="6"/>
  <c r="P45" i="6"/>
  <c r="P24" i="6"/>
  <c r="P46" i="6"/>
  <c r="P42" i="6"/>
  <c r="P20" i="6"/>
  <c r="R17" i="6"/>
  <c r="K5" i="8"/>
  <c r="R28" i="6"/>
  <c r="K3" i="9"/>
  <c r="I4" i="9"/>
  <c r="Q32" i="6"/>
  <c r="Q34" i="6"/>
  <c r="Q36" i="6"/>
  <c r="Q35" i="6"/>
  <c r="Q29" i="6"/>
  <c r="Q30" i="6"/>
  <c r="Q31" i="6"/>
  <c r="R29" i="6"/>
  <c r="Q20" i="6" l="1"/>
  <c r="Q42" i="6"/>
  <c r="Q24" i="6"/>
  <c r="Q46" i="6"/>
  <c r="Q47" i="6"/>
  <c r="Q25" i="6"/>
  <c r="Q23" i="6"/>
  <c r="Q45" i="6"/>
  <c r="Q21" i="6"/>
  <c r="Q43" i="6"/>
  <c r="S17" i="6"/>
  <c r="L5" i="8"/>
  <c r="S28" i="6"/>
  <c r="L3" i="9"/>
  <c r="J4" i="9"/>
  <c r="S33" i="6"/>
  <c r="S35" i="6"/>
  <c r="S31" i="6"/>
  <c r="S29" i="6"/>
  <c r="S34" i="6"/>
  <c r="S30" i="6"/>
  <c r="R35" i="6"/>
  <c r="S32" i="6"/>
  <c r="R36" i="6"/>
  <c r="R33" i="6"/>
  <c r="R34" i="6"/>
  <c r="R30" i="6"/>
  <c r="R31" i="6"/>
  <c r="S36" i="6"/>
  <c r="R32" i="6"/>
  <c r="R21" i="6" l="1"/>
  <c r="R43" i="6"/>
  <c r="S47" i="6"/>
  <c r="S25" i="6"/>
  <c r="R20" i="6"/>
  <c r="R42" i="6"/>
  <c r="R45" i="6"/>
  <c r="R23" i="6"/>
  <c r="R22" i="6"/>
  <c r="R44" i="6"/>
  <c r="R47" i="6"/>
  <c r="R25" i="6"/>
  <c r="S43" i="6"/>
  <c r="S21" i="6"/>
  <c r="R24" i="6"/>
  <c r="R46" i="6"/>
  <c r="S45" i="6"/>
  <c r="S23" i="6"/>
  <c r="S20" i="6"/>
  <c r="S42" i="6"/>
  <c r="S24" i="6"/>
  <c r="S46" i="6"/>
  <c r="S22" i="6"/>
  <c r="S44" i="6"/>
  <c r="T17" i="6"/>
  <c r="N5" i="8" s="1"/>
  <c r="M5" i="8"/>
  <c r="T28" i="6"/>
  <c r="K4" i="9"/>
  <c r="M3" i="9"/>
  <c r="N3" i="9"/>
  <c r="T29" i="6"/>
  <c r="L4" i="9" l="1"/>
  <c r="M4" i="9"/>
  <c r="T35" i="6"/>
  <c r="T34" i="6"/>
  <c r="T30" i="6"/>
  <c r="T33" i="6"/>
  <c r="T31" i="6"/>
  <c r="T32" i="6"/>
  <c r="T36" i="6"/>
  <c r="T25" i="6" l="1"/>
  <c r="T47" i="6"/>
  <c r="T43" i="6"/>
  <c r="T21" i="6"/>
  <c r="T42" i="6"/>
  <c r="T20" i="6"/>
  <c r="T44" i="6"/>
  <c r="T22" i="6"/>
  <c r="T45" i="6"/>
  <c r="T23" i="6"/>
  <c r="T24" i="6"/>
  <c r="T46" i="6"/>
  <c r="N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<sst xmlns="http://schemas.openxmlformats.org/spreadsheetml/2006/main" count="69" uniqueCount="47">
  <si>
    <t>Start Date</t>
  </si>
  <si>
    <t>Account #</t>
  </si>
  <si>
    <t>Description</t>
  </si>
  <si>
    <t>Department</t>
  </si>
  <si>
    <t>Marketing</t>
  </si>
  <si>
    <t>Engineering</t>
  </si>
  <si>
    <t>Support</t>
  </si>
  <si>
    <t>HR</t>
  </si>
  <si>
    <t>Paid Ads</t>
  </si>
  <si>
    <t>Infuencers</t>
  </si>
  <si>
    <t>Consulting</t>
  </si>
  <si>
    <t>Travel</t>
  </si>
  <si>
    <t>Recruiting Events</t>
  </si>
  <si>
    <t>Meetups</t>
  </si>
  <si>
    <t>Software</t>
  </si>
  <si>
    <t>Call Center</t>
  </si>
  <si>
    <t>Actuals</t>
  </si>
  <si>
    <t>Forecast</t>
  </si>
  <si>
    <t>1. Best Case</t>
  </si>
  <si>
    <t>2. Base Case</t>
  </si>
  <si>
    <t>3. Worst Case</t>
  </si>
  <si>
    <t>Revenue</t>
  </si>
  <si>
    <t>COGS</t>
  </si>
  <si>
    <t>Gross Profit</t>
  </si>
  <si>
    <t>Total operating expenses</t>
  </si>
  <si>
    <t>Operating expenses:</t>
  </si>
  <si>
    <t>Operating income</t>
  </si>
  <si>
    <t>Other income / (expense), net</t>
  </si>
  <si>
    <t>Pre-tax income</t>
  </si>
  <si>
    <t>Taxes</t>
  </si>
  <si>
    <t>Net Income</t>
  </si>
  <si>
    <t>Operating Expenses Scenario</t>
  </si>
  <si>
    <t>Income Statement Forecast</t>
  </si>
  <si>
    <t>in USD</t>
  </si>
  <si>
    <t>x</t>
  </si>
  <si>
    <t>Assumptions</t>
  </si>
  <si>
    <t>Customer Acquisition Cost</t>
  </si>
  <si>
    <t>Price</t>
  </si>
  <si>
    <t>Tax Rate</t>
  </si>
  <si>
    <t>Other</t>
  </si>
  <si>
    <t>COGS % of Revenue</t>
  </si>
  <si>
    <t>Other income / (expense), net % of COGS</t>
  </si>
  <si>
    <t>Profit Margin</t>
  </si>
  <si>
    <t>Actual Operating Expenses</t>
  </si>
  <si>
    <t>Units Sold</t>
  </si>
  <si>
    <t>Best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</si>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</sst>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"/>
    <numFmt numFmtId="165" formatCode="[$$-C09]#,##0.00"/>
    <numFmt numFmtId="166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65" fontId="0" fillId="0" borderId="0" xfId="0" applyNumberFormat="1"/>
    <xf numFmtId="0" fontId="0" fillId="2" borderId="0" xfId="0" applyFill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5" fillId="0" borderId="0" xfId="0" applyFont="1"/>
    <xf numFmtId="17" fontId="2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17" fontId="2" fillId="2" borderId="0" xfId="0" applyNumberFormat="1" applyFont="1" applyFill="1" applyAlignment="1">
      <alignment horizontal="left"/>
    </xf>
    <xf numFmtId="17" fontId="2" fillId="4" borderId="0" xfId="0" applyNumberFormat="1" applyFont="1" applyFill="1" applyAlignment="1">
      <alignment horizontal="center"/>
    </xf>
    <xf numFmtId="17" fontId="2" fillId="4" borderId="0" xfId="0" applyNumberFormat="1" applyFont="1" applyFill="1" applyAlignment="1">
      <alignment horizontal="left"/>
    </xf>
    <xf numFmtId="0" fontId="5" fillId="0" borderId="2" xfId="0" applyFont="1" applyBorder="1"/>
    <xf numFmtId="0" fontId="2" fillId="2" borderId="0" xfId="0" applyFont="1" applyFill="1"/>
    <xf numFmtId="0" fontId="2" fillId="4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/>
    <xf numFmtId="0" fontId="6" fillId="0" borderId="0" xfId="0" applyFont="1"/>
    <xf numFmtId="9" fontId="6" fillId="0" borderId="0" xfId="0" applyNumberFormat="1" applyFont="1"/>
    <xf numFmtId="3" fontId="6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166" fontId="6" fillId="0" borderId="0" xfId="0" applyNumberFormat="1" applyFont="1"/>
    <xf numFmtId="3" fontId="5" fillId="0" borderId="2" xfId="0" applyNumberFormat="1" applyFont="1" applyBorder="1"/>
    <xf numFmtId="3" fontId="5" fillId="3" borderId="3" xfId="0" applyNumberFormat="1" applyFont="1" applyFill="1" applyBorder="1"/>
    <xf numFmtId="3" fontId="5" fillId="0" borderId="2" xfId="0" applyNumberFormat="1" applyFont="1" applyBorder="1" applyAlignment="1">
      <alignment horizontal="right"/>
    </xf>
    <xf numFmtId="0" fontId="5" fillId="5" borderId="0" xfId="0" applyFont="1" applyFill="1"/>
    <xf numFmtId="17" fontId="7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5" fontId="8" fillId="2" borderId="0" xfId="0" applyNumberFormat="1" applyFont="1" applyFill="1"/>
    <xf numFmtId="0" fontId="8" fillId="2" borderId="0" xfId="0" applyFont="1" applyFill="1"/>
    <xf numFmtId="166" fontId="0" fillId="0" borderId="0" xfId="4" applyNumberFormat="1" applyFont="1"/>
    <xf numFmtId="0" fontId="2" fillId="6" borderId="0" xfId="0" applyFont="1" applyFill="1"/>
    <xf numFmtId="1" fontId="2" fillId="4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9" fontId="5" fillId="3" borderId="1" xfId="0" applyNumberFormat="1" applyFont="1" applyFill="1" applyBorder="1"/>
  </cellXfs>
  <cellStyles count="5">
    <cellStyle name="Hyperlink 2" xfId="2" xr:uid="{76C7EFDB-D734-E64A-BE2A-5F803D87771B}"/>
    <cellStyle name="Hyperlink 3" xfId="3" xr:uid="{292A2F43-B0A1-494A-A92B-F4FD9D356A3B}"/>
    <cellStyle name="Normal" xfId="0" builtinId="0"/>
    <cellStyle name="Normal 2" xfId="1" xr:uid="{1978511A-B413-FC40-B397-50C346EB00B3}"/>
    <cellStyle name="Percent" xfId="4" builtinId="5"/>
  </cellStyles>
  <dxfs count="0"/>
  <tableStyles count="0" defaultTableStyle="TableStyleMedium2" defaultPivotStyle="PivotStyleLight16"/>
  <colors>
    <mruColors>
      <color rgb="FFFFFF99"/>
      <color rgb="FF073673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73673"/>
            </a:solidFill>
            <a:ln>
              <a:noFill/>
            </a:ln>
            <a:effectLst/>
          </c:spPr>
          <c:invertIfNegative val="0"/>
          <c:cat>
            <c:numRef>
              <c:f>Visuals!$C$2:$N$2</c:f>
              <c:numCache>
                <c:formatCode>mmm\-yy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Visuals!$C$3:$N$3</c:f>
              <c:numCache>
                <c:formatCode>#,##0</c:formatCode>
                <c:ptCount val="12"/>
                <c:pt idx="0">
                  <c:v>704180.23442602297</c:v>
                </c:pt>
                <c:pt idx="1">
                  <c:v>702486.0201666879</c:v>
                </c:pt>
                <c:pt idx="2">
                  <c:v>700791.80590735306</c:v>
                </c:pt>
                <c:pt idx="3">
                  <c:v>699097.59164801822</c:v>
                </c:pt>
                <c:pt idx="4">
                  <c:v>697403.37738868315</c:v>
                </c:pt>
                <c:pt idx="5">
                  <c:v>894696.94527172099</c:v>
                </c:pt>
                <c:pt idx="6">
                  <c:v>892518.14929950109</c:v>
                </c:pt>
                <c:pt idx="7">
                  <c:v>890339.35332728107</c:v>
                </c:pt>
                <c:pt idx="8">
                  <c:v>888160.55735506117</c:v>
                </c:pt>
                <c:pt idx="9">
                  <c:v>885981.76138284116</c:v>
                </c:pt>
                <c:pt idx="10">
                  <c:v>883802.96541062125</c:v>
                </c:pt>
                <c:pt idx="11">
                  <c:v>881624.16943840124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671215"/>
        <c:axId val="955671695"/>
      </c:barChart>
      <c:lineChart>
        <c:grouping val="standard"/>
        <c:varyColors val="0"/>
        <c:ser>
          <c:idx val="1"/>
          <c:order val="1"/>
          <c:tx>
            <c:strRef>
              <c:f>Visuals!$B$4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Visuals!$C$2:$N$2</c:f>
              <c:numCache>
                <c:formatCode>mmm\-yy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Visuals!$C$4:$N$4</c:f>
              <c:numCache>
                <c:formatCode>0.0%</c:formatCode>
                <c:ptCount val="12"/>
                <c:pt idx="0">
                  <c:v>7.0987370994058677E-2</c:v>
                </c:pt>
                <c:pt idx="1">
                  <c:v>7.0027879729930742E-2</c:v>
                </c:pt>
                <c:pt idx="2">
                  <c:v>6.9063749188437815E-2</c:v>
                </c:pt>
                <c:pt idx="3">
                  <c:v>6.8094945640684384E-2</c:v>
                </c:pt>
                <c:pt idx="4">
                  <c:v>6.712143503002195E-2</c:v>
                </c:pt>
                <c:pt idx="5">
                  <c:v>0.16694557705710281</c:v>
                </c:pt>
                <c:pt idx="6">
                  <c:v>0.16618118219019073</c:v>
                </c:pt>
                <c:pt idx="7">
                  <c:v>0.16541304614200664</c:v>
                </c:pt>
                <c:pt idx="8">
                  <c:v>0.16464114137945199</c:v>
                </c:pt>
                <c:pt idx="9">
                  <c:v>0.16386544009859211</c:v>
                </c:pt>
                <c:pt idx="10">
                  <c:v>0.1630859142213176</c:v>
                </c:pt>
                <c:pt idx="11">
                  <c:v>0.16230253539195652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442463"/>
        <c:axId val="607441503"/>
      </c:lineChart>
      <c:dateAx>
        <c:axId val="9556712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5671695"/>
        <c:crosses val="autoZero"/>
        <c:auto val="1"/>
        <c:lblOffset val="100"/>
        <c:baseTimeUnit val="months"/>
      </c:dateAx>
      <c:valAx>
        <c:axId val="955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5671215"/>
        <c:crosses val="autoZero"/>
        <c:crossBetween val="between"/>
      </c:valAx>
      <c:valAx>
        <c:axId val="607441503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07442463"/>
        <c:crosses val="max"/>
        <c:crossBetween val="between"/>
      </c:valAx>
      <c:dateAx>
        <c:axId val="60744246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0744150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19878</xdr:colOff>
      <xdr:row>4</xdr:row>
      <xdr:rowOff>106018</xdr:rowOff>
    </xdr:from>
    <xdr:to>
      <xdr:col>14</xdr:col>
      <xdr:colOff>13252</xdr:colOff>
      <xdr:row>17</xdr:row>
      <xdr:rowOff>13253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0168B-2FA6-CC51-98AF-CEF1DEE7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1F39-9ED4-4621-A069-61315A9626F2}">
  <dimension ref="B2:H13"/>
  <sheetViews>
    <sheetView zoomScale="115" zoomScaleNormal="115" workbookViewId="0">
      <selection activeCell="M14" sqref="M14"/>
    </sheetView>
  </sheetViews>
  <sheetFormatPr defaultColWidth="8.796875" defaultRowHeight="15.6" x14ac:dyDescent="0.3"/>
  <cols>
    <col min="1" max="1" width="2.69921875" customWidth="1"/>
    <col min="2" max="2" width="10.19921875" customWidth="1"/>
    <col min="3" max="3" width="11.19921875" bestFit="1" customWidth="1"/>
    <col min="4" max="4" width="15.296875" bestFit="1" customWidth="1"/>
  </cols>
  <sheetData>
    <row r="2" spans="2:8" x14ac:dyDescent="0.3">
      <c r="B2" s="29" t="s">
        <v>0</v>
      </c>
      <c r="C2" s="28">
        <v>45536</v>
      </c>
    </row>
    <row r="4" spans="2:8" x14ac:dyDescent="0.3">
      <c r="B4" s="15" t="s">
        <v>43</v>
      </c>
      <c r="C4" s="2"/>
      <c r="D4" s="2"/>
      <c r="E4" s="2"/>
      <c r="F4" s="2"/>
      <c r="G4" s="2"/>
      <c r="H4" s="2"/>
    </row>
    <row r="5" spans="2:8" x14ac:dyDescent="0.3">
      <c r="B5" s="16" t="s">
        <v>1</v>
      </c>
      <c r="C5" s="16" t="s">
        <v>3</v>
      </c>
      <c r="D5" s="16" t="s">
        <v>2</v>
      </c>
      <c r="E5" s="12">
        <v>45536</v>
      </c>
      <c r="F5" s="12">
        <f>EDATE(E5,1)</f>
        <v>45566</v>
      </c>
      <c r="G5" s="12">
        <f t="shared" ref="G5:H5" si="0">EDATE(F5,1)</f>
        <v>45597</v>
      </c>
      <c r="H5" s="12">
        <f t="shared" si="0"/>
        <v>45627</v>
      </c>
    </row>
    <row r="6" spans="2:8" x14ac:dyDescent="0.3">
      <c r="B6" s="3">
        <v>11256</v>
      </c>
      <c r="C6" s="4" t="s">
        <v>4</v>
      </c>
      <c r="D6" t="s">
        <v>8</v>
      </c>
      <c r="E6" s="21">
        <v>22992</v>
      </c>
      <c r="F6" s="21">
        <v>24001</v>
      </c>
      <c r="G6" s="21">
        <v>26558</v>
      </c>
      <c r="H6" s="21">
        <v>25446</v>
      </c>
    </row>
    <row r="7" spans="2:8" x14ac:dyDescent="0.3">
      <c r="B7" s="3">
        <v>11257</v>
      </c>
      <c r="C7" s="4" t="s">
        <v>4</v>
      </c>
      <c r="D7" t="s">
        <v>9</v>
      </c>
      <c r="E7" s="21">
        <v>53326</v>
      </c>
      <c r="F7" s="21">
        <v>54223</v>
      </c>
      <c r="G7" s="21">
        <v>51000</v>
      </c>
      <c r="H7" s="21">
        <v>50000</v>
      </c>
    </row>
    <row r="8" spans="2:8" x14ac:dyDescent="0.3">
      <c r="B8" s="3">
        <v>11259</v>
      </c>
      <c r="C8" s="4" t="s">
        <v>5</v>
      </c>
      <c r="D8" t="s">
        <v>10</v>
      </c>
      <c r="E8" s="21">
        <v>35888</v>
      </c>
      <c r="F8" s="21">
        <v>36880</v>
      </c>
      <c r="G8" s="21">
        <v>37995</v>
      </c>
      <c r="H8" s="21">
        <v>40000</v>
      </c>
    </row>
    <row r="9" spans="2:8" x14ac:dyDescent="0.3">
      <c r="B9" s="3">
        <v>11260</v>
      </c>
      <c r="C9" s="4" t="s">
        <v>5</v>
      </c>
      <c r="D9" t="s">
        <v>11</v>
      </c>
      <c r="E9" s="21">
        <v>87942</v>
      </c>
      <c r="F9" s="21">
        <v>85224</v>
      </c>
      <c r="G9" s="21">
        <v>82469</v>
      </c>
      <c r="H9" s="21">
        <v>81005</v>
      </c>
    </row>
    <row r="10" spans="2:8" x14ac:dyDescent="0.3">
      <c r="B10" s="3">
        <v>11263</v>
      </c>
      <c r="C10" s="4" t="s">
        <v>6</v>
      </c>
      <c r="D10" s="1" t="s">
        <v>14</v>
      </c>
      <c r="E10" s="21">
        <v>92622</v>
      </c>
      <c r="F10" s="21">
        <v>90005</v>
      </c>
      <c r="G10" s="21">
        <v>87556</v>
      </c>
      <c r="H10" s="21">
        <v>84522</v>
      </c>
    </row>
    <row r="11" spans="2:8" x14ac:dyDescent="0.3">
      <c r="B11" s="3">
        <v>11264</v>
      </c>
      <c r="C11" s="4" t="s">
        <v>6</v>
      </c>
      <c r="D11" s="1" t="s">
        <v>15</v>
      </c>
      <c r="E11" s="21">
        <v>27416</v>
      </c>
      <c r="F11" s="21">
        <v>26554</v>
      </c>
      <c r="G11" s="21">
        <v>24330</v>
      </c>
      <c r="H11" s="21">
        <v>22338</v>
      </c>
    </row>
    <row r="12" spans="2:8" x14ac:dyDescent="0.3">
      <c r="B12" s="3">
        <v>11267</v>
      </c>
      <c r="C12" s="4" t="s">
        <v>7</v>
      </c>
      <c r="D12" s="1" t="s">
        <v>12</v>
      </c>
      <c r="E12" s="21">
        <v>41696</v>
      </c>
      <c r="F12" s="21">
        <v>41696</v>
      </c>
      <c r="G12" s="21">
        <v>42558</v>
      </c>
      <c r="H12" s="21">
        <v>45448</v>
      </c>
    </row>
    <row r="13" spans="2:8" x14ac:dyDescent="0.3">
      <c r="B13" s="3">
        <v>11268</v>
      </c>
      <c r="C13" s="4" t="s">
        <v>7</v>
      </c>
      <c r="D13" s="1" t="s">
        <v>13</v>
      </c>
      <c r="E13" s="21">
        <v>60285</v>
      </c>
      <c r="F13" s="21">
        <v>61225</v>
      </c>
      <c r="G13" s="21">
        <v>68994</v>
      </c>
      <c r="H13" s="21">
        <v>72410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45C7-3FC9-4A46-B73D-ABCCA96878D6}">
  <dimension ref="A2:T50"/>
  <sheetViews>
    <sheetView zoomScale="96" zoomScaleNormal="96" workbookViewId="0">
      <selection activeCell="I51" sqref="I51"/>
    </sheetView>
  </sheetViews>
  <sheetFormatPr defaultColWidth="11.19921875" defaultRowHeight="15.6" x14ac:dyDescent="0.3"/>
  <cols>
    <col min="1" max="1" width="2.296875" customWidth="1"/>
    <col min="2" max="2" width="12.19921875" customWidth="1"/>
    <col min="5" max="20" width="8.69921875" customWidth="1"/>
  </cols>
  <sheetData>
    <row r="2" spans="2:20" x14ac:dyDescent="0.3">
      <c r="B2" t="s">
        <v>45</v>
      </c>
      <c r="C2" s="36">
        <v>0.3</v>
      </c>
    </row>
    <row r="3" spans="2:20" x14ac:dyDescent="0.3">
      <c r="B3" t="s">
        <v>46</v>
      </c>
      <c r="C3" s="36">
        <v>0.3</v>
      </c>
    </row>
    <row r="5" spans="2:20" x14ac:dyDescent="0.3">
      <c r="B5" s="15" t="s">
        <v>18</v>
      </c>
      <c r="C5" s="30"/>
      <c r="D5" s="30"/>
      <c r="E5" s="33" t="s">
        <v>16</v>
      </c>
      <c r="F5" s="33"/>
      <c r="G5" s="33"/>
      <c r="H5" s="33"/>
      <c r="I5" s="15" t="s">
        <v>17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</row>
    <row r="6" spans="2:20" x14ac:dyDescent="0.3">
      <c r="B6" s="34" t="str">
        <f>B17</f>
        <v>Account #</v>
      </c>
      <c r="C6" s="16" t="str">
        <f t="shared" ref="C6:H6" si="0">C17</f>
        <v>Department</v>
      </c>
      <c r="D6" s="16" t="str">
        <f t="shared" si="0"/>
        <v>Description</v>
      </c>
      <c r="E6" s="12">
        <f t="shared" si="0"/>
        <v>45536</v>
      </c>
      <c r="F6" s="12">
        <f t="shared" si="0"/>
        <v>45566</v>
      </c>
      <c r="G6" s="12">
        <f t="shared" si="0"/>
        <v>45597</v>
      </c>
      <c r="H6" s="12">
        <f t="shared" si="0"/>
        <v>45627</v>
      </c>
      <c r="I6" s="12">
        <f>EDATE(H6,1)</f>
        <v>45658</v>
      </c>
      <c r="J6" s="12">
        <f t="shared" ref="J6" si="1">EDATE(I6,1)</f>
        <v>45689</v>
      </c>
      <c r="K6" s="12">
        <f t="shared" ref="K6" si="2">EDATE(J6,1)</f>
        <v>45717</v>
      </c>
      <c r="L6" s="12">
        <f t="shared" ref="L6" si="3">EDATE(K6,1)</f>
        <v>45748</v>
      </c>
      <c r="M6" s="12">
        <f t="shared" ref="M6" si="4">EDATE(L6,1)</f>
        <v>45778</v>
      </c>
      <c r="N6" s="12">
        <f t="shared" ref="N6" si="5">EDATE(M6,1)</f>
        <v>45809</v>
      </c>
      <c r="O6" s="12">
        <f t="shared" ref="O6" si="6">EDATE(N6,1)</f>
        <v>45839</v>
      </c>
      <c r="P6" s="12">
        <f t="shared" ref="P6" si="7">EDATE(O6,1)</f>
        <v>45870</v>
      </c>
      <c r="Q6" s="12">
        <f t="shared" ref="Q6" si="8">EDATE(P6,1)</f>
        <v>45901</v>
      </c>
      <c r="R6" s="12">
        <f t="shared" ref="R6" si="9">EDATE(Q6,1)</f>
        <v>45931</v>
      </c>
      <c r="S6" s="12">
        <f t="shared" ref="S6" si="10">EDATE(R6,1)</f>
        <v>45962</v>
      </c>
      <c r="T6" s="12">
        <f t="shared" ref="T6" si="11">EDATE(S6,1)</f>
        <v>45992</v>
      </c>
    </row>
    <row r="7" spans="2:20" x14ac:dyDescent="0.3">
      <c r="B7" s="3">
        <f t="shared" ref="B7:H7" si="12">B18</f>
        <v>11256</v>
      </c>
      <c r="C7" s="4" t="str">
        <f t="shared" si="12"/>
        <v>Marketing</v>
      </c>
      <c r="D7" t="str">
        <f t="shared" si="12"/>
        <v>Paid Ads</v>
      </c>
      <c r="E7" s="7">
        <f t="shared" si="12"/>
        <v>22992</v>
      </c>
      <c r="F7" s="7">
        <f t="shared" si="12"/>
        <v>24001</v>
      </c>
      <c r="G7" s="7">
        <f t="shared" si="12"/>
        <v>26558</v>
      </c>
      <c r="H7" s="7">
        <f t="shared" si="12"/>
        <v>25446</v>
      </c>
      <c r="I7" s="7">
        <f>CHOOSE('Income Statement'!$C$2,Forecast!I18,Forecast!I29,Forecast!I40)</f>
        <v>26859.76114072718</v>
      </c>
      <c r="J7" s="7">
        <f>CHOOSE('Income Statement'!$C$2,Forecast!J18,Forecast!J29,Forecast!J40)</f>
        <v>27796.385232700784</v>
      </c>
      <c r="K7" s="7">
        <f>CHOOSE('Income Statement'!$C$2,Forecast!K18,Forecast!K29,Forecast!K40)</f>
        <v>28733.009324674393</v>
      </c>
      <c r="L7" s="7">
        <f>CHOOSE('Income Statement'!$C$2,Forecast!L18,Forecast!L29,Forecast!L40)</f>
        <v>29669.633416648001</v>
      </c>
      <c r="M7" s="7">
        <f>CHOOSE('Income Statement'!$C$2,Forecast!M18,Forecast!M29,Forecast!M40)</f>
        <v>30606.257508621606</v>
      </c>
      <c r="N7" s="7">
        <f>CHOOSE('Income Statement'!$C$2,Forecast!N18,Forecast!N29,Forecast!N40)</f>
        <v>31542.881600595214</v>
      </c>
      <c r="O7" s="7">
        <f>CHOOSE('Income Statement'!$C$2,Forecast!O18,Forecast!O29,Forecast!O40)</f>
        <v>32479.505692568819</v>
      </c>
      <c r="P7" s="7">
        <f>CHOOSE('Income Statement'!$C$2,Forecast!P18,Forecast!P29,Forecast!P40)</f>
        <v>33416.129784542427</v>
      </c>
      <c r="Q7" s="7">
        <f>CHOOSE('Income Statement'!$C$2,Forecast!Q18,Forecast!Q29,Forecast!Q40)</f>
        <v>34352.753876516035</v>
      </c>
      <c r="R7" s="7">
        <f>CHOOSE('Income Statement'!$C$2,Forecast!R18,Forecast!R29,Forecast!R40)</f>
        <v>35289.377968489644</v>
      </c>
      <c r="S7" s="7">
        <f>CHOOSE('Income Statement'!$C$2,Forecast!S18,Forecast!S29,Forecast!S40)</f>
        <v>36226.002060463245</v>
      </c>
      <c r="T7" s="7">
        <f>CHOOSE('Income Statement'!$C$2,Forecast!T18,Forecast!T29,Forecast!T40)</f>
        <v>37162.62615243686</v>
      </c>
    </row>
    <row r="8" spans="2:20" x14ac:dyDescent="0.3">
      <c r="B8" s="3">
        <f t="shared" ref="B8:H8" si="13">B19</f>
        <v>11257</v>
      </c>
      <c r="C8" s="4" t="str">
        <f t="shared" si="13"/>
        <v>Marketing</v>
      </c>
      <c r="D8" t="str">
        <f t="shared" si="13"/>
        <v>Infuencers</v>
      </c>
      <c r="E8" s="7">
        <f t="shared" si="13"/>
        <v>53326</v>
      </c>
      <c r="F8" s="7">
        <f t="shared" si="13"/>
        <v>54223</v>
      </c>
      <c r="G8" s="7">
        <f t="shared" si="13"/>
        <v>51000</v>
      </c>
      <c r="H8" s="7">
        <f t="shared" si="13"/>
        <v>50000</v>
      </c>
      <c r="I8" s="7">
        <f>CHOOSE('Income Statement'!$C$2,Forecast!I19,Forecast!I30,Forecast!I41)</f>
        <v>48858.543636264534</v>
      </c>
      <c r="J8" s="7">
        <f>CHOOSE('Income Statement'!$C$2,Forecast!J19,Forecast!J30,Forecast!J41)</f>
        <v>47739.745968018353</v>
      </c>
      <c r="K8" s="7">
        <f>CHOOSE('Income Statement'!$C$2,Forecast!K19,Forecast!K30,Forecast!K41)</f>
        <v>46620.948299772179</v>
      </c>
      <c r="L8" s="7">
        <f>CHOOSE('Income Statement'!$C$2,Forecast!L19,Forecast!L30,Forecast!L41)</f>
        <v>45502.150631525998</v>
      </c>
      <c r="M8" s="7">
        <f>CHOOSE('Income Statement'!$C$2,Forecast!M19,Forecast!M30,Forecast!M41)</f>
        <v>44383.352963279816</v>
      </c>
      <c r="N8" s="7">
        <f>CHOOSE('Income Statement'!$C$2,Forecast!N19,Forecast!N30,Forecast!N41)</f>
        <v>43264.555295033635</v>
      </c>
      <c r="O8" s="7">
        <f>CHOOSE('Income Statement'!$C$2,Forecast!O19,Forecast!O30,Forecast!O41)</f>
        <v>42145.757626787454</v>
      </c>
      <c r="P8" s="7">
        <f>CHOOSE('Income Statement'!$C$2,Forecast!P19,Forecast!P30,Forecast!P41)</f>
        <v>41026.95995854128</v>
      </c>
      <c r="Q8" s="7">
        <f>CHOOSE('Income Statement'!$C$2,Forecast!Q19,Forecast!Q30,Forecast!Q41)</f>
        <v>39908.162290295099</v>
      </c>
      <c r="R8" s="7">
        <f>CHOOSE('Income Statement'!$C$2,Forecast!R19,Forecast!R30,Forecast!R41)</f>
        <v>38789.364622048917</v>
      </c>
      <c r="S8" s="7">
        <f>CHOOSE('Income Statement'!$C$2,Forecast!S19,Forecast!S30,Forecast!S41)</f>
        <v>37670.566953802743</v>
      </c>
      <c r="T8" s="7">
        <f>CHOOSE('Income Statement'!$C$2,Forecast!T19,Forecast!T30,Forecast!T41)</f>
        <v>36551.769285556555</v>
      </c>
    </row>
    <row r="9" spans="2:20" x14ac:dyDescent="0.3">
      <c r="B9" s="3">
        <f t="shared" ref="B9:H9" si="14">B20</f>
        <v>11259</v>
      </c>
      <c r="C9" s="4" t="str">
        <f t="shared" si="14"/>
        <v>Engineering</v>
      </c>
      <c r="D9" t="str">
        <f t="shared" si="14"/>
        <v>Consulting</v>
      </c>
      <c r="E9" s="7">
        <f t="shared" si="14"/>
        <v>35888</v>
      </c>
      <c r="F9" s="7">
        <f t="shared" si="14"/>
        <v>36880</v>
      </c>
      <c r="G9" s="7">
        <f t="shared" si="14"/>
        <v>37995</v>
      </c>
      <c r="H9" s="7">
        <f t="shared" si="14"/>
        <v>40000</v>
      </c>
      <c r="I9" s="7">
        <f>CHOOSE('Income Statement'!$C$2,Forecast!I20,Forecast!I31,Forecast!I42)</f>
        <v>41183.971201358247</v>
      </c>
      <c r="J9" s="7">
        <f>CHOOSE('Income Statement'!$C$2,Forecast!J20,Forecast!J31,Forecast!J42)</f>
        <v>42549.236568698609</v>
      </c>
      <c r="K9" s="7">
        <f>CHOOSE('Income Statement'!$C$2,Forecast!K20,Forecast!K31,Forecast!K42)</f>
        <v>43914.501936038978</v>
      </c>
      <c r="L9" s="7">
        <f>CHOOSE('Income Statement'!$C$2,Forecast!L20,Forecast!L31,Forecast!L42)</f>
        <v>45279.76730337934</v>
      </c>
      <c r="M9" s="7">
        <f>CHOOSE('Income Statement'!$C$2,Forecast!M20,Forecast!M31,Forecast!M42)</f>
        <v>46645.032670719709</v>
      </c>
      <c r="N9" s="7">
        <f>CHOOSE('Income Statement'!$C$2,Forecast!N20,Forecast!N31,Forecast!N42)</f>
        <v>48010.298038060078</v>
      </c>
      <c r="O9" s="7">
        <f>CHOOSE('Income Statement'!$C$2,Forecast!O20,Forecast!O31,Forecast!O42)</f>
        <v>49375.563405400448</v>
      </c>
      <c r="P9" s="7">
        <f>CHOOSE('Income Statement'!$C$2,Forecast!P20,Forecast!P31,Forecast!P42)</f>
        <v>50740.82877274081</v>
      </c>
      <c r="Q9" s="7">
        <f>CHOOSE('Income Statement'!$C$2,Forecast!Q20,Forecast!Q31,Forecast!Q42)</f>
        <v>52106.094140081172</v>
      </c>
      <c r="R9" s="7">
        <f>CHOOSE('Income Statement'!$C$2,Forecast!R20,Forecast!R31,Forecast!R42)</f>
        <v>53471.359507421541</v>
      </c>
      <c r="S9" s="7">
        <f>CHOOSE('Income Statement'!$C$2,Forecast!S20,Forecast!S31,Forecast!S42)</f>
        <v>54836.62487476191</v>
      </c>
      <c r="T9" s="7">
        <f>CHOOSE('Income Statement'!$C$2,Forecast!T20,Forecast!T31,Forecast!T42)</f>
        <v>56201.890242102279</v>
      </c>
    </row>
    <row r="10" spans="2:20" x14ac:dyDescent="0.3">
      <c r="B10" s="3">
        <f t="shared" ref="B10:H10" si="15">B21</f>
        <v>11260</v>
      </c>
      <c r="C10" s="4" t="str">
        <f t="shared" si="15"/>
        <v>Engineering</v>
      </c>
      <c r="D10" t="str">
        <f t="shared" si="15"/>
        <v>Travel</v>
      </c>
      <c r="E10" s="7">
        <f t="shared" si="15"/>
        <v>87942</v>
      </c>
      <c r="F10" s="7">
        <f t="shared" si="15"/>
        <v>85224</v>
      </c>
      <c r="G10" s="7">
        <f t="shared" si="15"/>
        <v>82469</v>
      </c>
      <c r="H10" s="7">
        <f t="shared" si="15"/>
        <v>81005</v>
      </c>
      <c r="I10" s="7">
        <f>CHOOSE('Income Statement'!$C$2,Forecast!I21,Forecast!I32,Forecast!I43)</f>
        <v>78427.891551870402</v>
      </c>
      <c r="J10" s="7">
        <f>CHOOSE('Income Statement'!$C$2,Forecast!J21,Forecast!J32,Forecast!J43)</f>
        <v>76097.651339124714</v>
      </c>
      <c r="K10" s="7">
        <f>CHOOSE('Income Statement'!$C$2,Forecast!K21,Forecast!K32,Forecast!K43)</f>
        <v>73767.41112637904</v>
      </c>
      <c r="L10" s="7">
        <f>CHOOSE('Income Statement'!$C$2,Forecast!L21,Forecast!L32,Forecast!L43)</f>
        <v>71437.170913633367</v>
      </c>
      <c r="M10" s="7">
        <f>CHOOSE('Income Statement'!$C$2,Forecast!M21,Forecast!M32,Forecast!M43)</f>
        <v>69106.930700887679</v>
      </c>
      <c r="N10" s="7">
        <f>CHOOSE('Income Statement'!$C$2,Forecast!N21,Forecast!N32,Forecast!N43)</f>
        <v>66776.690488142005</v>
      </c>
      <c r="O10" s="7">
        <f>CHOOSE('Income Statement'!$C$2,Forecast!O21,Forecast!O32,Forecast!O43)</f>
        <v>64446.450275396324</v>
      </c>
      <c r="P10" s="7">
        <f>CHOOSE('Income Statement'!$C$2,Forecast!P21,Forecast!P32,Forecast!P43)</f>
        <v>62116.210062650644</v>
      </c>
      <c r="Q10" s="7">
        <f>CHOOSE('Income Statement'!$C$2,Forecast!Q21,Forecast!Q32,Forecast!Q43)</f>
        <v>59785.969849904963</v>
      </c>
      <c r="R10" s="7">
        <f>CHOOSE('Income Statement'!$C$2,Forecast!R21,Forecast!R32,Forecast!R43)</f>
        <v>57455.729637159282</v>
      </c>
      <c r="S10" s="7">
        <f>CHOOSE('Income Statement'!$C$2,Forecast!S21,Forecast!S32,Forecast!S43)</f>
        <v>55125.489424413609</v>
      </c>
      <c r="T10" s="7">
        <f>CHOOSE('Income Statement'!$C$2,Forecast!T21,Forecast!T32,Forecast!T43)</f>
        <v>52795.249211667928</v>
      </c>
    </row>
    <row r="11" spans="2:20" x14ac:dyDescent="0.3">
      <c r="B11" s="3">
        <f t="shared" ref="B11:H11" si="16">B22</f>
        <v>11263</v>
      </c>
      <c r="C11" s="4" t="str">
        <f t="shared" si="16"/>
        <v>Support</v>
      </c>
      <c r="D11" s="1" t="str">
        <f t="shared" si="16"/>
        <v>Software</v>
      </c>
      <c r="E11" s="7">
        <f t="shared" si="16"/>
        <v>92622</v>
      </c>
      <c r="F11" s="7">
        <f t="shared" si="16"/>
        <v>90005</v>
      </c>
      <c r="G11" s="7">
        <f t="shared" si="16"/>
        <v>87556</v>
      </c>
      <c r="H11" s="7">
        <f t="shared" si="16"/>
        <v>84522</v>
      </c>
      <c r="I11" s="7">
        <f>CHOOSE('Income Statement'!$C$2,Forecast!I22,Forecast!I33,Forecast!I44)</f>
        <v>81916.876517986253</v>
      </c>
      <c r="J11" s="7">
        <f>CHOOSE('Income Statement'!$C$2,Forecast!J22,Forecast!J33,Forecast!J44)</f>
        <v>79232.113149155717</v>
      </c>
      <c r="K11" s="7">
        <f>CHOOSE('Income Statement'!$C$2,Forecast!K22,Forecast!K33,Forecast!K44)</f>
        <v>76547.349780325181</v>
      </c>
      <c r="L11" s="7">
        <f>CHOOSE('Income Statement'!$C$2,Forecast!L22,Forecast!L33,Forecast!L44)</f>
        <v>73862.586411494645</v>
      </c>
      <c r="M11" s="7">
        <f>CHOOSE('Income Statement'!$C$2,Forecast!M22,Forecast!M33,Forecast!M44)</f>
        <v>71177.823042664109</v>
      </c>
      <c r="N11" s="7">
        <f>CHOOSE('Income Statement'!$C$2,Forecast!N22,Forecast!N33,Forecast!N44)</f>
        <v>68493.059673833573</v>
      </c>
      <c r="O11" s="7">
        <f>CHOOSE('Income Statement'!$C$2,Forecast!O22,Forecast!O33,Forecast!O44)</f>
        <v>65808.296305003038</v>
      </c>
      <c r="P11" s="7">
        <f>CHOOSE('Income Statement'!$C$2,Forecast!P22,Forecast!P33,Forecast!P44)</f>
        <v>63123.532936172502</v>
      </c>
      <c r="Q11" s="7">
        <f>CHOOSE('Income Statement'!$C$2,Forecast!Q22,Forecast!Q33,Forecast!Q44)</f>
        <v>60438.769567341966</v>
      </c>
      <c r="R11" s="7">
        <f>CHOOSE('Income Statement'!$C$2,Forecast!R22,Forecast!R33,Forecast!R44)</f>
        <v>57754.00619851143</v>
      </c>
      <c r="S11" s="7">
        <f>CHOOSE('Income Statement'!$C$2,Forecast!S22,Forecast!S33,Forecast!S44)</f>
        <v>55069.242829680894</v>
      </c>
      <c r="T11" s="7">
        <f>CHOOSE('Income Statement'!$C$2,Forecast!T22,Forecast!T33,Forecast!T44)</f>
        <v>52384.479460850358</v>
      </c>
    </row>
    <row r="12" spans="2:20" x14ac:dyDescent="0.3">
      <c r="B12" s="3">
        <f t="shared" ref="B12:H12" si="17">B23</f>
        <v>11264</v>
      </c>
      <c r="C12" s="4" t="str">
        <f t="shared" si="17"/>
        <v>Support</v>
      </c>
      <c r="D12" s="1" t="str">
        <f t="shared" si="17"/>
        <v>Call Center</v>
      </c>
      <c r="E12" s="7">
        <f t="shared" si="17"/>
        <v>27416</v>
      </c>
      <c r="F12" s="7">
        <f t="shared" si="17"/>
        <v>26554</v>
      </c>
      <c r="G12" s="7">
        <f t="shared" si="17"/>
        <v>24330</v>
      </c>
      <c r="H12" s="7">
        <f t="shared" si="17"/>
        <v>22338</v>
      </c>
      <c r="I12" s="7">
        <f>CHOOSE('Income Statement'!$C$2,Forecast!I23,Forecast!I34,Forecast!I45)</f>
        <v>20784.676716073132</v>
      </c>
      <c r="J12" s="7">
        <f>CHOOSE('Income Statement'!$C$2,Forecast!J23,Forecast!J34,Forecast!J45)</f>
        <v>19127.188600603418</v>
      </c>
      <c r="K12" s="7">
        <f>CHOOSE('Income Statement'!$C$2,Forecast!K23,Forecast!K34,Forecast!K45)</f>
        <v>17469.700485133701</v>
      </c>
      <c r="L12" s="7">
        <f>CHOOSE('Income Statement'!$C$2,Forecast!L23,Forecast!L34,Forecast!L45)</f>
        <v>15812.212369663985</v>
      </c>
      <c r="M12" s="7">
        <f>CHOOSE('Income Statement'!$C$2,Forecast!M23,Forecast!M34,Forecast!M45)</f>
        <v>14154.724254194269</v>
      </c>
      <c r="N12" s="7">
        <f>CHOOSE('Income Statement'!$C$2,Forecast!N23,Forecast!N34,Forecast!N45)</f>
        <v>12497.236138724551</v>
      </c>
      <c r="O12" s="7">
        <f>CHOOSE('Income Statement'!$C$2,Forecast!O23,Forecast!O34,Forecast!O45)</f>
        <v>10839.748023254835</v>
      </c>
      <c r="P12" s="7">
        <f>CHOOSE('Income Statement'!$C$2,Forecast!P23,Forecast!P34,Forecast!P45)</f>
        <v>9182.2599077851191</v>
      </c>
      <c r="Q12" s="7">
        <f>CHOOSE('Income Statement'!$C$2,Forecast!Q23,Forecast!Q34,Forecast!Q45)</f>
        <v>7524.7717923154032</v>
      </c>
      <c r="R12" s="7">
        <f>CHOOSE('Income Statement'!$C$2,Forecast!R23,Forecast!R34,Forecast!R45)</f>
        <v>5867.2836768456873</v>
      </c>
      <c r="S12" s="7">
        <f>CHOOSE('Income Statement'!$C$2,Forecast!S23,Forecast!S34,Forecast!S45)</f>
        <v>4209.7955613759696</v>
      </c>
      <c r="T12" s="7">
        <f>CHOOSE('Income Statement'!$C$2,Forecast!T23,Forecast!T34,Forecast!T45)</f>
        <v>2552.3074459062518</v>
      </c>
    </row>
    <row r="13" spans="2:20" x14ac:dyDescent="0.3">
      <c r="B13" s="3">
        <f t="shared" ref="B13:H13" si="18">B24</f>
        <v>11267</v>
      </c>
      <c r="C13" s="4" t="str">
        <f t="shared" si="18"/>
        <v>HR</v>
      </c>
      <c r="D13" s="1" t="str">
        <f t="shared" si="18"/>
        <v>Recruiting Events</v>
      </c>
      <c r="E13" s="7">
        <f t="shared" si="18"/>
        <v>41696</v>
      </c>
      <c r="F13" s="7">
        <f t="shared" si="18"/>
        <v>41696</v>
      </c>
      <c r="G13" s="7">
        <f t="shared" si="18"/>
        <v>42558</v>
      </c>
      <c r="H13" s="7">
        <f t="shared" si="18"/>
        <v>45448</v>
      </c>
      <c r="I13" s="7">
        <f>CHOOSE('Income Statement'!$C$2,Forecast!I24,Forecast!I35,Forecast!I46)</f>
        <v>46256.946961125286</v>
      </c>
      <c r="J13" s="7">
        <f>CHOOSE('Income Statement'!$C$2,Forecast!J24,Forecast!J35,Forecast!J46)</f>
        <v>47522.504650143434</v>
      </c>
      <c r="K13" s="7">
        <f>CHOOSE('Income Statement'!$C$2,Forecast!K24,Forecast!K35,Forecast!K46)</f>
        <v>48788.062339161574</v>
      </c>
      <c r="L13" s="7">
        <f>CHOOSE('Income Statement'!$C$2,Forecast!L24,Forecast!L35,Forecast!L46)</f>
        <v>50053.620028179721</v>
      </c>
      <c r="M13" s="7">
        <f>CHOOSE('Income Statement'!$C$2,Forecast!M24,Forecast!M35,Forecast!M46)</f>
        <v>51319.177717197861</v>
      </c>
      <c r="N13" s="7">
        <f>CHOOSE('Income Statement'!$C$2,Forecast!N24,Forecast!N35,Forecast!N46)</f>
        <v>52584.735406216001</v>
      </c>
      <c r="O13" s="7">
        <f>CHOOSE('Income Statement'!$C$2,Forecast!O24,Forecast!O35,Forecast!O46)</f>
        <v>53850.293095234141</v>
      </c>
      <c r="P13" s="7">
        <f>CHOOSE('Income Statement'!$C$2,Forecast!P24,Forecast!P35,Forecast!P46)</f>
        <v>55115.850784252289</v>
      </c>
      <c r="Q13" s="7">
        <f>CHOOSE('Income Statement'!$C$2,Forecast!Q24,Forecast!Q35,Forecast!Q46)</f>
        <v>56381.408473270436</v>
      </c>
      <c r="R13" s="7">
        <f>CHOOSE('Income Statement'!$C$2,Forecast!R24,Forecast!R35,Forecast!R46)</f>
        <v>57646.966162288576</v>
      </c>
      <c r="S13" s="7">
        <f>CHOOSE('Income Statement'!$C$2,Forecast!S24,Forecast!S35,Forecast!S46)</f>
        <v>58912.523851306716</v>
      </c>
      <c r="T13" s="7">
        <f>CHOOSE('Income Statement'!$C$2,Forecast!T24,Forecast!T35,Forecast!T46)</f>
        <v>60178.081540324856</v>
      </c>
    </row>
    <row r="14" spans="2:20" x14ac:dyDescent="0.3">
      <c r="B14" s="3">
        <f t="shared" ref="B14:H14" si="19">B25</f>
        <v>11268</v>
      </c>
      <c r="C14" s="4" t="str">
        <f t="shared" si="19"/>
        <v>HR</v>
      </c>
      <c r="D14" s="1" t="str">
        <f t="shared" si="19"/>
        <v>Meetups</v>
      </c>
      <c r="E14" s="7">
        <f t="shared" si="19"/>
        <v>60285</v>
      </c>
      <c r="F14" s="7">
        <f t="shared" si="19"/>
        <v>61225</v>
      </c>
      <c r="G14" s="7">
        <f t="shared" si="19"/>
        <v>68994</v>
      </c>
      <c r="H14" s="7">
        <f t="shared" si="19"/>
        <v>72410</v>
      </c>
      <c r="I14" s="7">
        <f>CHOOSE('Income Statement'!$C$2,Forecast!I25,Forecast!I36,Forecast!I47)</f>
        <v>76705.606550771539</v>
      </c>
      <c r="J14" s="7">
        <f>CHOOSE('Income Statement'!$C$2,Forecast!J25,Forecast!J36,Forecast!J47)</f>
        <v>80815.268080732363</v>
      </c>
      <c r="K14" s="7">
        <f>CHOOSE('Income Statement'!$C$2,Forecast!K25,Forecast!K36,Forecast!K47)</f>
        <v>84924.929610693187</v>
      </c>
      <c r="L14" s="7">
        <f>CHOOSE('Income Statement'!$C$2,Forecast!L25,Forecast!L36,Forecast!L47)</f>
        <v>89034.591140653996</v>
      </c>
      <c r="M14" s="7">
        <f>CHOOSE('Income Statement'!$C$2,Forecast!M25,Forecast!M36,Forecast!M47)</f>
        <v>93144.252670614835</v>
      </c>
      <c r="N14" s="7">
        <f>CHOOSE('Income Statement'!$C$2,Forecast!N25,Forecast!N36,Forecast!N47)</f>
        <v>97253.914200575644</v>
      </c>
      <c r="O14" s="7">
        <f>CHOOSE('Income Statement'!$C$2,Forecast!O25,Forecast!O36,Forecast!O47)</f>
        <v>101363.57573053647</v>
      </c>
      <c r="P14" s="7">
        <f>CHOOSE('Income Statement'!$C$2,Forecast!P25,Forecast!P36,Forecast!P47)</f>
        <v>105473.23726049729</v>
      </c>
      <c r="Q14" s="7">
        <f>CHOOSE('Income Statement'!$C$2,Forecast!Q25,Forecast!Q36,Forecast!Q47)</f>
        <v>109582.89879045812</v>
      </c>
      <c r="R14" s="7">
        <f>CHOOSE('Income Statement'!$C$2,Forecast!R25,Forecast!R36,Forecast!R47)</f>
        <v>113692.56032041894</v>
      </c>
      <c r="S14" s="7">
        <f>CHOOSE('Income Statement'!$C$2,Forecast!S25,Forecast!S36,Forecast!S47)</f>
        <v>117802.22185037975</v>
      </c>
      <c r="T14" s="7">
        <f>CHOOSE('Income Statement'!$C$2,Forecast!T25,Forecast!T36,Forecast!T47)</f>
        <v>121911.88338034059</v>
      </c>
    </row>
    <row r="16" spans="2:20" x14ac:dyDescent="0.3">
      <c r="B16" s="15" t="s">
        <v>18</v>
      </c>
      <c r="C16" s="30"/>
      <c r="D16" s="30"/>
      <c r="E16" s="33" t="s">
        <v>16</v>
      </c>
      <c r="F16" s="33"/>
      <c r="G16" s="33"/>
      <c r="H16" s="33"/>
      <c r="I16" s="15" t="s">
        <v>17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 spans="1:20" x14ac:dyDescent="0.3">
      <c r="A17" t="s">
        <v>34</v>
      </c>
      <c r="B17" s="34" t="str">
        <f>'Actual Expenses'!B5</f>
        <v>Account #</v>
      </c>
      <c r="C17" s="16" t="str">
        <f>'Actual Expenses'!C5</f>
        <v>Department</v>
      </c>
      <c r="D17" s="16" t="str">
        <f>'Actual Expenses'!D5</f>
        <v>Description</v>
      </c>
      <c r="E17" s="12">
        <f>'Actual Expenses'!E5</f>
        <v>45536</v>
      </c>
      <c r="F17" s="12">
        <f>'Actual Expenses'!F5</f>
        <v>45566</v>
      </c>
      <c r="G17" s="12">
        <f>'Actual Expenses'!G5</f>
        <v>45597</v>
      </c>
      <c r="H17" s="12">
        <f>'Actual Expenses'!H5</f>
        <v>45627</v>
      </c>
      <c r="I17" s="12">
        <f>EDATE(H17,1)</f>
        <v>45658</v>
      </c>
      <c r="J17" s="12">
        <f t="shared" ref="J17:T17" si="20">EDATE(I17,1)</f>
        <v>45689</v>
      </c>
      <c r="K17" s="12">
        <f t="shared" si="20"/>
        <v>45717</v>
      </c>
      <c r="L17" s="12">
        <f t="shared" si="20"/>
        <v>45748</v>
      </c>
      <c r="M17" s="12">
        <f t="shared" si="20"/>
        <v>45778</v>
      </c>
      <c r="N17" s="12">
        <f t="shared" si="20"/>
        <v>45809</v>
      </c>
      <c r="O17" s="12">
        <f t="shared" si="20"/>
        <v>45839</v>
      </c>
      <c r="P17" s="12">
        <f t="shared" si="20"/>
        <v>45870</v>
      </c>
      <c r="Q17" s="12">
        <f t="shared" si="20"/>
        <v>45901</v>
      </c>
      <c r="R17" s="12">
        <f t="shared" si="20"/>
        <v>45931</v>
      </c>
      <c r="S17" s="12">
        <f t="shared" si="20"/>
        <v>45962</v>
      </c>
      <c r="T17" s="12">
        <f t="shared" si="20"/>
        <v>45992</v>
      </c>
    </row>
    <row r="18" spans="1:20" x14ac:dyDescent="0.3">
      <c r="B18" s="3">
        <f>'Actual Expenses'!B6</f>
        <v>11256</v>
      </c>
      <c r="C18" s="4" t="str">
        <f>'Actual Expenses'!C6</f>
        <v>Marketing</v>
      </c>
      <c r="D18" t="str">
        <f>'Actual Expenses'!D6</f>
        <v>Paid Ads</v>
      </c>
      <c r="E18" s="7">
        <f>'Actual Expenses'!E6</f>
        <v>22992</v>
      </c>
      <c r="F18" s="7">
        <f>'Actual Expenses'!F6</f>
        <v>24001</v>
      </c>
      <c r="G18" s="7">
        <f>'Actual Expenses'!G6</f>
        <v>26558</v>
      </c>
      <c r="H18" s="7">
        <f>'Actual Expenses'!H6</f>
        <v>25446</v>
      </c>
      <c r="I18" s="7">
        <f>I29*(1+$C$2)</f>
        <v>34917.689482945338</v>
      </c>
      <c r="J18" s="7">
        <f t="shared" ref="J18:T18" si="21">J29*(1+$C$2)</f>
        <v>36135.300802511018</v>
      </c>
      <c r="K18" s="7">
        <f t="shared" si="21"/>
        <v>37352.912122076712</v>
      </c>
      <c r="L18" s="7">
        <f t="shared" si="21"/>
        <v>38570.523441642399</v>
      </c>
      <c r="M18" s="7">
        <f t="shared" si="21"/>
        <v>39788.134761208086</v>
      </c>
      <c r="N18" s="7">
        <f t="shared" si="21"/>
        <v>41005.746080773781</v>
      </c>
      <c r="O18" s="7">
        <f t="shared" si="21"/>
        <v>42223.357400339468</v>
      </c>
      <c r="P18" s="7">
        <f t="shared" si="21"/>
        <v>43440.968719905155</v>
      </c>
      <c r="Q18" s="7">
        <f t="shared" si="21"/>
        <v>44658.580039470849</v>
      </c>
      <c r="R18" s="7">
        <f t="shared" si="21"/>
        <v>45876.191359036537</v>
      </c>
      <c r="S18" s="7">
        <f t="shared" si="21"/>
        <v>47093.802678602216</v>
      </c>
      <c r="T18" s="7">
        <f t="shared" si="21"/>
        <v>48311.413998167918</v>
      </c>
    </row>
    <row r="19" spans="1:20" x14ac:dyDescent="0.3">
      <c r="B19" s="3">
        <f>'Actual Expenses'!B7</f>
        <v>11257</v>
      </c>
      <c r="C19" s="4" t="str">
        <f>'Actual Expenses'!C7</f>
        <v>Marketing</v>
      </c>
      <c r="D19" t="str">
        <f>'Actual Expenses'!D7</f>
        <v>Infuencers</v>
      </c>
      <c r="E19" s="7">
        <f>'Actual Expenses'!E7</f>
        <v>53326</v>
      </c>
      <c r="F19" s="7">
        <f>'Actual Expenses'!F7</f>
        <v>54223</v>
      </c>
      <c r="G19" s="7">
        <f>'Actual Expenses'!G7</f>
        <v>51000</v>
      </c>
      <c r="H19" s="7">
        <f>'Actual Expenses'!H7</f>
        <v>50000</v>
      </c>
      <c r="I19" s="7">
        <f>I30*(1+$C$2)</f>
        <v>63516.106727143895</v>
      </c>
      <c r="J19" s="7">
        <f t="shared" ref="J19:T19" si="22">J30*(1+$C$2)</f>
        <v>62061.669758423857</v>
      </c>
      <c r="K19" s="7">
        <f t="shared" si="22"/>
        <v>60607.232789703834</v>
      </c>
      <c r="L19" s="7">
        <f t="shared" si="22"/>
        <v>59152.795820983796</v>
      </c>
      <c r="M19" s="7">
        <f t="shared" si="22"/>
        <v>57698.358852263766</v>
      </c>
      <c r="N19" s="7">
        <f t="shared" si="22"/>
        <v>56243.921883543728</v>
      </c>
      <c r="O19" s="7">
        <f t="shared" si="22"/>
        <v>54789.48491482369</v>
      </c>
      <c r="P19" s="7">
        <f t="shared" si="22"/>
        <v>53335.047946103667</v>
      </c>
      <c r="Q19" s="7">
        <f t="shared" si="22"/>
        <v>51880.610977383629</v>
      </c>
      <c r="R19" s="7">
        <f t="shared" si="22"/>
        <v>50426.174008663591</v>
      </c>
      <c r="S19" s="7">
        <f t="shared" si="22"/>
        <v>48971.737039943568</v>
      </c>
      <c r="T19" s="7">
        <f t="shared" si="22"/>
        <v>47517.300071223523</v>
      </c>
    </row>
    <row r="20" spans="1:20" x14ac:dyDescent="0.3">
      <c r="B20" s="3">
        <f>'Actual Expenses'!B8</f>
        <v>11259</v>
      </c>
      <c r="C20" s="4" t="str">
        <f>'Actual Expenses'!C8</f>
        <v>Engineering</v>
      </c>
      <c r="D20" t="str">
        <f>'Actual Expenses'!D8</f>
        <v>Consulting</v>
      </c>
      <c r="E20" s="7">
        <f>'Actual Expenses'!E8</f>
        <v>35888</v>
      </c>
      <c r="F20" s="7">
        <f>'Actual Expenses'!F8</f>
        <v>36880</v>
      </c>
      <c r="G20" s="7">
        <f>'Actual Expenses'!G8</f>
        <v>37995</v>
      </c>
      <c r="H20" s="7">
        <f>'Actual Expenses'!H8</f>
        <v>40000</v>
      </c>
      <c r="I20" s="7">
        <f t="shared" ref="I20:T20" si="23">I31*(1-$C$2)</f>
        <v>28828.77984095077</v>
      </c>
      <c r="J20" s="7">
        <f t="shared" si="23"/>
        <v>29784.465598089024</v>
      </c>
      <c r="K20" s="7">
        <f t="shared" si="23"/>
        <v>30740.151355227281</v>
      </c>
      <c r="L20" s="7">
        <f t="shared" si="23"/>
        <v>31695.837112365534</v>
      </c>
      <c r="M20" s="7">
        <f t="shared" si="23"/>
        <v>32651.522869503795</v>
      </c>
      <c r="N20" s="7">
        <f t="shared" si="23"/>
        <v>33607.208626642052</v>
      </c>
      <c r="O20" s="7">
        <f t="shared" si="23"/>
        <v>34562.894383780309</v>
      </c>
      <c r="P20" s="7">
        <f t="shared" si="23"/>
        <v>35518.580140918566</v>
      </c>
      <c r="Q20" s="7">
        <f t="shared" si="23"/>
        <v>36474.265898056816</v>
      </c>
      <c r="R20" s="7">
        <f t="shared" si="23"/>
        <v>37429.951655195073</v>
      </c>
      <c r="S20" s="7">
        <f t="shared" si="23"/>
        <v>38385.637412333337</v>
      </c>
      <c r="T20" s="7">
        <f t="shared" si="23"/>
        <v>39341.323169471594</v>
      </c>
    </row>
    <row r="21" spans="1:20" x14ac:dyDescent="0.3">
      <c r="B21" s="3">
        <f>'Actual Expenses'!B9</f>
        <v>11260</v>
      </c>
      <c r="C21" s="4" t="str">
        <f>'Actual Expenses'!C9</f>
        <v>Engineering</v>
      </c>
      <c r="D21" t="str">
        <f>'Actual Expenses'!D9</f>
        <v>Travel</v>
      </c>
      <c r="E21" s="7">
        <f>'Actual Expenses'!E9</f>
        <v>87942</v>
      </c>
      <c r="F21" s="7">
        <f>'Actual Expenses'!F9</f>
        <v>85224</v>
      </c>
      <c r="G21" s="7">
        <f>'Actual Expenses'!G9</f>
        <v>82469</v>
      </c>
      <c r="H21" s="7">
        <f>'Actual Expenses'!H9</f>
        <v>81005</v>
      </c>
      <c r="I21" s="7">
        <f t="shared" ref="I21:T21" si="24">I32*(1-$C$2)</f>
        <v>54899.524086309277</v>
      </c>
      <c r="J21" s="7">
        <f t="shared" si="24"/>
        <v>53268.355937387299</v>
      </c>
      <c r="K21" s="7">
        <f t="shared" si="24"/>
        <v>51637.187788465322</v>
      </c>
      <c r="L21" s="7">
        <f t="shared" si="24"/>
        <v>50006.019639543352</v>
      </c>
      <c r="M21" s="7">
        <f t="shared" si="24"/>
        <v>48374.851490621375</v>
      </c>
      <c r="N21" s="7">
        <f t="shared" si="24"/>
        <v>46743.683341699398</v>
      </c>
      <c r="O21" s="7">
        <f t="shared" si="24"/>
        <v>45112.515192777428</v>
      </c>
      <c r="P21" s="7">
        <f t="shared" si="24"/>
        <v>43481.34704385545</v>
      </c>
      <c r="Q21" s="7">
        <f t="shared" si="24"/>
        <v>41850.178894933473</v>
      </c>
      <c r="R21" s="7">
        <f t="shared" si="24"/>
        <v>40219.010746011496</v>
      </c>
      <c r="S21" s="7">
        <f t="shared" si="24"/>
        <v>38587.842597089526</v>
      </c>
      <c r="T21" s="7">
        <f t="shared" si="24"/>
        <v>36956.674448167549</v>
      </c>
    </row>
    <row r="22" spans="1:20" x14ac:dyDescent="0.3">
      <c r="B22" s="3">
        <f>'Actual Expenses'!B10</f>
        <v>11263</v>
      </c>
      <c r="C22" s="4" t="str">
        <f>'Actual Expenses'!C10</f>
        <v>Support</v>
      </c>
      <c r="D22" s="1" t="str">
        <f>'Actual Expenses'!D10</f>
        <v>Software</v>
      </c>
      <c r="E22" s="7">
        <f>'Actual Expenses'!E10</f>
        <v>92622</v>
      </c>
      <c r="F22" s="7">
        <f>'Actual Expenses'!F10</f>
        <v>90005</v>
      </c>
      <c r="G22" s="7">
        <f>'Actual Expenses'!G10</f>
        <v>87556</v>
      </c>
      <c r="H22" s="7">
        <f>'Actual Expenses'!H10</f>
        <v>84522</v>
      </c>
      <c r="I22" s="7">
        <f t="shared" ref="I22:T22" si="25">I33*(1-$C$2)</f>
        <v>57341.813562590374</v>
      </c>
      <c r="J22" s="7">
        <f t="shared" si="25"/>
        <v>55462.479204408999</v>
      </c>
      <c r="K22" s="7">
        <f t="shared" si="25"/>
        <v>53583.144846227624</v>
      </c>
      <c r="L22" s="7">
        <f t="shared" si="25"/>
        <v>51703.810488046249</v>
      </c>
      <c r="M22" s="7">
        <f t="shared" si="25"/>
        <v>49824.476129864874</v>
      </c>
      <c r="N22" s="7">
        <f t="shared" si="25"/>
        <v>47945.141771683499</v>
      </c>
      <c r="O22" s="7">
        <f t="shared" si="25"/>
        <v>46065.807413502123</v>
      </c>
      <c r="P22" s="7">
        <f t="shared" si="25"/>
        <v>44186.473055320748</v>
      </c>
      <c r="Q22" s="7">
        <f t="shared" si="25"/>
        <v>42307.138697139373</v>
      </c>
      <c r="R22" s="7">
        <f t="shared" si="25"/>
        <v>40427.804338957998</v>
      </c>
      <c r="S22" s="7">
        <f t="shared" si="25"/>
        <v>38548.469980776623</v>
      </c>
      <c r="T22" s="7">
        <f t="shared" si="25"/>
        <v>36669.135622595248</v>
      </c>
    </row>
    <row r="23" spans="1:20" x14ac:dyDescent="0.3">
      <c r="B23" s="3">
        <f>'Actual Expenses'!B11</f>
        <v>11264</v>
      </c>
      <c r="C23" s="4" t="str">
        <f>'Actual Expenses'!C11</f>
        <v>Support</v>
      </c>
      <c r="D23" s="1" t="str">
        <f>'Actual Expenses'!D11</f>
        <v>Call Center</v>
      </c>
      <c r="E23" s="7">
        <f>'Actual Expenses'!E11</f>
        <v>27416</v>
      </c>
      <c r="F23" s="7">
        <f>'Actual Expenses'!F11</f>
        <v>26554</v>
      </c>
      <c r="G23" s="7">
        <f>'Actual Expenses'!G11</f>
        <v>24330</v>
      </c>
      <c r="H23" s="7">
        <f>'Actual Expenses'!H11</f>
        <v>22338</v>
      </c>
      <c r="I23" s="7">
        <f t="shared" ref="I23:T23" si="26">I34*(1-$C$2)</f>
        <v>14549.273701251192</v>
      </c>
      <c r="J23" s="7">
        <f t="shared" si="26"/>
        <v>13389.032020422392</v>
      </c>
      <c r="K23" s="7">
        <f t="shared" si="26"/>
        <v>12228.79033959359</v>
      </c>
      <c r="L23" s="7">
        <f t="shared" si="26"/>
        <v>11068.548658764788</v>
      </c>
      <c r="M23" s="7">
        <f t="shared" si="26"/>
        <v>9908.3069779359867</v>
      </c>
      <c r="N23" s="7">
        <f t="shared" si="26"/>
        <v>8748.065297107185</v>
      </c>
      <c r="O23" s="7">
        <f t="shared" si="26"/>
        <v>7587.8236162783842</v>
      </c>
      <c r="P23" s="7">
        <f t="shared" si="26"/>
        <v>6427.5819354495834</v>
      </c>
      <c r="Q23" s="7">
        <f t="shared" si="26"/>
        <v>5267.3402546207817</v>
      </c>
      <c r="R23" s="7">
        <f t="shared" si="26"/>
        <v>4107.0985737919809</v>
      </c>
      <c r="S23" s="7">
        <f t="shared" si="26"/>
        <v>2946.8568929631783</v>
      </c>
      <c r="T23" s="7">
        <f t="shared" si="26"/>
        <v>1786.6152121343762</v>
      </c>
    </row>
    <row r="24" spans="1:20" x14ac:dyDescent="0.3">
      <c r="B24" s="3">
        <f>'Actual Expenses'!B12</f>
        <v>11267</v>
      </c>
      <c r="C24" s="4" t="str">
        <f>'Actual Expenses'!C12</f>
        <v>HR</v>
      </c>
      <c r="D24" s="1" t="str">
        <f>'Actual Expenses'!D12</f>
        <v>Recruiting Events</v>
      </c>
      <c r="E24" s="7">
        <f>'Actual Expenses'!E12</f>
        <v>41696</v>
      </c>
      <c r="F24" s="7">
        <f>'Actual Expenses'!F12</f>
        <v>41696</v>
      </c>
      <c r="G24" s="7">
        <f>'Actual Expenses'!G12</f>
        <v>42558</v>
      </c>
      <c r="H24" s="7">
        <f>'Actual Expenses'!H12</f>
        <v>45448</v>
      </c>
      <c r="I24" s="7">
        <f t="shared" ref="I24:T24" si="27">I35*(1-$C$2)</f>
        <v>32379.862872787697</v>
      </c>
      <c r="J24" s="7">
        <f t="shared" si="27"/>
        <v>33265.753255100404</v>
      </c>
      <c r="K24" s="7">
        <f t="shared" si="27"/>
        <v>34151.643637413101</v>
      </c>
      <c r="L24" s="7">
        <f t="shared" si="27"/>
        <v>35037.534019725805</v>
      </c>
      <c r="M24" s="7">
        <f t="shared" si="27"/>
        <v>35923.424402038501</v>
      </c>
      <c r="N24" s="7">
        <f t="shared" si="27"/>
        <v>36809.314784351198</v>
      </c>
      <c r="O24" s="7">
        <f t="shared" si="27"/>
        <v>37695.205166663894</v>
      </c>
      <c r="P24" s="7">
        <f t="shared" si="27"/>
        <v>38581.095548976598</v>
      </c>
      <c r="Q24" s="7">
        <f t="shared" si="27"/>
        <v>39466.985931289302</v>
      </c>
      <c r="R24" s="7">
        <f t="shared" si="27"/>
        <v>40352.876313601999</v>
      </c>
      <c r="S24" s="7">
        <f t="shared" si="27"/>
        <v>41238.766695914695</v>
      </c>
      <c r="T24" s="7">
        <f t="shared" si="27"/>
        <v>42124.657078227399</v>
      </c>
    </row>
    <row r="25" spans="1:20" x14ac:dyDescent="0.3">
      <c r="B25" s="3">
        <f>'Actual Expenses'!B13</f>
        <v>11268</v>
      </c>
      <c r="C25" s="4" t="str">
        <f>'Actual Expenses'!C13</f>
        <v>HR</v>
      </c>
      <c r="D25" s="1" t="str">
        <f>'Actual Expenses'!D13</f>
        <v>Meetups</v>
      </c>
      <c r="E25" s="7">
        <f>'Actual Expenses'!E13</f>
        <v>60285</v>
      </c>
      <c r="F25" s="7">
        <f>'Actual Expenses'!F13</f>
        <v>61225</v>
      </c>
      <c r="G25" s="7">
        <f>'Actual Expenses'!G13</f>
        <v>68994</v>
      </c>
      <c r="H25" s="7">
        <f>'Actual Expenses'!H13</f>
        <v>72410</v>
      </c>
      <c r="I25" s="7">
        <f t="shared" ref="I25:T25" si="28">I36*(1-$C$2)</f>
        <v>53693.924585540073</v>
      </c>
      <c r="J25" s="7">
        <f t="shared" si="28"/>
        <v>56570.687656512651</v>
      </c>
      <c r="K25" s="7">
        <f t="shared" si="28"/>
        <v>59447.450727485229</v>
      </c>
      <c r="L25" s="7">
        <f t="shared" si="28"/>
        <v>62324.213798457793</v>
      </c>
      <c r="M25" s="7">
        <f t="shared" si="28"/>
        <v>65200.976869430378</v>
      </c>
      <c r="N25" s="7">
        <f t="shared" si="28"/>
        <v>68077.739940402942</v>
      </c>
      <c r="O25" s="7">
        <f t="shared" si="28"/>
        <v>70954.50301137552</v>
      </c>
      <c r="P25" s="7">
        <f t="shared" si="28"/>
        <v>73831.266082348098</v>
      </c>
      <c r="Q25" s="7">
        <f t="shared" si="28"/>
        <v>76708.029153320676</v>
      </c>
      <c r="R25" s="7">
        <f t="shared" si="28"/>
        <v>79584.792224293255</v>
      </c>
      <c r="S25" s="7">
        <f t="shared" si="28"/>
        <v>82461.555295265818</v>
      </c>
      <c r="T25" s="7">
        <f t="shared" si="28"/>
        <v>85338.318366238411</v>
      </c>
    </row>
    <row r="27" spans="1:20" x14ac:dyDescent="0.3">
      <c r="B27" s="15" t="s">
        <v>19</v>
      </c>
      <c r="C27" s="31"/>
      <c r="D27" s="31"/>
      <c r="E27" s="33" t="s">
        <v>16</v>
      </c>
      <c r="F27" s="33"/>
      <c r="G27" s="33"/>
      <c r="H27" s="33"/>
      <c r="I27" s="15" t="s">
        <v>17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spans="1:20" x14ac:dyDescent="0.3">
      <c r="A28" t="s">
        <v>34</v>
      </c>
      <c r="B28" s="35" t="str">
        <f>B17</f>
        <v>Account #</v>
      </c>
      <c r="C28" s="16" t="str">
        <f t="shared" ref="C28:H28" si="29">C17</f>
        <v>Department</v>
      </c>
      <c r="D28" s="16" t="str">
        <f t="shared" si="29"/>
        <v>Description</v>
      </c>
      <c r="E28" s="12">
        <f t="shared" si="29"/>
        <v>45536</v>
      </c>
      <c r="F28" s="12">
        <f t="shared" si="29"/>
        <v>45566</v>
      </c>
      <c r="G28" s="12">
        <f t="shared" si="29"/>
        <v>45597</v>
      </c>
      <c r="H28" s="12">
        <f t="shared" si="29"/>
        <v>45627</v>
      </c>
      <c r="I28" s="12">
        <f>EDATE(H28,1)</f>
        <v>45658</v>
      </c>
      <c r="J28" s="12">
        <f t="shared" ref="J28:T28" si="30">EDATE(I28,1)</f>
        <v>45689</v>
      </c>
      <c r="K28" s="12">
        <f t="shared" si="30"/>
        <v>45717</v>
      </c>
      <c r="L28" s="12">
        <f t="shared" si="30"/>
        <v>45748</v>
      </c>
      <c r="M28" s="12">
        <f t="shared" si="30"/>
        <v>45778</v>
      </c>
      <c r="N28" s="12">
        <f t="shared" si="30"/>
        <v>45809</v>
      </c>
      <c r="O28" s="12">
        <f t="shared" si="30"/>
        <v>45839</v>
      </c>
      <c r="P28" s="12">
        <f t="shared" si="30"/>
        <v>45870</v>
      </c>
      <c r="Q28" s="12">
        <f t="shared" si="30"/>
        <v>45901</v>
      </c>
      <c r="R28" s="12">
        <f t="shared" si="30"/>
        <v>45931</v>
      </c>
      <c r="S28" s="12">
        <f t="shared" si="30"/>
        <v>45962</v>
      </c>
      <c r="T28" s="12">
        <f t="shared" si="30"/>
        <v>45992</v>
      </c>
    </row>
    <row r="29" spans="1:20" x14ac:dyDescent="0.3">
      <c r="B29" s="3">
        <f t="shared" ref="B29:H29" si="31">B18</f>
        <v>11256</v>
      </c>
      <c r="C29" s="4" t="str">
        <f t="shared" si="31"/>
        <v>Marketing</v>
      </c>
      <c r="D29" t="str">
        <f t="shared" si="31"/>
        <v>Paid Ads</v>
      </c>
      <c r="E29" s="7">
        <f t="shared" si="31"/>
        <v>22992</v>
      </c>
      <c r="F29" s="7">
        <f t="shared" si="31"/>
        <v>24001</v>
      </c>
      <c r="G29" s="7">
        <f t="shared" si="31"/>
        <v>26558</v>
      </c>
      <c r="H29" s="7">
        <f t="shared" si="31"/>
        <v>25446</v>
      </c>
      <c r="I29" s="7">
        <f>_xlfn.FORECAST.ETS(I$28, $E29:$H29, $E$28:$H$28)</f>
        <v>26859.76114072718</v>
      </c>
      <c r="J29" s="7">
        <f>_xlfn.FORECAST.ETS(J$28, $E29:$H29, $E$28:$H$28)</f>
        <v>27796.385232700784</v>
      </c>
      <c r="K29" s="7">
        <f t="shared" ref="J29:T36" si="32">_xlfn.FORECAST.ETS(K$28, $E29:$H29, $E$28:$H$28)</f>
        <v>28733.009324674393</v>
      </c>
      <c r="L29" s="7">
        <f t="shared" si="32"/>
        <v>29669.633416648001</v>
      </c>
      <c r="M29" s="7">
        <f t="shared" si="32"/>
        <v>30606.257508621606</v>
      </c>
      <c r="N29" s="7">
        <f t="shared" si="32"/>
        <v>31542.881600595214</v>
      </c>
      <c r="O29" s="7">
        <f t="shared" si="32"/>
        <v>32479.505692568819</v>
      </c>
      <c r="P29" s="7">
        <f t="shared" si="32"/>
        <v>33416.129784542427</v>
      </c>
      <c r="Q29" s="7">
        <f t="shared" si="32"/>
        <v>34352.753876516035</v>
      </c>
      <c r="R29" s="7">
        <f t="shared" si="32"/>
        <v>35289.377968489644</v>
      </c>
      <c r="S29" s="7">
        <f t="shared" si="32"/>
        <v>36226.002060463245</v>
      </c>
      <c r="T29" s="7">
        <f t="shared" si="32"/>
        <v>37162.62615243686</v>
      </c>
    </row>
    <row r="30" spans="1:20" x14ac:dyDescent="0.3">
      <c r="B30" s="3">
        <f t="shared" ref="B30:H30" si="33">B19</f>
        <v>11257</v>
      </c>
      <c r="C30" s="4" t="str">
        <f t="shared" si="33"/>
        <v>Marketing</v>
      </c>
      <c r="D30" t="str">
        <f t="shared" si="33"/>
        <v>Infuencers</v>
      </c>
      <c r="E30" s="7">
        <f t="shared" si="33"/>
        <v>53326</v>
      </c>
      <c r="F30" s="7">
        <f t="shared" si="33"/>
        <v>54223</v>
      </c>
      <c r="G30" s="7">
        <f t="shared" si="33"/>
        <v>51000</v>
      </c>
      <c r="H30" s="7">
        <f t="shared" si="33"/>
        <v>50000</v>
      </c>
      <c r="I30" s="7">
        <f t="shared" ref="I30:I36" si="34">_xlfn.FORECAST.ETS(I$28, $E30:$H30, $E$28:$H$28)</f>
        <v>48858.543636264534</v>
      </c>
      <c r="J30" s="7">
        <f t="shared" si="32"/>
        <v>47739.745968018353</v>
      </c>
      <c r="K30" s="7">
        <f t="shared" si="32"/>
        <v>46620.948299772179</v>
      </c>
      <c r="L30" s="7">
        <f t="shared" si="32"/>
        <v>45502.150631525998</v>
      </c>
      <c r="M30" s="7">
        <f t="shared" si="32"/>
        <v>44383.352963279816</v>
      </c>
      <c r="N30" s="7">
        <f t="shared" si="32"/>
        <v>43264.555295033635</v>
      </c>
      <c r="O30" s="7">
        <f t="shared" si="32"/>
        <v>42145.757626787454</v>
      </c>
      <c r="P30" s="7">
        <f t="shared" si="32"/>
        <v>41026.95995854128</v>
      </c>
      <c r="Q30" s="7">
        <f t="shared" si="32"/>
        <v>39908.162290295099</v>
      </c>
      <c r="R30" s="7">
        <f t="shared" si="32"/>
        <v>38789.364622048917</v>
      </c>
      <c r="S30" s="7">
        <f t="shared" si="32"/>
        <v>37670.566953802743</v>
      </c>
      <c r="T30" s="7">
        <f t="shared" si="32"/>
        <v>36551.769285556555</v>
      </c>
    </row>
    <row r="31" spans="1:20" x14ac:dyDescent="0.3">
      <c r="B31" s="3">
        <f t="shared" ref="B31:H31" si="35">B20</f>
        <v>11259</v>
      </c>
      <c r="C31" s="4" t="str">
        <f t="shared" si="35"/>
        <v>Engineering</v>
      </c>
      <c r="D31" t="str">
        <f t="shared" si="35"/>
        <v>Consulting</v>
      </c>
      <c r="E31" s="7">
        <f t="shared" si="35"/>
        <v>35888</v>
      </c>
      <c r="F31" s="7">
        <f t="shared" si="35"/>
        <v>36880</v>
      </c>
      <c r="G31" s="7">
        <f t="shared" si="35"/>
        <v>37995</v>
      </c>
      <c r="H31" s="7">
        <f t="shared" si="35"/>
        <v>40000</v>
      </c>
      <c r="I31" s="7">
        <f t="shared" si="34"/>
        <v>41183.971201358247</v>
      </c>
      <c r="J31" s="7">
        <f t="shared" si="32"/>
        <v>42549.236568698609</v>
      </c>
      <c r="K31" s="7">
        <f t="shared" si="32"/>
        <v>43914.501936038978</v>
      </c>
      <c r="L31" s="7">
        <f t="shared" si="32"/>
        <v>45279.76730337934</v>
      </c>
      <c r="M31" s="7">
        <f t="shared" si="32"/>
        <v>46645.032670719709</v>
      </c>
      <c r="N31" s="7">
        <f t="shared" si="32"/>
        <v>48010.298038060078</v>
      </c>
      <c r="O31" s="7">
        <f t="shared" si="32"/>
        <v>49375.563405400448</v>
      </c>
      <c r="P31" s="7">
        <f t="shared" si="32"/>
        <v>50740.82877274081</v>
      </c>
      <c r="Q31" s="7">
        <f t="shared" si="32"/>
        <v>52106.094140081172</v>
      </c>
      <c r="R31" s="7">
        <f t="shared" si="32"/>
        <v>53471.359507421541</v>
      </c>
      <c r="S31" s="7">
        <f t="shared" si="32"/>
        <v>54836.62487476191</v>
      </c>
      <c r="T31" s="7">
        <f t="shared" si="32"/>
        <v>56201.890242102279</v>
      </c>
    </row>
    <row r="32" spans="1:20" x14ac:dyDescent="0.3">
      <c r="B32" s="3">
        <f t="shared" ref="B32:H32" si="36">B21</f>
        <v>11260</v>
      </c>
      <c r="C32" s="4" t="str">
        <f t="shared" si="36"/>
        <v>Engineering</v>
      </c>
      <c r="D32" t="str">
        <f t="shared" si="36"/>
        <v>Travel</v>
      </c>
      <c r="E32" s="7">
        <f t="shared" si="36"/>
        <v>87942</v>
      </c>
      <c r="F32" s="7">
        <f t="shared" si="36"/>
        <v>85224</v>
      </c>
      <c r="G32" s="7">
        <f t="shared" si="36"/>
        <v>82469</v>
      </c>
      <c r="H32" s="7">
        <f t="shared" si="36"/>
        <v>81005</v>
      </c>
      <c r="I32" s="7">
        <f t="shared" si="34"/>
        <v>78427.891551870402</v>
      </c>
      <c r="J32" s="7">
        <f t="shared" si="32"/>
        <v>76097.651339124714</v>
      </c>
      <c r="K32" s="7">
        <f t="shared" si="32"/>
        <v>73767.41112637904</v>
      </c>
      <c r="L32" s="7">
        <f t="shared" si="32"/>
        <v>71437.170913633367</v>
      </c>
      <c r="M32" s="7">
        <f t="shared" si="32"/>
        <v>69106.930700887679</v>
      </c>
      <c r="N32" s="7">
        <f t="shared" si="32"/>
        <v>66776.690488142005</v>
      </c>
      <c r="O32" s="7">
        <f t="shared" si="32"/>
        <v>64446.450275396324</v>
      </c>
      <c r="P32" s="7">
        <f t="shared" si="32"/>
        <v>62116.210062650644</v>
      </c>
      <c r="Q32" s="7">
        <f t="shared" si="32"/>
        <v>59785.969849904963</v>
      </c>
      <c r="R32" s="7">
        <f t="shared" si="32"/>
        <v>57455.729637159282</v>
      </c>
      <c r="S32" s="7">
        <f t="shared" si="32"/>
        <v>55125.489424413609</v>
      </c>
      <c r="T32" s="7">
        <f t="shared" si="32"/>
        <v>52795.249211667928</v>
      </c>
    </row>
    <row r="33" spans="1:20" x14ac:dyDescent="0.3">
      <c r="B33" s="3">
        <f t="shared" ref="B33:H33" si="37">B22</f>
        <v>11263</v>
      </c>
      <c r="C33" s="4" t="str">
        <f t="shared" si="37"/>
        <v>Support</v>
      </c>
      <c r="D33" s="1" t="str">
        <f t="shared" si="37"/>
        <v>Software</v>
      </c>
      <c r="E33" s="7">
        <f t="shared" si="37"/>
        <v>92622</v>
      </c>
      <c r="F33" s="7">
        <f t="shared" si="37"/>
        <v>90005</v>
      </c>
      <c r="G33" s="7">
        <f t="shared" si="37"/>
        <v>87556</v>
      </c>
      <c r="H33" s="7">
        <f t="shared" si="37"/>
        <v>84522</v>
      </c>
      <c r="I33" s="7">
        <f t="shared" si="34"/>
        <v>81916.876517986253</v>
      </c>
      <c r="J33" s="7">
        <f t="shared" si="32"/>
        <v>79232.113149155717</v>
      </c>
      <c r="K33" s="7">
        <f t="shared" si="32"/>
        <v>76547.349780325181</v>
      </c>
      <c r="L33" s="7">
        <f t="shared" si="32"/>
        <v>73862.586411494645</v>
      </c>
      <c r="M33" s="7">
        <f t="shared" si="32"/>
        <v>71177.823042664109</v>
      </c>
      <c r="N33" s="7">
        <f t="shared" si="32"/>
        <v>68493.059673833573</v>
      </c>
      <c r="O33" s="7">
        <f t="shared" si="32"/>
        <v>65808.296305003038</v>
      </c>
      <c r="P33" s="7">
        <f t="shared" si="32"/>
        <v>63123.532936172502</v>
      </c>
      <c r="Q33" s="7">
        <f t="shared" si="32"/>
        <v>60438.769567341966</v>
      </c>
      <c r="R33" s="7">
        <f t="shared" si="32"/>
        <v>57754.00619851143</v>
      </c>
      <c r="S33" s="7">
        <f t="shared" si="32"/>
        <v>55069.242829680894</v>
      </c>
      <c r="T33" s="7">
        <f t="shared" si="32"/>
        <v>52384.479460850358</v>
      </c>
    </row>
    <row r="34" spans="1:20" x14ac:dyDescent="0.3">
      <c r="B34" s="3">
        <f t="shared" ref="B34:H34" si="38">B23</f>
        <v>11264</v>
      </c>
      <c r="C34" s="4" t="str">
        <f t="shared" si="38"/>
        <v>Support</v>
      </c>
      <c r="D34" s="1" t="str">
        <f t="shared" si="38"/>
        <v>Call Center</v>
      </c>
      <c r="E34" s="7">
        <f t="shared" si="38"/>
        <v>27416</v>
      </c>
      <c r="F34" s="7">
        <f t="shared" si="38"/>
        <v>26554</v>
      </c>
      <c r="G34" s="7">
        <f t="shared" si="38"/>
        <v>24330</v>
      </c>
      <c r="H34" s="7">
        <f t="shared" si="38"/>
        <v>22338</v>
      </c>
      <c r="I34" s="7">
        <f t="shared" si="34"/>
        <v>20784.676716073132</v>
      </c>
      <c r="J34" s="7">
        <f t="shared" si="32"/>
        <v>19127.188600603418</v>
      </c>
      <c r="K34" s="7">
        <f t="shared" si="32"/>
        <v>17469.700485133701</v>
      </c>
      <c r="L34" s="7">
        <f t="shared" si="32"/>
        <v>15812.212369663985</v>
      </c>
      <c r="M34" s="7">
        <f t="shared" si="32"/>
        <v>14154.724254194269</v>
      </c>
      <c r="N34" s="7">
        <f t="shared" si="32"/>
        <v>12497.236138724551</v>
      </c>
      <c r="O34" s="7">
        <f t="shared" si="32"/>
        <v>10839.748023254835</v>
      </c>
      <c r="P34" s="7">
        <f>_xlfn.FORECAST.ETS(P$28, $E34:$H34, $E$28:$H$28)</f>
        <v>9182.2599077851191</v>
      </c>
      <c r="Q34" s="7">
        <f t="shared" si="32"/>
        <v>7524.7717923154032</v>
      </c>
      <c r="R34" s="7">
        <f t="shared" si="32"/>
        <v>5867.2836768456873</v>
      </c>
      <c r="S34" s="7">
        <f t="shared" si="32"/>
        <v>4209.7955613759696</v>
      </c>
      <c r="T34" s="7">
        <f t="shared" si="32"/>
        <v>2552.3074459062518</v>
      </c>
    </row>
    <row r="35" spans="1:20" x14ac:dyDescent="0.3">
      <c r="B35" s="3">
        <f t="shared" ref="B35:H35" si="39">B24</f>
        <v>11267</v>
      </c>
      <c r="C35" s="4" t="str">
        <f t="shared" si="39"/>
        <v>HR</v>
      </c>
      <c r="D35" s="1" t="str">
        <f t="shared" si="39"/>
        <v>Recruiting Events</v>
      </c>
      <c r="E35" s="7">
        <f t="shared" si="39"/>
        <v>41696</v>
      </c>
      <c r="F35" s="7">
        <f t="shared" si="39"/>
        <v>41696</v>
      </c>
      <c r="G35" s="7">
        <f t="shared" si="39"/>
        <v>42558</v>
      </c>
      <c r="H35" s="7">
        <f t="shared" si="39"/>
        <v>45448</v>
      </c>
      <c r="I35" s="7">
        <f t="shared" si="34"/>
        <v>46256.946961125286</v>
      </c>
      <c r="J35" s="7">
        <f t="shared" si="32"/>
        <v>47522.504650143434</v>
      </c>
      <c r="K35" s="7">
        <f t="shared" si="32"/>
        <v>48788.062339161574</v>
      </c>
      <c r="L35" s="7">
        <f t="shared" si="32"/>
        <v>50053.620028179721</v>
      </c>
      <c r="M35" s="7">
        <f t="shared" si="32"/>
        <v>51319.177717197861</v>
      </c>
      <c r="N35" s="7">
        <f t="shared" si="32"/>
        <v>52584.735406216001</v>
      </c>
      <c r="O35" s="7">
        <f t="shared" si="32"/>
        <v>53850.293095234141</v>
      </c>
      <c r="P35" s="7">
        <f t="shared" si="32"/>
        <v>55115.850784252289</v>
      </c>
      <c r="Q35" s="7">
        <f t="shared" si="32"/>
        <v>56381.408473270436</v>
      </c>
      <c r="R35" s="7">
        <f t="shared" si="32"/>
        <v>57646.966162288576</v>
      </c>
      <c r="S35" s="7">
        <f t="shared" si="32"/>
        <v>58912.523851306716</v>
      </c>
      <c r="T35" s="7">
        <f t="shared" si="32"/>
        <v>60178.081540324856</v>
      </c>
    </row>
    <row r="36" spans="1:20" x14ac:dyDescent="0.3">
      <c r="B36" s="3">
        <f t="shared" ref="B36:H36" si="40">B25</f>
        <v>11268</v>
      </c>
      <c r="C36" s="4" t="str">
        <f t="shared" si="40"/>
        <v>HR</v>
      </c>
      <c r="D36" s="1" t="str">
        <f t="shared" si="40"/>
        <v>Meetups</v>
      </c>
      <c r="E36" s="7">
        <f t="shared" si="40"/>
        <v>60285</v>
      </c>
      <c r="F36" s="7">
        <f t="shared" si="40"/>
        <v>61225</v>
      </c>
      <c r="G36" s="7">
        <f t="shared" si="40"/>
        <v>68994</v>
      </c>
      <c r="H36" s="7">
        <f t="shared" si="40"/>
        <v>72410</v>
      </c>
      <c r="I36" s="7">
        <f t="shared" si="34"/>
        <v>76705.606550771539</v>
      </c>
      <c r="J36" s="7">
        <f t="shared" si="32"/>
        <v>80815.268080732363</v>
      </c>
      <c r="K36" s="7">
        <f t="shared" si="32"/>
        <v>84924.929610693187</v>
      </c>
      <c r="L36" s="7">
        <f t="shared" si="32"/>
        <v>89034.591140653996</v>
      </c>
      <c r="M36" s="7">
        <f t="shared" si="32"/>
        <v>93144.252670614835</v>
      </c>
      <c r="N36" s="7">
        <f t="shared" si="32"/>
        <v>97253.914200575644</v>
      </c>
      <c r="O36" s="7">
        <f t="shared" si="32"/>
        <v>101363.57573053647</v>
      </c>
      <c r="P36" s="7">
        <f t="shared" si="32"/>
        <v>105473.23726049729</v>
      </c>
      <c r="Q36" s="7">
        <f t="shared" si="32"/>
        <v>109582.89879045812</v>
      </c>
      <c r="R36" s="7">
        <f t="shared" si="32"/>
        <v>113692.56032041894</v>
      </c>
      <c r="S36" s="7">
        <f t="shared" si="32"/>
        <v>117802.22185037975</v>
      </c>
      <c r="T36" s="7">
        <f t="shared" si="32"/>
        <v>121911.88338034059</v>
      </c>
    </row>
    <row r="38" spans="1:20" x14ac:dyDescent="0.3">
      <c r="B38" s="15" t="s">
        <v>20</v>
      </c>
      <c r="C38" s="30"/>
      <c r="D38" s="30"/>
      <c r="E38" s="33" t="s">
        <v>16</v>
      </c>
      <c r="F38" s="33"/>
      <c r="G38" s="33"/>
      <c r="H38" s="33"/>
      <c r="I38" s="15" t="s">
        <v>17</v>
      </c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spans="1:20" x14ac:dyDescent="0.3">
      <c r="B39" s="34" t="str">
        <f>B17</f>
        <v>Account #</v>
      </c>
      <c r="C39" s="16" t="str">
        <f t="shared" ref="C39:H39" si="41">C17</f>
        <v>Department</v>
      </c>
      <c r="D39" s="16" t="str">
        <f t="shared" si="41"/>
        <v>Description</v>
      </c>
      <c r="E39" s="12">
        <f t="shared" si="41"/>
        <v>45536</v>
      </c>
      <c r="F39" s="12">
        <f t="shared" si="41"/>
        <v>45566</v>
      </c>
      <c r="G39" s="12">
        <f t="shared" si="41"/>
        <v>45597</v>
      </c>
      <c r="H39" s="12">
        <f t="shared" si="41"/>
        <v>45627</v>
      </c>
      <c r="I39" s="12">
        <f>EDATE(H39,1)</f>
        <v>45658</v>
      </c>
      <c r="J39" s="12">
        <f t="shared" ref="J39:T39" si="42">EDATE(I39,1)</f>
        <v>45689</v>
      </c>
      <c r="K39" s="12">
        <f t="shared" si="42"/>
        <v>45717</v>
      </c>
      <c r="L39" s="12">
        <f t="shared" si="42"/>
        <v>45748</v>
      </c>
      <c r="M39" s="12">
        <f t="shared" si="42"/>
        <v>45778</v>
      </c>
      <c r="N39" s="12">
        <f t="shared" si="42"/>
        <v>45809</v>
      </c>
      <c r="O39" s="12">
        <f t="shared" si="42"/>
        <v>45839</v>
      </c>
      <c r="P39" s="12">
        <f t="shared" si="42"/>
        <v>45870</v>
      </c>
      <c r="Q39" s="12">
        <f t="shared" si="42"/>
        <v>45901</v>
      </c>
      <c r="R39" s="12">
        <f t="shared" si="42"/>
        <v>45931</v>
      </c>
      <c r="S39" s="12">
        <f t="shared" si="42"/>
        <v>45962</v>
      </c>
      <c r="T39" s="12">
        <f t="shared" si="42"/>
        <v>45992</v>
      </c>
    </row>
    <row r="40" spans="1:20" x14ac:dyDescent="0.3">
      <c r="B40" s="3">
        <f t="shared" ref="B40:H40" si="43">B18</f>
        <v>11256</v>
      </c>
      <c r="C40" s="4" t="str">
        <f t="shared" si="43"/>
        <v>Marketing</v>
      </c>
      <c r="D40" t="str">
        <f t="shared" si="43"/>
        <v>Paid Ads</v>
      </c>
      <c r="E40" s="7">
        <f t="shared" si="43"/>
        <v>22992</v>
      </c>
      <c r="F40" s="7">
        <f t="shared" si="43"/>
        <v>24001</v>
      </c>
      <c r="G40" s="7">
        <f t="shared" si="43"/>
        <v>26558</v>
      </c>
      <c r="H40" s="7">
        <f t="shared" si="43"/>
        <v>25446</v>
      </c>
      <c r="I40" s="7">
        <f>I29*(1-$C$2)</f>
        <v>18801.832798509025</v>
      </c>
      <c r="J40" s="7">
        <f t="shared" ref="J40:T41" si="44">J29*(1-$C$2)</f>
        <v>19457.469662890548</v>
      </c>
      <c r="K40" s="7">
        <f t="shared" si="44"/>
        <v>20113.106527272073</v>
      </c>
      <c r="L40" s="7">
        <f t="shared" si="44"/>
        <v>20768.743391653599</v>
      </c>
      <c r="M40" s="7">
        <f t="shared" si="44"/>
        <v>21424.380256035121</v>
      </c>
      <c r="N40" s="7">
        <f t="shared" si="44"/>
        <v>22080.017120416647</v>
      </c>
      <c r="O40" s="7">
        <f t="shared" si="44"/>
        <v>22735.653984798173</v>
      </c>
      <c r="P40" s="7">
        <f t="shared" si="44"/>
        <v>23391.290849179699</v>
      </c>
      <c r="Q40" s="7">
        <f t="shared" si="44"/>
        <v>24046.927713561225</v>
      </c>
      <c r="R40" s="7">
        <f t="shared" si="44"/>
        <v>24702.56457794275</v>
      </c>
      <c r="S40" s="7">
        <f t="shared" si="44"/>
        <v>25358.201442324269</v>
      </c>
      <c r="T40" s="7">
        <f t="shared" si="44"/>
        <v>26013.838306705802</v>
      </c>
    </row>
    <row r="41" spans="1:20" x14ac:dyDescent="0.3">
      <c r="B41" s="3">
        <f t="shared" ref="B41:H41" si="45">B19</f>
        <v>11257</v>
      </c>
      <c r="C41" s="4" t="str">
        <f t="shared" si="45"/>
        <v>Marketing</v>
      </c>
      <c r="D41" t="str">
        <f t="shared" si="45"/>
        <v>Infuencers</v>
      </c>
      <c r="E41" s="7">
        <f t="shared" si="45"/>
        <v>53326</v>
      </c>
      <c r="F41" s="7">
        <f t="shared" si="45"/>
        <v>54223</v>
      </c>
      <c r="G41" s="7">
        <f t="shared" si="45"/>
        <v>51000</v>
      </c>
      <c r="H41" s="7">
        <f t="shared" si="45"/>
        <v>50000</v>
      </c>
      <c r="I41" s="7">
        <f>I30*(1-$C$2)</f>
        <v>34200.980545385173</v>
      </c>
      <c r="J41" s="7">
        <f t="shared" si="44"/>
        <v>33417.822177612848</v>
      </c>
      <c r="K41" s="7">
        <f t="shared" si="44"/>
        <v>32634.663809840524</v>
      </c>
      <c r="L41" s="7">
        <f t="shared" si="44"/>
        <v>31851.505442068195</v>
      </c>
      <c r="M41" s="7">
        <f t="shared" si="44"/>
        <v>31068.347074295871</v>
      </c>
      <c r="N41" s="7">
        <f t="shared" si="44"/>
        <v>30285.188706523542</v>
      </c>
      <c r="O41" s="7">
        <f t="shared" si="44"/>
        <v>29502.030338751214</v>
      </c>
      <c r="P41" s="7">
        <f t="shared" si="44"/>
        <v>28718.871970978893</v>
      </c>
      <c r="Q41" s="7">
        <f t="shared" si="44"/>
        <v>27935.713603206568</v>
      </c>
      <c r="R41" s="7">
        <f t="shared" si="44"/>
        <v>27152.55523543424</v>
      </c>
      <c r="S41" s="7">
        <f t="shared" si="44"/>
        <v>26369.396867661919</v>
      </c>
      <c r="T41" s="7">
        <f t="shared" si="44"/>
        <v>25586.238499889587</v>
      </c>
    </row>
    <row r="42" spans="1:20" x14ac:dyDescent="0.3">
      <c r="B42" s="3">
        <f t="shared" ref="B42:H42" si="46">B20</f>
        <v>11259</v>
      </c>
      <c r="C42" s="4" t="str">
        <f t="shared" si="46"/>
        <v>Engineering</v>
      </c>
      <c r="D42" t="str">
        <f t="shared" si="46"/>
        <v>Consulting</v>
      </c>
      <c r="E42" s="7">
        <f t="shared" si="46"/>
        <v>35888</v>
      </c>
      <c r="F42" s="7">
        <f t="shared" si="46"/>
        <v>36880</v>
      </c>
      <c r="G42" s="7">
        <f t="shared" si="46"/>
        <v>37995</v>
      </c>
      <c r="H42" s="7">
        <f t="shared" si="46"/>
        <v>40000</v>
      </c>
      <c r="I42" s="7">
        <f t="shared" ref="I42:T42" si="47">I31*(1+$C$2)</f>
        <v>53539.162561765719</v>
      </c>
      <c r="J42" s="7">
        <f t="shared" si="47"/>
        <v>55314.007539308193</v>
      </c>
      <c r="K42" s="7">
        <f t="shared" si="47"/>
        <v>57088.852516850675</v>
      </c>
      <c r="L42" s="7">
        <f t="shared" si="47"/>
        <v>58863.697494393142</v>
      </c>
      <c r="M42" s="7">
        <f t="shared" si="47"/>
        <v>60638.542471935623</v>
      </c>
      <c r="N42" s="7">
        <f t="shared" si="47"/>
        <v>62413.387449478105</v>
      </c>
      <c r="O42" s="7">
        <f t="shared" si="47"/>
        <v>64188.232427020586</v>
      </c>
      <c r="P42" s="7">
        <f t="shared" si="47"/>
        <v>65963.077404563053</v>
      </c>
      <c r="Q42" s="7">
        <f t="shared" si="47"/>
        <v>67737.92238210552</v>
      </c>
      <c r="R42" s="7">
        <f t="shared" si="47"/>
        <v>69512.767359648002</v>
      </c>
      <c r="S42" s="7">
        <f t="shared" si="47"/>
        <v>71287.612337190483</v>
      </c>
      <c r="T42" s="7">
        <f t="shared" si="47"/>
        <v>73062.457314732965</v>
      </c>
    </row>
    <row r="43" spans="1:20" x14ac:dyDescent="0.3">
      <c r="B43" s="3">
        <f t="shared" ref="B43:H43" si="48">B21</f>
        <v>11260</v>
      </c>
      <c r="C43" s="4" t="str">
        <f t="shared" si="48"/>
        <v>Engineering</v>
      </c>
      <c r="D43" t="str">
        <f t="shared" si="48"/>
        <v>Travel</v>
      </c>
      <c r="E43" s="7">
        <f t="shared" si="48"/>
        <v>87942</v>
      </c>
      <c r="F43" s="7">
        <f t="shared" si="48"/>
        <v>85224</v>
      </c>
      <c r="G43" s="7">
        <f t="shared" si="48"/>
        <v>82469</v>
      </c>
      <c r="H43" s="7">
        <f t="shared" si="48"/>
        <v>81005</v>
      </c>
      <c r="I43" s="7">
        <f t="shared" ref="I43:T43" si="49">I32*(1+$C$2)</f>
        <v>101956.25901743153</v>
      </c>
      <c r="J43" s="7">
        <f t="shared" si="49"/>
        <v>98926.946740862128</v>
      </c>
      <c r="K43" s="7">
        <f t="shared" si="49"/>
        <v>95897.634464292758</v>
      </c>
      <c r="L43" s="7">
        <f t="shared" si="49"/>
        <v>92868.322187723374</v>
      </c>
      <c r="M43" s="7">
        <f t="shared" si="49"/>
        <v>89839.009911153989</v>
      </c>
      <c r="N43" s="7">
        <f t="shared" si="49"/>
        <v>86809.697634584605</v>
      </c>
      <c r="O43" s="7">
        <f t="shared" si="49"/>
        <v>83780.385358015221</v>
      </c>
      <c r="P43" s="7">
        <f t="shared" si="49"/>
        <v>80751.073081445837</v>
      </c>
      <c r="Q43" s="7">
        <f t="shared" si="49"/>
        <v>77721.760804876452</v>
      </c>
      <c r="R43" s="7">
        <f t="shared" si="49"/>
        <v>74692.448528307068</v>
      </c>
      <c r="S43" s="7">
        <f t="shared" si="49"/>
        <v>71663.136251737698</v>
      </c>
      <c r="T43" s="7">
        <f t="shared" si="49"/>
        <v>68633.823975168314</v>
      </c>
    </row>
    <row r="44" spans="1:20" x14ac:dyDescent="0.3">
      <c r="B44" s="3">
        <f t="shared" ref="B44:H44" si="50">B22</f>
        <v>11263</v>
      </c>
      <c r="C44" s="4" t="str">
        <f t="shared" si="50"/>
        <v>Support</v>
      </c>
      <c r="D44" s="1" t="str">
        <f t="shared" si="50"/>
        <v>Software</v>
      </c>
      <c r="E44" s="7">
        <f t="shared" si="50"/>
        <v>92622</v>
      </c>
      <c r="F44" s="7">
        <f t="shared" si="50"/>
        <v>90005</v>
      </c>
      <c r="G44" s="7">
        <f t="shared" si="50"/>
        <v>87556</v>
      </c>
      <c r="H44" s="7">
        <f t="shared" si="50"/>
        <v>84522</v>
      </c>
      <c r="I44" s="7">
        <f t="shared" ref="I44:T44" si="51">I33*(1+$C$2)</f>
        <v>106491.93947338214</v>
      </c>
      <c r="J44" s="7">
        <f t="shared" si="51"/>
        <v>103001.74709390244</v>
      </c>
      <c r="K44" s="7">
        <f t="shared" si="51"/>
        <v>99511.554714422746</v>
      </c>
      <c r="L44" s="7">
        <f t="shared" si="51"/>
        <v>96021.362334943042</v>
      </c>
      <c r="M44" s="7">
        <f t="shared" si="51"/>
        <v>92531.169955463352</v>
      </c>
      <c r="N44" s="7">
        <f t="shared" si="51"/>
        <v>89040.977575983648</v>
      </c>
      <c r="O44" s="7">
        <f t="shared" si="51"/>
        <v>85550.785196503959</v>
      </c>
      <c r="P44" s="7">
        <f t="shared" si="51"/>
        <v>82060.592817024255</v>
      </c>
      <c r="Q44" s="7">
        <f t="shared" si="51"/>
        <v>78570.400437544551</v>
      </c>
      <c r="R44" s="7">
        <f t="shared" si="51"/>
        <v>75080.208058064862</v>
      </c>
      <c r="S44" s="7">
        <f t="shared" si="51"/>
        <v>71590.015678585158</v>
      </c>
      <c r="T44" s="7">
        <f t="shared" si="51"/>
        <v>68099.823299105468</v>
      </c>
    </row>
    <row r="45" spans="1:20" x14ac:dyDescent="0.3">
      <c r="B45" s="3">
        <f t="shared" ref="B45:H45" si="52">B23</f>
        <v>11264</v>
      </c>
      <c r="C45" s="4" t="str">
        <f t="shared" si="52"/>
        <v>Support</v>
      </c>
      <c r="D45" s="1" t="str">
        <f t="shared" si="52"/>
        <v>Call Center</v>
      </c>
      <c r="E45" s="7">
        <f t="shared" si="52"/>
        <v>27416</v>
      </c>
      <c r="F45" s="7">
        <f t="shared" si="52"/>
        <v>26554</v>
      </c>
      <c r="G45" s="7">
        <f t="shared" si="52"/>
        <v>24330</v>
      </c>
      <c r="H45" s="7">
        <f t="shared" si="52"/>
        <v>22338</v>
      </c>
      <c r="I45" s="7">
        <f t="shared" ref="I45:T45" si="53">I34*(1+$C$2)</f>
        <v>27020.079730895071</v>
      </c>
      <c r="J45" s="7">
        <f t="shared" si="53"/>
        <v>24865.345180784443</v>
      </c>
      <c r="K45" s="7">
        <f t="shared" si="53"/>
        <v>22710.610630673811</v>
      </c>
      <c r="L45" s="7">
        <f t="shared" si="53"/>
        <v>20555.876080563179</v>
      </c>
      <c r="M45" s="7">
        <f t="shared" si="53"/>
        <v>18401.141530452551</v>
      </c>
      <c r="N45" s="7">
        <f t="shared" si="53"/>
        <v>16246.406980341917</v>
      </c>
      <c r="O45" s="7">
        <f t="shared" si="53"/>
        <v>14091.672430231287</v>
      </c>
      <c r="P45" s="7">
        <f t="shared" si="53"/>
        <v>11936.937880120655</v>
      </c>
      <c r="Q45" s="7">
        <f t="shared" si="53"/>
        <v>9782.2033300100247</v>
      </c>
      <c r="R45" s="7">
        <f t="shared" si="53"/>
        <v>7627.4687798993937</v>
      </c>
      <c r="S45" s="7">
        <f t="shared" si="53"/>
        <v>5472.7342297887608</v>
      </c>
      <c r="T45" s="7">
        <f t="shared" si="53"/>
        <v>3317.9996796781274</v>
      </c>
    </row>
    <row r="46" spans="1:20" x14ac:dyDescent="0.3">
      <c r="B46" s="3">
        <f t="shared" ref="B46:H46" si="54">B24</f>
        <v>11267</v>
      </c>
      <c r="C46" s="4" t="str">
        <f t="shared" si="54"/>
        <v>HR</v>
      </c>
      <c r="D46" s="1" t="str">
        <f t="shared" si="54"/>
        <v>Recruiting Events</v>
      </c>
      <c r="E46" s="7">
        <f t="shared" si="54"/>
        <v>41696</v>
      </c>
      <c r="F46" s="7">
        <f t="shared" si="54"/>
        <v>41696</v>
      </c>
      <c r="G46" s="7">
        <f t="shared" si="54"/>
        <v>42558</v>
      </c>
      <c r="H46" s="7">
        <f t="shared" si="54"/>
        <v>45448</v>
      </c>
      <c r="I46" s="7">
        <f t="shared" ref="I46:T46" si="55">I35*(1+$C$2)</f>
        <v>60134.031049462872</v>
      </c>
      <c r="J46" s="7">
        <f t="shared" si="55"/>
        <v>61779.256045186463</v>
      </c>
      <c r="K46" s="7">
        <f t="shared" si="55"/>
        <v>63424.481040910046</v>
      </c>
      <c r="L46" s="7">
        <f t="shared" si="55"/>
        <v>65069.706036633637</v>
      </c>
      <c r="M46" s="7">
        <f t="shared" si="55"/>
        <v>66714.931032357228</v>
      </c>
      <c r="N46" s="7">
        <f t="shared" si="55"/>
        <v>68360.156028080804</v>
      </c>
      <c r="O46" s="7">
        <f t="shared" si="55"/>
        <v>70005.381023804381</v>
      </c>
      <c r="P46" s="7">
        <f t="shared" si="55"/>
        <v>71650.606019527972</v>
      </c>
      <c r="Q46" s="7">
        <f t="shared" si="55"/>
        <v>73295.831015251562</v>
      </c>
      <c r="R46" s="7">
        <f t="shared" si="55"/>
        <v>74941.056010975153</v>
      </c>
      <c r="S46" s="7">
        <f t="shared" si="55"/>
        <v>76586.281006698729</v>
      </c>
      <c r="T46" s="7">
        <f t="shared" si="55"/>
        <v>78231.50600242232</v>
      </c>
    </row>
    <row r="47" spans="1:20" x14ac:dyDescent="0.3">
      <c r="A47" t="s">
        <v>34</v>
      </c>
      <c r="B47" s="3">
        <f t="shared" ref="B47:H47" si="56">B25</f>
        <v>11268</v>
      </c>
      <c r="C47" s="4" t="str">
        <f t="shared" si="56"/>
        <v>HR</v>
      </c>
      <c r="D47" s="1" t="str">
        <f t="shared" si="56"/>
        <v>Meetups</v>
      </c>
      <c r="E47" s="7">
        <f t="shared" si="56"/>
        <v>60285</v>
      </c>
      <c r="F47" s="7">
        <f t="shared" si="56"/>
        <v>61225</v>
      </c>
      <c r="G47" s="7">
        <f t="shared" si="56"/>
        <v>68994</v>
      </c>
      <c r="H47" s="7">
        <f t="shared" si="56"/>
        <v>72410</v>
      </c>
      <c r="I47" s="7">
        <f t="shared" ref="I47:T47" si="57">I36*(1+$C$2)</f>
        <v>99717.288516002998</v>
      </c>
      <c r="J47" s="7">
        <f t="shared" si="57"/>
        <v>105059.84850495208</v>
      </c>
      <c r="K47" s="7">
        <f t="shared" si="57"/>
        <v>110402.40849390115</v>
      </c>
      <c r="L47" s="7">
        <f t="shared" si="57"/>
        <v>115744.96848285019</v>
      </c>
      <c r="M47" s="7">
        <f t="shared" si="57"/>
        <v>121087.52847179929</v>
      </c>
      <c r="N47" s="7">
        <f t="shared" si="57"/>
        <v>126430.08846074835</v>
      </c>
      <c r="O47" s="7">
        <f t="shared" si="57"/>
        <v>131772.64844969742</v>
      </c>
      <c r="P47" s="7">
        <f t="shared" si="57"/>
        <v>137115.20843864648</v>
      </c>
      <c r="Q47" s="7">
        <f t="shared" si="57"/>
        <v>142457.76842759555</v>
      </c>
      <c r="R47" s="7">
        <f t="shared" si="57"/>
        <v>147800.32841654462</v>
      </c>
      <c r="S47" s="7">
        <f t="shared" si="57"/>
        <v>153142.88840549366</v>
      </c>
      <c r="T47" s="7">
        <f t="shared" si="57"/>
        <v>158485.44839444276</v>
      </c>
    </row>
    <row r="48" spans="1:20" x14ac:dyDescent="0.3"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9:20" x14ac:dyDescent="0.3"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9:20" x14ac:dyDescent="0.3"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6F4-FE34-4C45-9B7A-00D49BFFA63E}">
  <dimension ref="A2:O40"/>
  <sheetViews>
    <sheetView tabSelected="1" topLeftCell="B1" zoomScale="115" zoomScaleNormal="115" workbookViewId="0">
      <selection activeCell="O10" sqref="O10"/>
    </sheetView>
  </sheetViews>
  <sheetFormatPr defaultColWidth="11.19921875" defaultRowHeight="15.6" x14ac:dyDescent="0.3"/>
  <cols>
    <col min="1" max="1" width="4.796875" customWidth="1"/>
    <col min="2" max="2" width="35.796875" bestFit="1" customWidth="1"/>
    <col min="3" max="14" width="9.19921875" customWidth="1"/>
  </cols>
  <sheetData>
    <row r="2" spans="1:15" x14ac:dyDescent="0.3">
      <c r="B2" s="5" t="s">
        <v>31</v>
      </c>
      <c r="C2" s="17">
        <v>2</v>
      </c>
    </row>
    <row r="4" spans="1:15" x14ac:dyDescent="0.3">
      <c r="A4" t="s">
        <v>34</v>
      </c>
      <c r="B4" s="11" t="s">
        <v>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5" x14ac:dyDescent="0.3">
      <c r="B5" s="13" t="s">
        <v>33</v>
      </c>
      <c r="C5" s="12">
        <f>Forecast!I17</f>
        <v>45658</v>
      </c>
      <c r="D5" s="12">
        <f>Forecast!J17</f>
        <v>45689</v>
      </c>
      <c r="E5" s="12">
        <f>Forecast!K17</f>
        <v>45717</v>
      </c>
      <c r="F5" s="12">
        <f>Forecast!L17</f>
        <v>45748</v>
      </c>
      <c r="G5" s="12">
        <f>Forecast!M17</f>
        <v>45778</v>
      </c>
      <c r="H5" s="12">
        <f>Forecast!N17</f>
        <v>45809</v>
      </c>
      <c r="I5" s="12">
        <f>Forecast!O17</f>
        <v>45839</v>
      </c>
      <c r="J5" s="12">
        <f>Forecast!P17</f>
        <v>45870</v>
      </c>
      <c r="K5" s="12">
        <f>Forecast!Q17</f>
        <v>45901</v>
      </c>
      <c r="L5" s="12">
        <f>Forecast!R17</f>
        <v>45931</v>
      </c>
      <c r="M5" s="12">
        <f>Forecast!S17</f>
        <v>45962</v>
      </c>
      <c r="N5" s="12">
        <f>Forecast!T17</f>
        <v>45992</v>
      </c>
    </row>
    <row r="6" spans="1:15" x14ac:dyDescent="0.3">
      <c r="B6" t="s">
        <v>21</v>
      </c>
      <c r="C6" s="8">
        <f>C31</f>
        <v>704180.23442602297</v>
      </c>
      <c r="D6" s="8">
        <f t="shared" ref="D6:N6" si="0">D31</f>
        <v>702486.0201666879</v>
      </c>
      <c r="E6" s="8">
        <f t="shared" si="0"/>
        <v>700791.80590735306</v>
      </c>
      <c r="F6" s="8">
        <f t="shared" si="0"/>
        <v>699097.59164801822</v>
      </c>
      <c r="G6" s="8">
        <f t="shared" si="0"/>
        <v>697403.37738868315</v>
      </c>
      <c r="H6" s="8">
        <f t="shared" si="0"/>
        <v>894696.94527172099</v>
      </c>
      <c r="I6" s="8">
        <f t="shared" si="0"/>
        <v>892518.14929950109</v>
      </c>
      <c r="J6" s="8">
        <f t="shared" si="0"/>
        <v>890339.35332728107</v>
      </c>
      <c r="K6" s="8">
        <f t="shared" si="0"/>
        <v>888160.55735506117</v>
      </c>
      <c r="L6" s="8">
        <f t="shared" si="0"/>
        <v>885981.76138284116</v>
      </c>
      <c r="M6" s="8">
        <f t="shared" si="0"/>
        <v>883802.96541062125</v>
      </c>
      <c r="N6" s="8">
        <f t="shared" si="0"/>
        <v>881624.16943840124</v>
      </c>
    </row>
    <row r="7" spans="1:15" x14ac:dyDescent="0.3">
      <c r="B7" t="s">
        <v>22</v>
      </c>
      <c r="C7" s="8">
        <f>C35</f>
        <v>211254.0703278069</v>
      </c>
      <c r="D7" s="8">
        <f t="shared" ref="D7:N7" si="1">D35</f>
        <v>210745.80605000636</v>
      </c>
      <c r="E7" s="8">
        <f t="shared" si="1"/>
        <v>210237.54177220591</v>
      </c>
      <c r="F7" s="8">
        <f t="shared" si="1"/>
        <v>209729.27749440545</v>
      </c>
      <c r="G7" s="8">
        <f t="shared" si="1"/>
        <v>209221.01321660494</v>
      </c>
      <c r="H7" s="8">
        <f t="shared" si="1"/>
        <v>268409.08358151629</v>
      </c>
      <c r="I7" s="8">
        <f t="shared" si="1"/>
        <v>267755.44478985033</v>
      </c>
      <c r="J7" s="8">
        <f t="shared" si="1"/>
        <v>267101.80599818431</v>
      </c>
      <c r="K7" s="8">
        <f t="shared" si="1"/>
        <v>266448.16720651835</v>
      </c>
      <c r="L7" s="8">
        <f t="shared" si="1"/>
        <v>265794.52841485234</v>
      </c>
      <c r="M7" s="8">
        <f t="shared" si="1"/>
        <v>265140.88962318638</v>
      </c>
      <c r="N7" s="8">
        <f t="shared" si="1"/>
        <v>264487.25083152036</v>
      </c>
    </row>
    <row r="8" spans="1:15" x14ac:dyDescent="0.3">
      <c r="B8" s="14" t="s">
        <v>23</v>
      </c>
      <c r="C8" s="24">
        <f>C6-C7</f>
        <v>492926.1640982161</v>
      </c>
      <c r="D8" s="24">
        <f t="shared" ref="D8:N8" si="2">D6-D7</f>
        <v>491740.21411668154</v>
      </c>
      <c r="E8" s="24">
        <f t="shared" si="2"/>
        <v>490554.26413514715</v>
      </c>
      <c r="F8" s="24">
        <f t="shared" si="2"/>
        <v>489368.31415361277</v>
      </c>
      <c r="G8" s="24">
        <f t="shared" si="2"/>
        <v>488182.3641720782</v>
      </c>
      <c r="H8" s="24">
        <f t="shared" si="2"/>
        <v>626287.86169020471</v>
      </c>
      <c r="I8" s="24">
        <f t="shared" si="2"/>
        <v>624762.70450965082</v>
      </c>
      <c r="J8" s="24">
        <f t="shared" si="2"/>
        <v>623237.54732909682</v>
      </c>
      <c r="K8" s="24">
        <f t="shared" si="2"/>
        <v>621712.39014854282</v>
      </c>
      <c r="L8" s="24">
        <f t="shared" si="2"/>
        <v>620187.23296798882</v>
      </c>
      <c r="M8" s="24">
        <f t="shared" si="2"/>
        <v>618662.07578743482</v>
      </c>
      <c r="N8" s="24">
        <f t="shared" si="2"/>
        <v>617136.91860688082</v>
      </c>
    </row>
    <row r="9" spans="1:15" x14ac:dyDescent="0.3">
      <c r="B9" s="5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3">
      <c r="B10" t="s">
        <v>25</v>
      </c>
    </row>
    <row r="11" spans="1:15" x14ac:dyDescent="0.3">
      <c r="B11" s="10" t="str" cm="1">
        <f t="array" ref="B11:B14">_xlfn.UNIQUE(Forecast!C18:C25)</f>
        <v>Marketing</v>
      </c>
      <c r="C11" s="22">
        <f>SUMIFS(Forecast!I$7:I$14, Forecast!$C$7:$C$14, 'Income Statement'!$B11)</f>
        <v>75718.304776991718</v>
      </c>
      <c r="D11" s="22">
        <f>SUMIFS(Forecast!J$7:J$14, Forecast!$C$7:$C$14, 'Income Statement'!$B11)</f>
        <v>75536.13120071913</v>
      </c>
      <c r="E11" s="22">
        <f>SUMIFS(Forecast!K$7:K$14, Forecast!$C$7:$C$14, 'Income Statement'!$B11)</f>
        <v>75353.957624446572</v>
      </c>
      <c r="F11" s="22">
        <f>SUMIFS(Forecast!L$7:L$14, Forecast!$C$7:$C$14, 'Income Statement'!$B11)</f>
        <v>75171.784048173999</v>
      </c>
      <c r="G11" s="22">
        <f>SUMIFS(Forecast!M$7:M$14, Forecast!$C$7:$C$14, 'Income Statement'!$B11)</f>
        <v>74989.610471901426</v>
      </c>
      <c r="H11" s="22">
        <f>SUMIFS(Forecast!N$7:N$14, Forecast!$C$7:$C$14, 'Income Statement'!$B11)</f>
        <v>74807.436895628853</v>
      </c>
      <c r="I11" s="22">
        <f>SUMIFS(Forecast!O$7:O$14, Forecast!$C$7:$C$14, 'Income Statement'!$B11)</f>
        <v>74625.26331935628</v>
      </c>
      <c r="J11" s="22">
        <f>SUMIFS(Forecast!P$7:P$14, Forecast!$C$7:$C$14, 'Income Statement'!$B11)</f>
        <v>74443.089743083707</v>
      </c>
      <c r="K11" s="22">
        <f>SUMIFS(Forecast!Q$7:Q$14, Forecast!$C$7:$C$14, 'Income Statement'!$B11)</f>
        <v>74260.916166811134</v>
      </c>
      <c r="L11" s="22">
        <f>SUMIFS(Forecast!R$7:R$14, Forecast!$C$7:$C$14, 'Income Statement'!$B11)</f>
        <v>74078.742590538561</v>
      </c>
      <c r="M11" s="22">
        <f>SUMIFS(Forecast!S$7:S$14, Forecast!$C$7:$C$14, 'Income Statement'!$B11)</f>
        <v>73896.569014265988</v>
      </c>
      <c r="N11" s="22">
        <f>SUMIFS(Forecast!T$7:T$14, Forecast!$C$7:$C$14, 'Income Statement'!$B11)</f>
        <v>73714.395437993415</v>
      </c>
      <c r="O11" s="7"/>
    </row>
    <row r="12" spans="1:15" x14ac:dyDescent="0.3">
      <c r="B12" s="10" t="str">
        <v>Engineering</v>
      </c>
      <c r="C12" s="22">
        <f>SUMIFS(Forecast!I$7:I$14, Forecast!$C$7:$C$14, 'Income Statement'!$B12)</f>
        <v>119611.86275322865</v>
      </c>
      <c r="D12" s="22">
        <f>SUMIFS(Forecast!J$7:J$14, Forecast!$C$7:$C$14, 'Income Statement'!$B12)</f>
        <v>118646.88790782331</v>
      </c>
      <c r="E12" s="22">
        <f>SUMIFS(Forecast!K$7:K$14, Forecast!$C$7:$C$14, 'Income Statement'!$B12)</f>
        <v>117681.91306241803</v>
      </c>
      <c r="F12" s="22">
        <f>SUMIFS(Forecast!L$7:L$14, Forecast!$C$7:$C$14, 'Income Statement'!$B12)</f>
        <v>116716.93821701271</v>
      </c>
      <c r="G12" s="22">
        <f>SUMIFS(Forecast!M$7:M$14, Forecast!$C$7:$C$14, 'Income Statement'!$B12)</f>
        <v>115751.96337160739</v>
      </c>
      <c r="H12" s="22">
        <f>SUMIFS(Forecast!N$7:N$14, Forecast!$C$7:$C$14, 'Income Statement'!$B12)</f>
        <v>114786.98852620208</v>
      </c>
      <c r="I12" s="22">
        <f>SUMIFS(Forecast!O$7:O$14, Forecast!$C$7:$C$14, 'Income Statement'!$B12)</f>
        <v>113822.01368079678</v>
      </c>
      <c r="J12" s="22">
        <f>SUMIFS(Forecast!P$7:P$14, Forecast!$C$7:$C$14, 'Income Statement'!$B12)</f>
        <v>112857.03883539146</v>
      </c>
      <c r="K12" s="22">
        <f>SUMIFS(Forecast!Q$7:Q$14, Forecast!$C$7:$C$14, 'Income Statement'!$B12)</f>
        <v>111892.06398998614</v>
      </c>
      <c r="L12" s="22">
        <f>SUMIFS(Forecast!R$7:R$14, Forecast!$C$7:$C$14, 'Income Statement'!$B12)</f>
        <v>110927.08914458082</v>
      </c>
      <c r="M12" s="22">
        <f>SUMIFS(Forecast!S$7:S$14, Forecast!$C$7:$C$14, 'Income Statement'!$B12)</f>
        <v>109962.11429917552</v>
      </c>
      <c r="N12" s="22">
        <f>SUMIFS(Forecast!T$7:T$14, Forecast!$C$7:$C$14, 'Income Statement'!$B12)</f>
        <v>108997.13945377021</v>
      </c>
      <c r="O12" s="7"/>
    </row>
    <row r="13" spans="1:15" x14ac:dyDescent="0.3">
      <c r="B13" s="10" t="str">
        <v>Support</v>
      </c>
      <c r="C13" s="22">
        <f>SUMIFS(Forecast!I$7:I$14, Forecast!$C$7:$C$14, 'Income Statement'!$B13)</f>
        <v>102701.55323405939</v>
      </c>
      <c r="D13" s="22">
        <f>SUMIFS(Forecast!J$7:J$14, Forecast!$C$7:$C$14, 'Income Statement'!$B13)</f>
        <v>98359.301749759135</v>
      </c>
      <c r="E13" s="22">
        <f>SUMIFS(Forecast!K$7:K$14, Forecast!$C$7:$C$14, 'Income Statement'!$B13)</f>
        <v>94017.050265458878</v>
      </c>
      <c r="F13" s="22">
        <f>SUMIFS(Forecast!L$7:L$14, Forecast!$C$7:$C$14, 'Income Statement'!$B13)</f>
        <v>89674.798781158635</v>
      </c>
      <c r="G13" s="22">
        <f>SUMIFS(Forecast!M$7:M$14, Forecast!$C$7:$C$14, 'Income Statement'!$B13)</f>
        <v>85332.547296858378</v>
      </c>
      <c r="H13" s="22">
        <f>SUMIFS(Forecast!N$7:N$14, Forecast!$C$7:$C$14, 'Income Statement'!$B13)</f>
        <v>80990.295812558121</v>
      </c>
      <c r="I13" s="22">
        <f>SUMIFS(Forecast!O$7:O$14, Forecast!$C$7:$C$14, 'Income Statement'!$B13)</f>
        <v>76648.044328257878</v>
      </c>
      <c r="J13" s="22">
        <f>SUMIFS(Forecast!P$7:P$14, Forecast!$C$7:$C$14, 'Income Statement'!$B13)</f>
        <v>72305.792843957621</v>
      </c>
      <c r="K13" s="22">
        <f>SUMIFS(Forecast!Q$7:Q$14, Forecast!$C$7:$C$14, 'Income Statement'!$B13)</f>
        <v>67963.541359657364</v>
      </c>
      <c r="L13" s="22">
        <f>SUMIFS(Forecast!R$7:R$14, Forecast!$C$7:$C$14, 'Income Statement'!$B13)</f>
        <v>63621.289875357121</v>
      </c>
      <c r="M13" s="22">
        <f>SUMIFS(Forecast!S$7:S$14, Forecast!$C$7:$C$14, 'Income Statement'!$B13)</f>
        <v>59279.038391056863</v>
      </c>
      <c r="N13" s="22">
        <f>SUMIFS(Forecast!T$7:T$14, Forecast!$C$7:$C$14, 'Income Statement'!$B13)</f>
        <v>54936.786906756606</v>
      </c>
      <c r="O13" s="7"/>
    </row>
    <row r="14" spans="1:15" x14ac:dyDescent="0.3">
      <c r="B14" s="10" t="str">
        <v>HR</v>
      </c>
      <c r="C14" s="22">
        <f>SUMIFS(Forecast!I$7:I$14, Forecast!$C$7:$C$14, 'Income Statement'!$B14)</f>
        <v>122962.55351189683</v>
      </c>
      <c r="D14" s="22">
        <f>SUMIFS(Forecast!J$7:J$14, Forecast!$C$7:$C$14, 'Income Statement'!$B14)</f>
        <v>128337.77273087579</v>
      </c>
      <c r="E14" s="22">
        <f>SUMIFS(Forecast!K$7:K$14, Forecast!$C$7:$C$14, 'Income Statement'!$B14)</f>
        <v>133712.99194985477</v>
      </c>
      <c r="F14" s="22">
        <f>SUMIFS(Forecast!L$7:L$14, Forecast!$C$7:$C$14, 'Income Statement'!$B14)</f>
        <v>139088.21116883372</v>
      </c>
      <c r="G14" s="22">
        <f>SUMIFS(Forecast!M$7:M$14, Forecast!$C$7:$C$14, 'Income Statement'!$B14)</f>
        <v>144463.4303878127</v>
      </c>
      <c r="H14" s="22">
        <f>SUMIFS(Forecast!N$7:N$14, Forecast!$C$7:$C$14, 'Income Statement'!$B14)</f>
        <v>149838.64960679165</v>
      </c>
      <c r="I14" s="22">
        <f>SUMIFS(Forecast!O$7:O$14, Forecast!$C$7:$C$14, 'Income Statement'!$B14)</f>
        <v>155213.86882577062</v>
      </c>
      <c r="J14" s="22">
        <f>SUMIFS(Forecast!P$7:P$14, Forecast!$C$7:$C$14, 'Income Statement'!$B14)</f>
        <v>160589.08804474957</v>
      </c>
      <c r="K14" s="22">
        <f>SUMIFS(Forecast!Q$7:Q$14, Forecast!$C$7:$C$14, 'Income Statement'!$B14)</f>
        <v>165964.30726372855</v>
      </c>
      <c r="L14" s="22">
        <f>SUMIFS(Forecast!R$7:R$14, Forecast!$C$7:$C$14, 'Income Statement'!$B14)</f>
        <v>171339.52648270753</v>
      </c>
      <c r="M14" s="22">
        <f>SUMIFS(Forecast!S$7:S$14, Forecast!$C$7:$C$14, 'Income Statement'!$B14)</f>
        <v>176714.74570168648</v>
      </c>
      <c r="N14" s="22">
        <f>SUMIFS(Forecast!T$7:T$14, Forecast!$C$7:$C$14, 'Income Statement'!$B14)</f>
        <v>182089.96492066543</v>
      </c>
      <c r="O14" s="7"/>
    </row>
    <row r="15" spans="1:15" x14ac:dyDescent="0.3">
      <c r="B15" t="s">
        <v>24</v>
      </c>
      <c r="C15" s="22">
        <f>SUM(C11:C14)</f>
        <v>420994.27427617653</v>
      </c>
      <c r="D15" s="22">
        <f t="shared" ref="D15:N15" si="3">SUM(D11:D14)</f>
        <v>420880.09358917736</v>
      </c>
      <c r="E15" s="22">
        <f t="shared" si="3"/>
        <v>420765.91290217824</v>
      </c>
      <c r="F15" s="22">
        <f t="shared" si="3"/>
        <v>420651.73221517907</v>
      </c>
      <c r="G15" s="22">
        <f t="shared" si="3"/>
        <v>420537.5515281799</v>
      </c>
      <c r="H15" s="22">
        <f t="shared" si="3"/>
        <v>420423.37084118067</v>
      </c>
      <c r="I15" s="22">
        <f t="shared" si="3"/>
        <v>420309.19015418156</v>
      </c>
      <c r="J15" s="22">
        <f t="shared" si="3"/>
        <v>420195.00946718233</v>
      </c>
      <c r="K15" s="22">
        <f t="shared" si="3"/>
        <v>420080.82878018322</v>
      </c>
      <c r="L15" s="22">
        <f t="shared" si="3"/>
        <v>419966.64809318405</v>
      </c>
      <c r="M15" s="22">
        <f t="shared" si="3"/>
        <v>419852.46740618488</v>
      </c>
      <c r="N15" s="22">
        <f t="shared" si="3"/>
        <v>419738.28671918565</v>
      </c>
      <c r="O15" s="7"/>
    </row>
    <row r="16" spans="1:15" x14ac:dyDescent="0.3">
      <c r="B16" s="14" t="s">
        <v>26</v>
      </c>
      <c r="C16" s="26">
        <f>C8-C15</f>
        <v>71931.889822039579</v>
      </c>
      <c r="D16" s="26">
        <f t="shared" ref="D16:N16" si="4">D8-D15</f>
        <v>70860.120527504187</v>
      </c>
      <c r="E16" s="26">
        <f t="shared" si="4"/>
        <v>69788.351232968911</v>
      </c>
      <c r="F16" s="26">
        <f t="shared" si="4"/>
        <v>68716.581938433694</v>
      </c>
      <c r="G16" s="26">
        <f t="shared" si="4"/>
        <v>67644.812643898302</v>
      </c>
      <c r="H16" s="26">
        <f t="shared" si="4"/>
        <v>205864.49084902403</v>
      </c>
      <c r="I16" s="26">
        <f t="shared" si="4"/>
        <v>204453.51435546926</v>
      </c>
      <c r="J16" s="26">
        <f t="shared" si="4"/>
        <v>203042.53786191449</v>
      </c>
      <c r="K16" s="26">
        <f t="shared" si="4"/>
        <v>201631.5613683596</v>
      </c>
      <c r="L16" s="26">
        <f t="shared" si="4"/>
        <v>200220.58487480477</v>
      </c>
      <c r="M16" s="26">
        <f t="shared" si="4"/>
        <v>198809.60838124994</v>
      </c>
      <c r="N16" s="26">
        <f t="shared" si="4"/>
        <v>197398.63188769517</v>
      </c>
    </row>
    <row r="17" spans="1:14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">
      <c r="B18" t="s">
        <v>27</v>
      </c>
      <c r="C18" s="8">
        <f>C38</f>
        <v>5281.3517581951728</v>
      </c>
      <c r="D18" s="8">
        <f t="shared" ref="D18:N18" si="5">D38</f>
        <v>5268.645151250159</v>
      </c>
      <c r="E18" s="8">
        <f t="shared" si="5"/>
        <v>5255.9385443051478</v>
      </c>
      <c r="F18" s="8">
        <f t="shared" si="5"/>
        <v>5243.2319373601367</v>
      </c>
      <c r="G18" s="8">
        <f t="shared" si="5"/>
        <v>5230.5253304151238</v>
      </c>
      <c r="H18" s="8">
        <f t="shared" si="5"/>
        <v>6710.2270895379079</v>
      </c>
      <c r="I18" s="8">
        <f t="shared" si="5"/>
        <v>6693.8861197462584</v>
      </c>
      <c r="J18" s="8">
        <f t="shared" si="5"/>
        <v>6677.545149954608</v>
      </c>
      <c r="K18" s="8">
        <f t="shared" si="5"/>
        <v>6661.2041801629593</v>
      </c>
      <c r="L18" s="8">
        <f t="shared" si="5"/>
        <v>6644.8632103713089</v>
      </c>
      <c r="M18" s="8">
        <f t="shared" si="5"/>
        <v>6628.5222405796594</v>
      </c>
      <c r="N18" s="8">
        <f t="shared" si="5"/>
        <v>6612.181270788009</v>
      </c>
    </row>
    <row r="19" spans="1:14" x14ac:dyDescent="0.3">
      <c r="B19" s="14" t="s">
        <v>28</v>
      </c>
      <c r="C19" s="24">
        <f>C16-C18</f>
        <v>66650.538063844404</v>
      </c>
      <c r="D19" s="24">
        <f t="shared" ref="D19:N19" si="6">D16-D18</f>
        <v>65591.475376254035</v>
      </c>
      <c r="E19" s="24">
        <f t="shared" si="6"/>
        <v>64532.41268866376</v>
      </c>
      <c r="F19" s="24">
        <f t="shared" si="6"/>
        <v>63473.350001073559</v>
      </c>
      <c r="G19" s="24">
        <f t="shared" si="6"/>
        <v>62414.287313483175</v>
      </c>
      <c r="H19" s="24">
        <f t="shared" si="6"/>
        <v>199154.26375948612</v>
      </c>
      <c r="I19" s="24">
        <f t="shared" si="6"/>
        <v>197759.62823572301</v>
      </c>
      <c r="J19" s="24">
        <f t="shared" si="6"/>
        <v>196364.99271195987</v>
      </c>
      <c r="K19" s="24">
        <f t="shared" si="6"/>
        <v>194970.35718819665</v>
      </c>
      <c r="L19" s="24">
        <f t="shared" si="6"/>
        <v>193575.72166443345</v>
      </c>
      <c r="M19" s="24">
        <f t="shared" si="6"/>
        <v>192181.08614067029</v>
      </c>
      <c r="N19" s="24">
        <f t="shared" si="6"/>
        <v>190786.45061690715</v>
      </c>
    </row>
    <row r="20" spans="1:14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">
      <c r="B21" t="s">
        <v>29</v>
      </c>
      <c r="C21" s="8">
        <f>IF(C19&gt;0, C19*$C$40, 0)</f>
        <v>16662.634515961101</v>
      </c>
      <c r="D21" s="8">
        <f t="shared" ref="D21:N21" si="7">IF(D19&gt;0, D19*$C$40, 0)</f>
        <v>16397.868844063509</v>
      </c>
      <c r="E21" s="8">
        <f t="shared" si="7"/>
        <v>16133.10317216594</v>
      </c>
      <c r="F21" s="8">
        <f t="shared" si="7"/>
        <v>15868.33750026839</v>
      </c>
      <c r="G21" s="8">
        <f t="shared" si="7"/>
        <v>15603.571828370794</v>
      </c>
      <c r="H21" s="8">
        <f t="shared" si="7"/>
        <v>49788.565939871529</v>
      </c>
      <c r="I21" s="8">
        <f t="shared" si="7"/>
        <v>49439.907058930752</v>
      </c>
      <c r="J21" s="8">
        <f t="shared" si="7"/>
        <v>49091.248177989968</v>
      </c>
      <c r="K21" s="8">
        <f t="shared" si="7"/>
        <v>48742.589297049162</v>
      </c>
      <c r="L21" s="8">
        <f t="shared" si="7"/>
        <v>48393.930416108364</v>
      </c>
      <c r="M21" s="8">
        <f t="shared" si="7"/>
        <v>48045.271535167572</v>
      </c>
      <c r="N21" s="8">
        <f t="shared" si="7"/>
        <v>47696.612654226788</v>
      </c>
    </row>
    <row r="22" spans="1:14" x14ac:dyDescent="0.3">
      <c r="B22" s="18" t="s">
        <v>30</v>
      </c>
      <c r="C22" s="25">
        <f>C19-C21</f>
        <v>49987.903547883303</v>
      </c>
      <c r="D22" s="25">
        <f t="shared" ref="D22:N22" si="8">D19-D21</f>
        <v>49193.606532190526</v>
      </c>
      <c r="E22" s="25">
        <f t="shared" si="8"/>
        <v>48399.309516497822</v>
      </c>
      <c r="F22" s="25">
        <f t="shared" si="8"/>
        <v>47605.012500805169</v>
      </c>
      <c r="G22" s="25">
        <f t="shared" si="8"/>
        <v>46810.715485112378</v>
      </c>
      <c r="H22" s="25">
        <f t="shared" si="8"/>
        <v>149365.69781961458</v>
      </c>
      <c r="I22" s="25">
        <f t="shared" si="8"/>
        <v>148319.72117679226</v>
      </c>
      <c r="J22" s="25">
        <f t="shared" si="8"/>
        <v>147273.7445339699</v>
      </c>
      <c r="K22" s="25">
        <f t="shared" si="8"/>
        <v>146227.76789114749</v>
      </c>
      <c r="L22" s="25">
        <f t="shared" si="8"/>
        <v>145181.79124832508</v>
      </c>
      <c r="M22" s="25">
        <f t="shared" si="8"/>
        <v>144135.8146055027</v>
      </c>
      <c r="N22" s="25">
        <f t="shared" si="8"/>
        <v>143089.83796268038</v>
      </c>
    </row>
    <row r="25" spans="1:14" x14ac:dyDescent="0.3">
      <c r="A25" t="s">
        <v>34</v>
      </c>
      <c r="B25" s="27" t="s">
        <v>35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 x14ac:dyDescent="0.3">
      <c r="B26" s="5" t="s">
        <v>21</v>
      </c>
    </row>
    <row r="27" spans="1:14" x14ac:dyDescent="0.3">
      <c r="B27" t="s">
        <v>36</v>
      </c>
      <c r="C27" s="19">
        <v>30</v>
      </c>
      <c r="D27" s="19">
        <v>30</v>
      </c>
      <c r="E27" s="19">
        <v>30</v>
      </c>
      <c r="F27" s="19">
        <v>30</v>
      </c>
      <c r="G27" s="19">
        <v>30</v>
      </c>
      <c r="H27" s="19">
        <v>25</v>
      </c>
      <c r="I27" s="19">
        <v>25</v>
      </c>
      <c r="J27" s="19">
        <v>25</v>
      </c>
      <c r="K27" s="19">
        <v>25</v>
      </c>
      <c r="L27" s="19">
        <v>25</v>
      </c>
      <c r="M27" s="19">
        <v>25</v>
      </c>
      <c r="N27" s="19">
        <v>25</v>
      </c>
    </row>
    <row r="28" spans="1:14" x14ac:dyDescent="0.3">
      <c r="B28" t="s">
        <v>37</v>
      </c>
      <c r="C28" s="19">
        <v>279</v>
      </c>
      <c r="D28" s="19">
        <v>279</v>
      </c>
      <c r="E28" s="19">
        <v>279</v>
      </c>
      <c r="F28" s="19">
        <v>279</v>
      </c>
      <c r="G28" s="19">
        <v>279</v>
      </c>
      <c r="H28" s="19">
        <v>299</v>
      </c>
      <c r="I28" s="19">
        <v>299</v>
      </c>
      <c r="J28" s="19">
        <v>299</v>
      </c>
      <c r="K28" s="19">
        <v>299</v>
      </c>
      <c r="L28" s="19">
        <v>299</v>
      </c>
      <c r="M28" s="19">
        <v>299</v>
      </c>
      <c r="N28" s="19">
        <v>299</v>
      </c>
    </row>
    <row r="30" spans="1:14" x14ac:dyDescent="0.3">
      <c r="B30" t="s">
        <v>44</v>
      </c>
      <c r="C30" s="22">
        <f>C11/C27</f>
        <v>2523.9434925663904</v>
      </c>
      <c r="D30" s="22">
        <f t="shared" ref="D30:N30" si="9">D11/D27</f>
        <v>2517.8710400239711</v>
      </c>
      <c r="E30" s="22">
        <f t="shared" si="9"/>
        <v>2511.7985874815522</v>
      </c>
      <c r="F30" s="22">
        <f t="shared" si="9"/>
        <v>2505.7261349391333</v>
      </c>
      <c r="G30" s="22">
        <f t="shared" si="9"/>
        <v>2499.653682396714</v>
      </c>
      <c r="H30" s="22">
        <f t="shared" si="9"/>
        <v>2992.2974758251539</v>
      </c>
      <c r="I30" s="22">
        <f t="shared" si="9"/>
        <v>2985.0105327742513</v>
      </c>
      <c r="J30" s="22">
        <f t="shared" si="9"/>
        <v>2977.7235897233481</v>
      </c>
      <c r="K30" s="22">
        <f t="shared" si="9"/>
        <v>2970.4366466724455</v>
      </c>
      <c r="L30" s="22">
        <f t="shared" si="9"/>
        <v>2963.1497036215424</v>
      </c>
      <c r="M30" s="22">
        <f t="shared" si="9"/>
        <v>2955.8627605706397</v>
      </c>
      <c r="N30" s="22">
        <f t="shared" si="9"/>
        <v>2948.5758175197366</v>
      </c>
    </row>
    <row r="31" spans="1:14" x14ac:dyDescent="0.3">
      <c r="B31" t="s">
        <v>21</v>
      </c>
      <c r="C31" s="22">
        <f>C30*C28</f>
        <v>704180.23442602297</v>
      </c>
      <c r="D31" s="22">
        <f t="shared" ref="D31:N31" si="10">D30*D28</f>
        <v>702486.0201666879</v>
      </c>
      <c r="E31" s="22">
        <f t="shared" si="10"/>
        <v>700791.80590735306</v>
      </c>
      <c r="F31" s="22">
        <f t="shared" si="10"/>
        <v>699097.59164801822</v>
      </c>
      <c r="G31" s="22">
        <f t="shared" si="10"/>
        <v>697403.37738868315</v>
      </c>
      <c r="H31" s="22">
        <f t="shared" si="10"/>
        <v>894696.94527172099</v>
      </c>
      <c r="I31" s="22">
        <f t="shared" si="10"/>
        <v>892518.14929950109</v>
      </c>
      <c r="J31" s="22">
        <f t="shared" si="10"/>
        <v>890339.35332728107</v>
      </c>
      <c r="K31" s="22">
        <f t="shared" si="10"/>
        <v>888160.55735506117</v>
      </c>
      <c r="L31" s="22">
        <f t="shared" si="10"/>
        <v>885981.76138284116</v>
      </c>
      <c r="M31" s="22">
        <f t="shared" si="10"/>
        <v>883802.96541062125</v>
      </c>
      <c r="N31" s="22">
        <f t="shared" si="10"/>
        <v>881624.16943840124</v>
      </c>
    </row>
    <row r="33" spans="1:14" x14ac:dyDescent="0.3">
      <c r="B33" s="5" t="s">
        <v>39</v>
      </c>
    </row>
    <row r="34" spans="1:14" x14ac:dyDescent="0.3">
      <c r="B34" t="s">
        <v>40</v>
      </c>
      <c r="C34" s="20">
        <v>0.3</v>
      </c>
      <c r="D34" s="20">
        <v>0.3</v>
      </c>
      <c r="E34" s="20">
        <v>0.3</v>
      </c>
      <c r="F34" s="20">
        <v>0.3</v>
      </c>
      <c r="G34" s="20">
        <v>0.3</v>
      </c>
      <c r="H34" s="20">
        <v>0.3</v>
      </c>
      <c r="I34" s="20">
        <v>0.3</v>
      </c>
      <c r="J34" s="20">
        <v>0.3</v>
      </c>
      <c r="K34" s="20">
        <v>0.3</v>
      </c>
      <c r="L34" s="20">
        <v>0.3</v>
      </c>
      <c r="M34" s="20">
        <v>0.3</v>
      </c>
      <c r="N34" s="20">
        <v>0.3</v>
      </c>
    </row>
    <row r="35" spans="1:14" x14ac:dyDescent="0.3">
      <c r="B35" t="s">
        <v>22</v>
      </c>
      <c r="C35" s="22">
        <f>C31*C34</f>
        <v>211254.0703278069</v>
      </c>
      <c r="D35" s="22">
        <f t="shared" ref="D35:N35" si="11">D31*D34</f>
        <v>210745.80605000636</v>
      </c>
      <c r="E35" s="22">
        <f t="shared" si="11"/>
        <v>210237.54177220591</v>
      </c>
      <c r="F35" s="22">
        <f t="shared" si="11"/>
        <v>209729.27749440545</v>
      </c>
      <c r="G35" s="22">
        <f t="shared" si="11"/>
        <v>209221.01321660494</v>
      </c>
      <c r="H35" s="22">
        <f t="shared" si="11"/>
        <v>268409.08358151629</v>
      </c>
      <c r="I35" s="22">
        <f t="shared" si="11"/>
        <v>267755.44478985033</v>
      </c>
      <c r="J35" s="22">
        <f t="shared" si="11"/>
        <v>267101.80599818431</v>
      </c>
      <c r="K35" s="22">
        <f t="shared" si="11"/>
        <v>266448.16720651835</v>
      </c>
      <c r="L35" s="22">
        <f t="shared" si="11"/>
        <v>265794.52841485234</v>
      </c>
      <c r="M35" s="22">
        <f t="shared" si="11"/>
        <v>265140.88962318638</v>
      </c>
      <c r="N35" s="22">
        <f t="shared" si="11"/>
        <v>264487.25083152036</v>
      </c>
    </row>
    <row r="36" spans="1:14" x14ac:dyDescent="0.3">
      <c r="C36" s="9"/>
    </row>
    <row r="37" spans="1:14" x14ac:dyDescent="0.3">
      <c r="B37" t="s">
        <v>41</v>
      </c>
      <c r="C37" s="23">
        <v>2.5000000000000001E-2</v>
      </c>
      <c r="D37" s="23">
        <v>2.5000000000000001E-2</v>
      </c>
      <c r="E37" s="23">
        <v>2.5000000000000001E-2</v>
      </c>
      <c r="F37" s="23">
        <v>2.5000000000000001E-2</v>
      </c>
      <c r="G37" s="23">
        <v>2.5000000000000001E-2</v>
      </c>
      <c r="H37" s="23">
        <v>2.5000000000000001E-2</v>
      </c>
      <c r="I37" s="23">
        <v>2.5000000000000001E-2</v>
      </c>
      <c r="J37" s="23">
        <v>2.5000000000000001E-2</v>
      </c>
      <c r="K37" s="23">
        <v>2.5000000000000001E-2</v>
      </c>
      <c r="L37" s="23">
        <v>2.5000000000000001E-2</v>
      </c>
      <c r="M37" s="23">
        <v>2.5000000000000001E-2</v>
      </c>
      <c r="N37" s="23">
        <v>2.5000000000000001E-2</v>
      </c>
    </row>
    <row r="38" spans="1:14" x14ac:dyDescent="0.3">
      <c r="B38" t="s">
        <v>27</v>
      </c>
      <c r="C38" s="22">
        <f>C37*C35</f>
        <v>5281.3517581951728</v>
      </c>
      <c r="D38" s="22">
        <f t="shared" ref="D38:N38" si="12">D37*D35</f>
        <v>5268.645151250159</v>
      </c>
      <c r="E38" s="22">
        <f t="shared" si="12"/>
        <v>5255.9385443051478</v>
      </c>
      <c r="F38" s="22">
        <f t="shared" si="12"/>
        <v>5243.2319373601367</v>
      </c>
      <c r="G38" s="22">
        <f t="shared" si="12"/>
        <v>5230.5253304151238</v>
      </c>
      <c r="H38" s="22">
        <f t="shared" si="12"/>
        <v>6710.2270895379079</v>
      </c>
      <c r="I38" s="22">
        <f t="shared" si="12"/>
        <v>6693.8861197462584</v>
      </c>
      <c r="J38" s="22">
        <f t="shared" si="12"/>
        <v>6677.545149954608</v>
      </c>
      <c r="K38" s="22">
        <f t="shared" si="12"/>
        <v>6661.2041801629593</v>
      </c>
      <c r="L38" s="22">
        <f t="shared" si="12"/>
        <v>6644.8632103713089</v>
      </c>
      <c r="M38" s="22">
        <f t="shared" si="12"/>
        <v>6628.5222405796594</v>
      </c>
      <c r="N38" s="22">
        <f t="shared" si="12"/>
        <v>6612.181270788009</v>
      </c>
    </row>
    <row r="40" spans="1:14" x14ac:dyDescent="0.3">
      <c r="A40" t="s">
        <v>34</v>
      </c>
      <c r="B40" t="s">
        <v>38</v>
      </c>
      <c r="C40" s="20">
        <v>0.25</v>
      </c>
      <c r="D40" s="20">
        <v>0.25</v>
      </c>
      <c r="E40" s="20">
        <v>0.25</v>
      </c>
      <c r="F40" s="20">
        <v>0.25</v>
      </c>
      <c r="G40" s="20">
        <v>0.25</v>
      </c>
      <c r="H40" s="20">
        <v>0.25</v>
      </c>
      <c r="I40" s="20">
        <v>0.25</v>
      </c>
      <c r="J40" s="20">
        <v>0.25</v>
      </c>
      <c r="K40" s="20">
        <v>0.25</v>
      </c>
      <c r="L40" s="20">
        <v>0.25</v>
      </c>
      <c r="M40" s="20">
        <v>0.25</v>
      </c>
      <c r="N40" s="20">
        <v>0.25</v>
      </c>
    </row>
  </sheetData>
  <dataValidations count="1">
    <dataValidation type="list" allowBlank="1" showInputMessage="1" showErrorMessage="1" sqref="C2" xr:uid="{291F9A3A-B361-4D38-B9F1-28AB6AA05A88}">
      <formula1>"1,2,3"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80A0-0518-6C47-BEB6-4001203097BB}">
  <dimension ref="B2:N4"/>
  <sheetViews>
    <sheetView zoomScale="115" zoomScaleNormal="115" workbookViewId="0">
      <selection activeCell="B19" sqref="B19"/>
    </sheetView>
  </sheetViews>
  <sheetFormatPr defaultColWidth="11.19921875" defaultRowHeight="15.6" x14ac:dyDescent="0.3"/>
  <cols>
    <col min="3" max="14" width="8.69921875" customWidth="1"/>
  </cols>
  <sheetData>
    <row r="2" spans="2:14" x14ac:dyDescent="0.3">
      <c r="B2" s="13" t="s">
        <v>33</v>
      </c>
      <c r="C2" s="12">
        <f>'Income Statement'!C5</f>
        <v>45658</v>
      </c>
      <c r="D2" s="12">
        <f>EDATE(C2,1)</f>
        <v>45689</v>
      </c>
      <c r="E2" s="12">
        <f t="shared" ref="E2:N2" si="0">EDATE(D2,1)</f>
        <v>45717</v>
      </c>
      <c r="F2" s="12">
        <f t="shared" si="0"/>
        <v>45748</v>
      </c>
      <c r="G2" s="12">
        <f t="shared" si="0"/>
        <v>45778</v>
      </c>
      <c r="H2" s="12">
        <f t="shared" si="0"/>
        <v>45809</v>
      </c>
      <c r="I2" s="12">
        <f t="shared" si="0"/>
        <v>45839</v>
      </c>
      <c r="J2" s="12">
        <f t="shared" si="0"/>
        <v>45870</v>
      </c>
      <c r="K2" s="12">
        <f t="shared" si="0"/>
        <v>45901</v>
      </c>
      <c r="L2" s="12">
        <f t="shared" si="0"/>
        <v>45931</v>
      </c>
      <c r="M2" s="12">
        <f t="shared" si="0"/>
        <v>45962</v>
      </c>
      <c r="N2" s="12">
        <f t="shared" si="0"/>
        <v>45992</v>
      </c>
    </row>
    <row r="3" spans="2:14" x14ac:dyDescent="0.3">
      <c r="B3" t="s">
        <v>21</v>
      </c>
      <c r="C3" s="8">
        <f>'Income Statement'!C6</f>
        <v>704180.23442602297</v>
      </c>
      <c r="D3" s="8">
        <f>'Income Statement'!D6</f>
        <v>702486.0201666879</v>
      </c>
      <c r="E3" s="8">
        <f>'Income Statement'!E6</f>
        <v>700791.80590735306</v>
      </c>
      <c r="F3" s="8">
        <f>'Income Statement'!F6</f>
        <v>699097.59164801822</v>
      </c>
      <c r="G3" s="8">
        <f>'Income Statement'!G6</f>
        <v>697403.37738868315</v>
      </c>
      <c r="H3" s="8">
        <f>'Income Statement'!H6</f>
        <v>894696.94527172099</v>
      </c>
      <c r="I3" s="8">
        <f>'Income Statement'!I6</f>
        <v>892518.14929950109</v>
      </c>
      <c r="J3" s="8">
        <f>'Income Statement'!J6</f>
        <v>890339.35332728107</v>
      </c>
      <c r="K3" s="8">
        <f>'Income Statement'!K6</f>
        <v>888160.55735506117</v>
      </c>
      <c r="L3" s="8">
        <f>'Income Statement'!L6</f>
        <v>885981.76138284116</v>
      </c>
      <c r="M3" s="8">
        <f>'Income Statement'!M6</f>
        <v>883802.96541062125</v>
      </c>
      <c r="N3" s="8">
        <f>'Income Statement'!N6</f>
        <v>881624.16943840124</v>
      </c>
    </row>
    <row r="4" spans="2:14" x14ac:dyDescent="0.3">
      <c r="B4" t="s">
        <v>42</v>
      </c>
      <c r="C4" s="32">
        <f>'Income Statement'!C22/Visuals!C3</f>
        <v>7.0987370994058677E-2</v>
      </c>
      <c r="D4" s="32">
        <f>'Income Statement'!D22/Visuals!D3</f>
        <v>7.0027879729930742E-2</v>
      </c>
      <c r="E4" s="32">
        <f>'Income Statement'!E22/Visuals!E3</f>
        <v>6.9063749188437815E-2</v>
      </c>
      <c r="F4" s="32">
        <f>'Income Statement'!F22/Visuals!F3</f>
        <v>6.8094945640684384E-2</v>
      </c>
      <c r="G4" s="32">
        <f>'Income Statement'!G22/Visuals!G3</f>
        <v>6.712143503002195E-2</v>
      </c>
      <c r="H4" s="32">
        <f>'Income Statement'!H22/Visuals!H3</f>
        <v>0.16694557705710281</v>
      </c>
      <c r="I4" s="32">
        <f>'Income Statement'!I22/Visuals!I3</f>
        <v>0.16618118219019073</v>
      </c>
      <c r="J4" s="32">
        <f>'Income Statement'!J22/Visuals!J3</f>
        <v>0.16541304614200664</v>
      </c>
      <c r="K4" s="32">
        <f>'Income Statement'!K22/Visuals!K3</f>
        <v>0.16464114137945199</v>
      </c>
      <c r="L4" s="32">
        <f>'Income Statement'!L22/Visuals!L3</f>
        <v>0.16386544009859211</v>
      </c>
      <c r="M4" s="32">
        <f>'Income Statement'!M22/Visuals!M3</f>
        <v>0.1630859142213176</v>
      </c>
      <c r="N4" s="32">
        <f>'Income Statement'!N22/Visuals!N3</f>
        <v>0.16230253539195652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 Expenses</vt:lpstr>
      <vt:lpstr>Forecast</vt:lpstr>
      <vt:lpstr>Income Statement</vt:lpstr>
      <vt:lpstr>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Donna Bose</cp:lastModifiedBy>
  <dcterms:created xsi:type="dcterms:W3CDTF">2023-03-06T12:19:00Z</dcterms:created>
  <dcterms:modified xsi:type="dcterms:W3CDTF">2025-07-23T13:53:35Z</dcterms:modified>
</cp:coreProperties>
</file>