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3610064C-3C8E-49CF-B2CA-996051C5336B}" xr6:coauthVersionLast="47" xr6:coauthVersionMax="47" xr10:uidLastSave="{00000000-0000-0000-0000-000000000000}"/>
  <bookViews>
    <workbookView xWindow="-108" yWindow="-108" windowWidth="23256" windowHeight="12456" activeTab="2" xr2:uid="{BD3913A6-D888-48E1-8141-51835EA0991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I21" i="1"/>
  <c r="J13" i="1"/>
  <c r="J10" i="1"/>
  <c r="J9" i="1"/>
  <c r="I19" i="3" l="1"/>
  <c r="I20" i="3"/>
  <c r="I21" i="3"/>
  <c r="I22" i="3"/>
  <c r="I23" i="3"/>
  <c r="I24" i="3"/>
  <c r="H26" i="3"/>
  <c r="H20" i="3"/>
  <c r="H21" i="3"/>
  <c r="H22" i="3"/>
  <c r="H23" i="3"/>
  <c r="H24" i="3"/>
  <c r="H19" i="3"/>
  <c r="H18" i="3"/>
  <c r="I18" i="3" s="1"/>
  <c r="G25" i="3"/>
  <c r="R7" i="3"/>
  <c r="R8" i="3"/>
  <c r="R9" i="3"/>
  <c r="R10" i="3"/>
  <c r="R11" i="3"/>
  <c r="R12" i="3"/>
  <c r="R13" i="3"/>
  <c r="R6" i="3"/>
  <c r="D14" i="3"/>
  <c r="E14" i="3"/>
  <c r="F14" i="3"/>
  <c r="C14" i="3"/>
  <c r="G7" i="3"/>
  <c r="G8" i="3"/>
  <c r="G9" i="3"/>
  <c r="H11" i="3" s="1"/>
  <c r="G10" i="3"/>
  <c r="G11" i="3"/>
  <c r="H12" i="3" s="1"/>
  <c r="I9" i="3" s="1"/>
  <c r="G12" i="3"/>
  <c r="G13" i="3"/>
  <c r="H13" i="3" s="1"/>
  <c r="G6" i="3"/>
  <c r="P7" i="3"/>
  <c r="Q6" i="3"/>
  <c r="P6" i="3"/>
  <c r="H25" i="3" l="1"/>
  <c r="I25" i="3" s="1"/>
  <c r="I13" i="3"/>
  <c r="H7" i="3"/>
  <c r="I12" i="3"/>
  <c r="J9" i="3" s="1"/>
  <c r="K9" i="3" s="1"/>
  <c r="I10" i="3"/>
  <c r="H10" i="3"/>
  <c r="I8" i="3" s="1"/>
  <c r="J7" i="3" s="1"/>
  <c r="K7" i="3" s="1"/>
  <c r="H8" i="3"/>
  <c r="H9" i="3"/>
  <c r="I11" i="3" s="1"/>
  <c r="J12" i="3" s="1"/>
  <c r="K12" i="3" s="1"/>
  <c r="H6" i="3"/>
  <c r="E15" i="2"/>
  <c r="E17" i="2"/>
  <c r="K17" i="2" s="1"/>
  <c r="L17" i="2" s="1"/>
  <c r="K6" i="2"/>
  <c r="M16" i="1"/>
  <c r="M12" i="1"/>
  <c r="L18" i="2"/>
  <c r="L19" i="2"/>
  <c r="L20" i="2"/>
  <c r="L21" i="2"/>
  <c r="L22" i="2"/>
  <c r="L23" i="2"/>
  <c r="K25" i="2"/>
  <c r="K19" i="2"/>
  <c r="K20" i="2"/>
  <c r="K21" i="2"/>
  <c r="K22" i="2"/>
  <c r="K23" i="2"/>
  <c r="K18" i="2"/>
  <c r="J24" i="2"/>
  <c r="R6" i="2"/>
  <c r="R7" i="2"/>
  <c r="R8" i="2"/>
  <c r="R9" i="2"/>
  <c r="R10" i="2"/>
  <c r="R11" i="2"/>
  <c r="R12" i="2"/>
  <c r="R5" i="2"/>
  <c r="E16" i="2"/>
  <c r="K7" i="2"/>
  <c r="K8" i="2"/>
  <c r="K9" i="2"/>
  <c r="K10" i="2"/>
  <c r="K11" i="2"/>
  <c r="J12" i="2"/>
  <c r="J11" i="2"/>
  <c r="J10" i="2"/>
  <c r="J9" i="2"/>
  <c r="J8" i="2"/>
  <c r="J7" i="2"/>
  <c r="I7" i="2"/>
  <c r="J6" i="2" s="1"/>
  <c r="J5" i="2"/>
  <c r="I12" i="2"/>
  <c r="I11" i="2"/>
  <c r="I10" i="2"/>
  <c r="I9" i="2"/>
  <c r="I8" i="2"/>
  <c r="H10" i="2"/>
  <c r="H7" i="2"/>
  <c r="I6" i="2"/>
  <c r="I5" i="2"/>
  <c r="H12" i="2"/>
  <c r="H11" i="2"/>
  <c r="H9" i="2"/>
  <c r="H8" i="2"/>
  <c r="H6" i="2"/>
  <c r="H5" i="2"/>
  <c r="G6" i="2"/>
  <c r="G7" i="2"/>
  <c r="G8" i="2"/>
  <c r="G9" i="2"/>
  <c r="G10" i="2"/>
  <c r="G11" i="2"/>
  <c r="G12" i="2"/>
  <c r="G5" i="2"/>
  <c r="E25" i="1"/>
  <c r="E24" i="1"/>
  <c r="M10" i="1"/>
  <c r="L10" i="1"/>
  <c r="I16" i="1"/>
  <c r="I10" i="1"/>
  <c r="I9" i="1"/>
  <c r="H31" i="1"/>
  <c r="H33" i="1"/>
  <c r="H35" i="1"/>
  <c r="H37" i="1"/>
  <c r="G33" i="1"/>
  <c r="G35" i="1"/>
  <c r="G37" i="1"/>
  <c r="G31" i="1"/>
  <c r="F33" i="1"/>
  <c r="F35" i="1"/>
  <c r="F37" i="1"/>
  <c r="F18" i="1"/>
  <c r="G18" i="1"/>
  <c r="H18" i="1"/>
  <c r="E18" i="1"/>
  <c r="F17" i="1"/>
  <c r="G17" i="1"/>
  <c r="H17" i="1"/>
  <c r="E17" i="1"/>
  <c r="J12" i="1"/>
  <c r="K11" i="1"/>
  <c r="J14" i="1"/>
  <c r="K15" i="1" s="1"/>
  <c r="J15" i="1"/>
  <c r="J16" i="1"/>
  <c r="K16" i="1" s="1"/>
  <c r="I12" i="1"/>
  <c r="I11" i="1"/>
  <c r="I13" i="1"/>
  <c r="I14" i="1"/>
  <c r="J11" i="1" s="1"/>
  <c r="I15" i="1"/>
  <c r="J19" i="3" l="1"/>
  <c r="J23" i="3"/>
  <c r="J20" i="3"/>
  <c r="J24" i="3"/>
  <c r="J21" i="3"/>
  <c r="J22" i="3"/>
  <c r="J18" i="3"/>
  <c r="I6" i="3"/>
  <c r="J11" i="3"/>
  <c r="K11" i="3" s="1"/>
  <c r="J8" i="3"/>
  <c r="K8" i="3" s="1"/>
  <c r="I7" i="3"/>
  <c r="J13" i="3"/>
  <c r="K24" i="2"/>
  <c r="L24" i="2" s="1"/>
  <c r="K10" i="1"/>
  <c r="L16" i="1"/>
  <c r="K12" i="1"/>
  <c r="L14" i="1" s="1"/>
  <c r="M14" i="1" s="1"/>
  <c r="K14" i="1"/>
  <c r="L12" i="1"/>
  <c r="K13" i="1"/>
  <c r="J10" i="3" l="1"/>
  <c r="K10" i="3" s="1"/>
  <c r="J6" i="3"/>
  <c r="D16" i="3" s="1"/>
  <c r="D17" i="3" s="1"/>
  <c r="M20" i="2"/>
  <c r="M21" i="2"/>
  <c r="M18" i="2"/>
  <c r="M22" i="2"/>
  <c r="M19" i="2"/>
  <c r="M23" i="2"/>
  <c r="M17" i="2"/>
  <c r="L11" i="1"/>
  <c r="L15" i="1"/>
  <c r="M15" i="1" s="1"/>
  <c r="F36" i="1" s="1"/>
  <c r="G36" i="1" s="1"/>
  <c r="H36" i="1" s="1"/>
  <c r="K9" i="1"/>
  <c r="L9" i="1" s="1"/>
  <c r="M11" i="1" l="1"/>
  <c r="F32" i="1" s="1"/>
  <c r="G32" i="1" s="1"/>
  <c r="H32" i="1" s="1"/>
  <c r="G20" i="1"/>
  <c r="L13" i="1"/>
  <c r="M13" i="1" s="1"/>
  <c r="F34" i="1" s="1"/>
  <c r="G34" i="1" s="1"/>
  <c r="H34" i="1" s="1"/>
  <c r="E21" i="1" l="1"/>
  <c r="F39" i="1" s="1"/>
  <c r="E26" i="1"/>
  <c r="F30" i="1"/>
  <c r="G30" i="1" s="1"/>
  <c r="H30" i="1" s="1"/>
  <c r="F38" i="1" l="1"/>
  <c r="G38" i="1" s="1"/>
</calcChain>
</file>

<file path=xl/sharedStrings.xml><?xml version="1.0" encoding="utf-8"?>
<sst xmlns="http://schemas.openxmlformats.org/spreadsheetml/2006/main" count="143" uniqueCount="89">
  <si>
    <t>Treatment Combination</t>
  </si>
  <si>
    <t>n</t>
  </si>
  <si>
    <t>k</t>
  </si>
  <si>
    <t>nk</t>
  </si>
  <si>
    <t>d</t>
  </si>
  <si>
    <t>nd</t>
  </si>
  <si>
    <t>kd</t>
  </si>
  <si>
    <t>nkd</t>
  </si>
  <si>
    <t>Replicatea1</t>
  </si>
  <si>
    <t>Replicatea2</t>
  </si>
  <si>
    <t>Replicatea3</t>
  </si>
  <si>
    <t>Replicatea4</t>
  </si>
  <si>
    <t>Treatment Total</t>
  </si>
  <si>
    <t>Col-1</t>
  </si>
  <si>
    <t>Col-2</t>
  </si>
  <si>
    <t>Col-3</t>
  </si>
  <si>
    <t>Sum of Square(col 3)^2/total obs</t>
  </si>
  <si>
    <t>Correction factor</t>
  </si>
  <si>
    <t>_(square hobe na)</t>
  </si>
  <si>
    <t>G^2(col-3 first value/32)</t>
  </si>
  <si>
    <t>Total Sum of Square</t>
  </si>
  <si>
    <t>SS Block/Replicate</t>
  </si>
  <si>
    <t>1/8 summation i=1 to n Bi^2-CF</t>
  </si>
  <si>
    <t>where, Bi=Total of ith Block, n=no. of obs in each block</t>
  </si>
  <si>
    <t>Bi(sum of each column)</t>
  </si>
  <si>
    <t>Bi^2</t>
  </si>
  <si>
    <t>Total Bi^2</t>
  </si>
  <si>
    <t>Total Bi^2/n</t>
  </si>
  <si>
    <t>Source</t>
  </si>
  <si>
    <t>DF</t>
  </si>
  <si>
    <t>SS</t>
  </si>
  <si>
    <t>Block</t>
  </si>
  <si>
    <t>N</t>
  </si>
  <si>
    <t>K</t>
  </si>
  <si>
    <t>NK</t>
  </si>
  <si>
    <t>D</t>
  </si>
  <si>
    <t>ND</t>
  </si>
  <si>
    <t>KD</t>
  </si>
  <si>
    <t>NKD</t>
  </si>
  <si>
    <t>Error</t>
  </si>
  <si>
    <t>Total</t>
  </si>
  <si>
    <t>total obs-1</t>
  </si>
  <si>
    <t>3  (Num of block -1)</t>
  </si>
  <si>
    <t>21(total-sum of each cell in column)</t>
  </si>
  <si>
    <t>MS(ss/df)</t>
  </si>
  <si>
    <t>F(Ms/Mse)</t>
  </si>
  <si>
    <t>F0.05,1,21=4.325</t>
  </si>
  <si>
    <t>F0.05,3,21=3.072</t>
  </si>
  <si>
    <t>here 3 df of block</t>
  </si>
  <si>
    <t>&lt;3.072(homogeneous)</t>
  </si>
  <si>
    <t>&gt;3.072(not homogeneous)</t>
  </si>
  <si>
    <t>Treatment</t>
  </si>
  <si>
    <t>p</t>
  </si>
  <si>
    <t>np</t>
  </si>
  <si>
    <t>kp</t>
  </si>
  <si>
    <t>nkp</t>
  </si>
  <si>
    <t>Replicate 1</t>
  </si>
  <si>
    <t>Replicate 2</t>
  </si>
  <si>
    <t>Replicate  3</t>
  </si>
  <si>
    <t>Replicate 4</t>
  </si>
  <si>
    <t xml:space="preserve">Total </t>
  </si>
  <si>
    <t>Col1</t>
  </si>
  <si>
    <t>col2</t>
  </si>
  <si>
    <t>Col3</t>
  </si>
  <si>
    <t>Correction Factor</t>
  </si>
  <si>
    <t>-</t>
  </si>
  <si>
    <t>not estimable</t>
  </si>
  <si>
    <t>Tss</t>
  </si>
  <si>
    <t>BlockSS</t>
  </si>
  <si>
    <t>Block1</t>
  </si>
  <si>
    <t>Block2</t>
  </si>
  <si>
    <t>Block4</t>
  </si>
  <si>
    <t>Block5</t>
  </si>
  <si>
    <t>Block6</t>
  </si>
  <si>
    <t>Block7</t>
  </si>
  <si>
    <t>Block8</t>
  </si>
  <si>
    <t>Block3</t>
  </si>
  <si>
    <t>devide 4 , 4 te value in each block</t>
  </si>
  <si>
    <t>P</t>
  </si>
  <si>
    <t>NP</t>
  </si>
  <si>
    <t>KP</t>
  </si>
  <si>
    <t>Replicate2</t>
  </si>
  <si>
    <t>Replicate3</t>
  </si>
  <si>
    <t>Replicate4</t>
  </si>
  <si>
    <t>Col2</t>
  </si>
  <si>
    <t>Blockss</t>
  </si>
  <si>
    <t>Df</t>
  </si>
  <si>
    <t>MS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</si>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</sst>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594E-2873-43F3-8370-DE6EC9C2A5AF}">
  <dimension ref="D8:M40"/>
  <sheetViews>
    <sheetView topLeftCell="A16" workbookViewId="0">
      <selection activeCell="F30" sqref="F30"/>
    </sheetView>
  </sheetViews>
  <sheetFormatPr defaultRowHeight="14.4" x14ac:dyDescent="0.3"/>
  <cols>
    <col min="4" max="4" width="20.44140625" customWidth="1"/>
    <col min="5" max="5" width="33.6640625" customWidth="1"/>
    <col min="6" max="6" width="11.77734375" customWidth="1"/>
    <col min="7" max="7" width="10.88671875" customWidth="1"/>
    <col min="8" max="8" width="10.77734375" customWidth="1"/>
    <col min="9" max="9" width="22.77734375" customWidth="1"/>
    <col min="13" max="13" width="27.5546875" customWidth="1"/>
    <col min="14" max="14" width="18.6640625" customWidth="1"/>
  </cols>
  <sheetData>
    <row r="8" spans="4:13" x14ac:dyDescent="0.3">
      <c r="D8" t="s">
        <v>0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</row>
    <row r="9" spans="4:13" x14ac:dyDescent="0.3">
      <c r="D9">
        <v>1</v>
      </c>
      <c r="E9">
        <v>101</v>
      </c>
      <c r="F9">
        <v>106</v>
      </c>
      <c r="G9">
        <v>87</v>
      </c>
      <c r="H9">
        <v>131</v>
      </c>
      <c r="I9">
        <f>SUM(E9:H9)</f>
        <v>425</v>
      </c>
      <c r="J9">
        <f>SUM(I9:I10)</f>
        <v>851</v>
      </c>
      <c r="K9">
        <f>SUM(J9:J10)</f>
        <v>3152</v>
      </c>
      <c r="L9">
        <f>SUM(K9:K10)</f>
        <v>9816</v>
      </c>
      <c r="M9" t="s">
        <v>18</v>
      </c>
    </row>
    <row r="10" spans="4:13" x14ac:dyDescent="0.3">
      <c r="D10" t="s">
        <v>1</v>
      </c>
      <c r="E10">
        <v>106</v>
      </c>
      <c r="F10">
        <v>89</v>
      </c>
      <c r="G10">
        <v>128</v>
      </c>
      <c r="H10">
        <v>103</v>
      </c>
      <c r="I10">
        <f>SUM(E10:H10)</f>
        <v>426</v>
      </c>
      <c r="J10">
        <f>SUM(I11:I12)</f>
        <v>2301</v>
      </c>
      <c r="K10">
        <f>SUM(J11:J12)</f>
        <v>6664</v>
      </c>
      <c r="L10">
        <f>SUM(K11:K12)</f>
        <v>-152</v>
      </c>
      <c r="M10">
        <f>(L10)^2/32</f>
        <v>722</v>
      </c>
    </row>
    <row r="11" spans="4:13" x14ac:dyDescent="0.3">
      <c r="D11" t="s">
        <v>2</v>
      </c>
      <c r="E11">
        <v>245</v>
      </c>
      <c r="F11">
        <v>272</v>
      </c>
      <c r="G11">
        <v>279</v>
      </c>
      <c r="H11">
        <v>302</v>
      </c>
      <c r="I11">
        <f t="shared" ref="I11:I15" si="0">SUM(E11:H11)</f>
        <v>1098</v>
      </c>
      <c r="J11">
        <f>SUM(I13:I14)</f>
        <v>2684</v>
      </c>
      <c r="K11">
        <f>SUM(J13:J14)</f>
        <v>106</v>
      </c>
      <c r="L11">
        <f>SUM(K13:K14)</f>
        <v>2746</v>
      </c>
      <c r="M11">
        <f>(L11)^2/32</f>
        <v>235641.125</v>
      </c>
    </row>
    <row r="12" spans="4:13" x14ac:dyDescent="0.3">
      <c r="D12" t="s">
        <v>3</v>
      </c>
      <c r="E12">
        <v>291</v>
      </c>
      <c r="F12">
        <v>306</v>
      </c>
      <c r="G12">
        <v>334</v>
      </c>
      <c r="H12">
        <v>272</v>
      </c>
      <c r="I12">
        <f>SUM(E12:H12)</f>
        <v>1203</v>
      </c>
      <c r="J12">
        <f>SUM(I15:I16)</f>
        <v>3980</v>
      </c>
      <c r="K12">
        <f>SUM(J15:J16)</f>
        <v>-258</v>
      </c>
      <c r="L12">
        <f>SUM(K15:K16)</f>
        <v>-370</v>
      </c>
      <c r="M12">
        <f>(L12)^2/32</f>
        <v>4278.125</v>
      </c>
    </row>
    <row r="13" spans="4:13" x14ac:dyDescent="0.3">
      <c r="D13" t="s">
        <v>4</v>
      </c>
      <c r="E13">
        <v>312</v>
      </c>
      <c r="F13">
        <v>329</v>
      </c>
      <c r="G13">
        <v>323</v>
      </c>
      <c r="H13">
        <v>324</v>
      </c>
      <c r="I13">
        <f t="shared" si="0"/>
        <v>1288</v>
      </c>
      <c r="J13">
        <f>426-425</f>
        <v>1</v>
      </c>
      <c r="K13">
        <f>(J10-J9)</f>
        <v>1450</v>
      </c>
      <c r="L13">
        <f>(K10-K9)</f>
        <v>3512</v>
      </c>
      <c r="M13">
        <f t="shared" ref="M13:M15" si="1">(L13)^2/32</f>
        <v>385442</v>
      </c>
    </row>
    <row r="14" spans="4:13" x14ac:dyDescent="0.3">
      <c r="D14" t="s">
        <v>5</v>
      </c>
      <c r="E14">
        <v>373</v>
      </c>
      <c r="F14">
        <v>338</v>
      </c>
      <c r="G14">
        <v>324</v>
      </c>
      <c r="H14">
        <v>361</v>
      </c>
      <c r="I14">
        <f t="shared" si="0"/>
        <v>1396</v>
      </c>
      <c r="J14">
        <f>1203-1098</f>
        <v>105</v>
      </c>
      <c r="K14">
        <f>(J12-J11)</f>
        <v>1296</v>
      </c>
      <c r="L14">
        <f>(K12-K11)</f>
        <v>-364</v>
      </c>
      <c r="M14">
        <f t="shared" si="1"/>
        <v>4140.5</v>
      </c>
    </row>
    <row r="15" spans="4:13" x14ac:dyDescent="0.3">
      <c r="D15" t="s">
        <v>6</v>
      </c>
      <c r="E15">
        <v>398</v>
      </c>
      <c r="F15">
        <v>907</v>
      </c>
      <c r="G15">
        <v>423</v>
      </c>
      <c r="H15">
        <v>445</v>
      </c>
      <c r="I15">
        <f t="shared" si="0"/>
        <v>2173</v>
      </c>
      <c r="J15">
        <f>1396-1288</f>
        <v>108</v>
      </c>
      <c r="K15">
        <f>(J14-J13)</f>
        <v>104</v>
      </c>
      <c r="L15">
        <f>(K14-K13)</f>
        <v>-154</v>
      </c>
      <c r="M15">
        <f t="shared" si="1"/>
        <v>741.125</v>
      </c>
    </row>
    <row r="16" spans="4:13" x14ac:dyDescent="0.3">
      <c r="D16" t="s">
        <v>7</v>
      </c>
      <c r="E16">
        <v>450</v>
      </c>
      <c r="F16">
        <v>449</v>
      </c>
      <c r="G16">
        <v>471</v>
      </c>
      <c r="H16">
        <v>437</v>
      </c>
      <c r="I16">
        <f>SUM(E16:H16)</f>
        <v>1807</v>
      </c>
      <c r="J16">
        <f>1807-2173</f>
        <v>-366</v>
      </c>
      <c r="K16">
        <f>(J16-J15)</f>
        <v>-474</v>
      </c>
      <c r="L16">
        <f>(K16-K15)</f>
        <v>-578</v>
      </c>
      <c r="M16">
        <f>(L16)^2/32</f>
        <v>10440.125</v>
      </c>
    </row>
    <row r="17" spans="4:11" x14ac:dyDescent="0.3">
      <c r="D17" t="s">
        <v>24</v>
      </c>
      <c r="E17">
        <f>SUM(E9:E16)</f>
        <v>2276</v>
      </c>
      <c r="F17">
        <f t="shared" ref="F17:H17" si="2">SUM(F9:F16)</f>
        <v>2796</v>
      </c>
      <c r="G17">
        <f t="shared" si="2"/>
        <v>2369</v>
      </c>
      <c r="H17">
        <f t="shared" si="2"/>
        <v>2375</v>
      </c>
    </row>
    <row r="18" spans="4:11" x14ac:dyDescent="0.3">
      <c r="D18" t="s">
        <v>25</v>
      </c>
      <c r="E18">
        <f>E17^2</f>
        <v>5180176</v>
      </c>
      <c r="F18">
        <f t="shared" ref="F18:H18" si="3">F17^2</f>
        <v>7817616</v>
      </c>
      <c r="G18">
        <f t="shared" si="3"/>
        <v>5612161</v>
      </c>
      <c r="H18">
        <f t="shared" si="3"/>
        <v>5640625</v>
      </c>
    </row>
    <row r="20" spans="4:11" x14ac:dyDescent="0.3">
      <c r="D20" t="s">
        <v>17</v>
      </c>
      <c r="E20" t="s">
        <v>19</v>
      </c>
      <c r="G20">
        <f>(L9)^2/32</f>
        <v>3011058</v>
      </c>
    </row>
    <row r="21" spans="4:11" x14ac:dyDescent="0.3">
      <c r="D21" t="s">
        <v>20</v>
      </c>
      <c r="E21">
        <f>SUMPRODUCT(E9:H16,E9:H16)-G20</f>
        <v>826648</v>
      </c>
      <c r="I21">
        <f>SUMPRODUCT(E17:H17,E17:H17)/8-G20</f>
        <v>20264.25</v>
      </c>
    </row>
    <row r="22" spans="4:11" x14ac:dyDescent="0.3">
      <c r="D22" t="s">
        <v>21</v>
      </c>
      <c r="E22" t="s">
        <v>22</v>
      </c>
    </row>
    <row r="23" spans="4:11" x14ac:dyDescent="0.3">
      <c r="E23" t="s">
        <v>23</v>
      </c>
    </row>
    <row r="24" spans="4:11" x14ac:dyDescent="0.3">
      <c r="D24" t="s">
        <v>26</v>
      </c>
      <c r="E24">
        <f>SUM(E18:H18)</f>
        <v>24250578</v>
      </c>
    </row>
    <row r="25" spans="4:11" x14ac:dyDescent="0.3">
      <c r="D25" t="s">
        <v>27</v>
      </c>
      <c r="E25">
        <f>E24/8</f>
        <v>3031322.25</v>
      </c>
    </row>
    <row r="26" spans="4:11" x14ac:dyDescent="0.3">
      <c r="D26" t="s">
        <v>21</v>
      </c>
      <c r="E26">
        <f>E25-G20</f>
        <v>20264.25</v>
      </c>
    </row>
    <row r="29" spans="4:11" x14ac:dyDescent="0.3">
      <c r="D29" t="s">
        <v>28</v>
      </c>
      <c r="E29" t="s">
        <v>29</v>
      </c>
      <c r="F29" t="s">
        <v>30</v>
      </c>
      <c r="G29" t="s">
        <v>44</v>
      </c>
      <c r="H29" t="s">
        <v>45</v>
      </c>
    </row>
    <row r="30" spans="4:11" x14ac:dyDescent="0.3">
      <c r="D30" t="s">
        <v>31</v>
      </c>
      <c r="E30" t="s">
        <v>42</v>
      </c>
      <c r="F30">
        <f>E26</f>
        <v>20264.25</v>
      </c>
      <c r="G30">
        <f>F30/3</f>
        <v>6754.75</v>
      </c>
      <c r="H30">
        <f>(G30/7856.13095)</f>
        <v>0.85980618742104853</v>
      </c>
      <c r="I30" t="s">
        <v>49</v>
      </c>
    </row>
    <row r="31" spans="4:11" x14ac:dyDescent="0.3">
      <c r="D31" t="s">
        <v>32</v>
      </c>
      <c r="E31">
        <v>1</v>
      </c>
      <c r="F31">
        <v>722</v>
      </c>
      <c r="G31">
        <f>F31/E31</f>
        <v>722</v>
      </c>
      <c r="H31">
        <f t="shared" ref="H31:H37" si="4">(G31/7856.13095)</f>
        <v>9.1902745078351833E-2</v>
      </c>
      <c r="I31" t="s">
        <v>49</v>
      </c>
      <c r="K31" t="s">
        <v>46</v>
      </c>
    </row>
    <row r="32" spans="4:11" x14ac:dyDescent="0.3">
      <c r="D32" t="s">
        <v>33</v>
      </c>
      <c r="E32">
        <v>1</v>
      </c>
      <c r="F32">
        <f>M11</f>
        <v>235641.125</v>
      </c>
      <c r="G32">
        <f t="shared" ref="G32:G37" si="5">F32/E32</f>
        <v>235641.125</v>
      </c>
      <c r="H32">
        <f t="shared" si="4"/>
        <v>29.994551580126092</v>
      </c>
      <c r="I32" t="s">
        <v>50</v>
      </c>
      <c r="K32" t="s">
        <v>47</v>
      </c>
    </row>
    <row r="33" spans="4:11" x14ac:dyDescent="0.3">
      <c r="D33" t="s">
        <v>34</v>
      </c>
      <c r="E33">
        <v>1</v>
      </c>
      <c r="F33">
        <f t="shared" ref="F33:F37" si="6">M12</f>
        <v>4278.125</v>
      </c>
      <c r="G33">
        <f t="shared" si="5"/>
        <v>4278.125</v>
      </c>
      <c r="H33">
        <f t="shared" si="4"/>
        <v>0.54455876909740153</v>
      </c>
      <c r="I33" t="s">
        <v>49</v>
      </c>
      <c r="K33" t="s">
        <v>48</v>
      </c>
    </row>
    <row r="34" spans="4:11" x14ac:dyDescent="0.3">
      <c r="D34" t="s">
        <v>35</v>
      </c>
      <c r="E34">
        <v>1</v>
      </c>
      <c r="F34">
        <f t="shared" si="6"/>
        <v>385442</v>
      </c>
      <c r="G34">
        <f t="shared" si="5"/>
        <v>385442</v>
      </c>
      <c r="H34">
        <f>(G34/7856.13095)</f>
        <v>49.062573225055523</v>
      </c>
      <c r="I34" t="s">
        <v>50</v>
      </c>
    </row>
    <row r="35" spans="4:11" x14ac:dyDescent="0.3">
      <c r="D35" t="s">
        <v>36</v>
      </c>
      <c r="E35">
        <v>1</v>
      </c>
      <c r="F35">
        <f t="shared" si="6"/>
        <v>4140.5</v>
      </c>
      <c r="G35">
        <f t="shared" si="5"/>
        <v>4140.5</v>
      </c>
      <c r="H35">
        <f t="shared" si="4"/>
        <v>0.52704060387384455</v>
      </c>
      <c r="I35" t="s">
        <v>49</v>
      </c>
    </row>
    <row r="36" spans="4:11" x14ac:dyDescent="0.3">
      <c r="D36" t="s">
        <v>37</v>
      </c>
      <c r="E36">
        <v>1</v>
      </c>
      <c r="F36">
        <f t="shared" si="6"/>
        <v>741.125</v>
      </c>
      <c r="G36">
        <f t="shared" si="5"/>
        <v>741.125</v>
      </c>
      <c r="H36">
        <f t="shared" si="4"/>
        <v>9.4337149509963303E-2</v>
      </c>
      <c r="I36" t="s">
        <v>49</v>
      </c>
    </row>
    <row r="37" spans="4:11" x14ac:dyDescent="0.3">
      <c r="D37" t="s">
        <v>38</v>
      </c>
      <c r="E37">
        <v>1</v>
      </c>
      <c r="F37">
        <f t="shared" si="6"/>
        <v>10440.125</v>
      </c>
      <c r="G37">
        <f t="shared" si="5"/>
        <v>10440.125</v>
      </c>
      <c r="H37">
        <f t="shared" si="4"/>
        <v>1.3289143302785706</v>
      </c>
      <c r="I37" t="s">
        <v>50</v>
      </c>
    </row>
    <row r="38" spans="4:11" x14ac:dyDescent="0.3">
      <c r="D38" t="s">
        <v>39</v>
      </c>
      <c r="E38" t="s">
        <v>43</v>
      </c>
      <c r="F38">
        <f>F39-SUM(F30:F37)</f>
        <v>164978.75</v>
      </c>
      <c r="G38">
        <f>F38/21</f>
        <v>7856.1309523809523</v>
      </c>
    </row>
    <row r="39" spans="4:11" x14ac:dyDescent="0.3">
      <c r="D39" t="s">
        <v>40</v>
      </c>
      <c r="E39">
        <v>31</v>
      </c>
      <c r="F39">
        <f>E21</f>
        <v>826648</v>
      </c>
    </row>
    <row r="40" spans="4:11" x14ac:dyDescent="0.3">
      <c r="E4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1335-CFA8-42A4-9452-987409E84A7A}">
  <dimension ref="B4:R25"/>
  <sheetViews>
    <sheetView topLeftCell="A3" workbookViewId="0">
      <selection activeCell="E16" sqref="E16"/>
    </sheetView>
  </sheetViews>
  <sheetFormatPr defaultRowHeight="14.4" x14ac:dyDescent="0.3"/>
  <cols>
    <col min="2" max="2" width="10.88671875" customWidth="1"/>
    <col min="3" max="4" width="11.77734375" customWidth="1"/>
    <col min="5" max="5" width="12.88671875" customWidth="1"/>
    <col min="6" max="6" width="15.5546875" customWidth="1"/>
    <col min="7" max="7" width="18.77734375" customWidth="1"/>
    <col min="11" max="11" width="13" customWidth="1"/>
  </cols>
  <sheetData>
    <row r="4" spans="2:18" x14ac:dyDescent="0.3">
      <c r="B4" s="1" t="s">
        <v>51</v>
      </c>
      <c r="C4" s="1" t="s">
        <v>56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63</v>
      </c>
      <c r="K4" s="1" t="s">
        <v>30</v>
      </c>
      <c r="M4" s="1"/>
      <c r="N4" s="1"/>
      <c r="O4" s="1"/>
      <c r="P4" s="1"/>
      <c r="Q4" s="1"/>
      <c r="R4" s="1" t="s">
        <v>40</v>
      </c>
    </row>
    <row r="5" spans="2:18" x14ac:dyDescent="0.3">
      <c r="B5" s="1">
        <v>1</v>
      </c>
      <c r="C5" s="1">
        <v>99</v>
      </c>
      <c r="D5" s="1">
        <v>100</v>
      </c>
      <c r="E5" s="1">
        <v>84</v>
      </c>
      <c r="F5" s="1">
        <v>152</v>
      </c>
      <c r="G5" s="1">
        <f>SUM(C5:F5)</f>
        <v>435</v>
      </c>
      <c r="H5" s="1">
        <f>SUM(G5:G6)</f>
        <v>933</v>
      </c>
      <c r="I5" s="1">
        <f>SUM(H5:H6)</f>
        <v>3268</v>
      </c>
      <c r="J5" s="1">
        <f>SUM(I5:I6)</f>
        <v>9316</v>
      </c>
      <c r="K5" s="1" t="s">
        <v>65</v>
      </c>
      <c r="M5" s="1" t="s">
        <v>69</v>
      </c>
      <c r="N5" s="1">
        <v>99</v>
      </c>
      <c r="O5" s="1">
        <v>201</v>
      </c>
      <c r="P5" s="1">
        <v>312</v>
      </c>
      <c r="Q5" s="1">
        <v>379</v>
      </c>
      <c r="R5" s="1">
        <f>SUM(N5:Q5)</f>
        <v>991</v>
      </c>
    </row>
    <row r="6" spans="2:18" x14ac:dyDescent="0.3">
      <c r="B6" s="1" t="s">
        <v>1</v>
      </c>
      <c r="C6" s="1">
        <v>98</v>
      </c>
      <c r="D6" s="1">
        <v>87</v>
      </c>
      <c r="E6" s="1">
        <v>135</v>
      </c>
      <c r="F6" s="1">
        <v>178</v>
      </c>
      <c r="G6" s="1">
        <f t="shared" ref="G6:G12" si="0">SUM(C6:F6)</f>
        <v>498</v>
      </c>
      <c r="H6" s="1">
        <f>SUM(G7:G8)</f>
        <v>2335</v>
      </c>
      <c r="I6" s="1">
        <f>SUM(H7:H8)</f>
        <v>6048</v>
      </c>
      <c r="J6" s="1">
        <f>SUM(I7:I8)</f>
        <v>354</v>
      </c>
      <c r="K6" s="1">
        <f>J6^2/32</f>
        <v>3916.125</v>
      </c>
      <c r="M6" s="1" t="s">
        <v>70</v>
      </c>
      <c r="N6" s="1">
        <v>408</v>
      </c>
      <c r="O6" s="1">
        <v>98</v>
      </c>
      <c r="P6" s="1">
        <v>260</v>
      </c>
      <c r="Q6" s="1">
        <v>306</v>
      </c>
      <c r="R6" s="1">
        <f t="shared" ref="R6:R12" si="1">SUM(N6:Q6)</f>
        <v>1072</v>
      </c>
    </row>
    <row r="7" spans="2:18" x14ac:dyDescent="0.3">
      <c r="B7" s="1" t="s">
        <v>2</v>
      </c>
      <c r="C7" s="1">
        <v>260</v>
      </c>
      <c r="D7" s="1">
        <v>257</v>
      </c>
      <c r="E7" s="1">
        <v>272</v>
      </c>
      <c r="F7" s="1">
        <v>319</v>
      </c>
      <c r="G7" s="1">
        <f t="shared" si="0"/>
        <v>1108</v>
      </c>
      <c r="H7" s="1">
        <f>SUM(G9:G10)</f>
        <v>2750</v>
      </c>
      <c r="I7" s="1">
        <f>SUM(H9:H10)</f>
        <v>182</v>
      </c>
      <c r="J7" s="1">
        <f>SUM(I9:I10)</f>
        <v>1950</v>
      </c>
      <c r="K7" s="1">
        <f t="shared" ref="K7:K11" si="2">J7^2/32</f>
        <v>118828.125</v>
      </c>
      <c r="M7" s="1" t="s">
        <v>76</v>
      </c>
      <c r="N7" s="1">
        <v>308</v>
      </c>
      <c r="O7" s="1">
        <v>352</v>
      </c>
      <c r="P7" s="1">
        <v>100</v>
      </c>
      <c r="Q7" s="1">
        <v>412</v>
      </c>
      <c r="R7" s="1">
        <f t="shared" si="1"/>
        <v>1172</v>
      </c>
    </row>
    <row r="8" spans="2:18" x14ac:dyDescent="0.3">
      <c r="B8" s="1" t="s">
        <v>3</v>
      </c>
      <c r="C8" s="1">
        <v>201</v>
      </c>
      <c r="D8" s="1">
        <v>352</v>
      </c>
      <c r="E8" s="1">
        <v>378</v>
      </c>
      <c r="F8" s="1">
        <v>296</v>
      </c>
      <c r="G8" s="1">
        <f t="shared" si="0"/>
        <v>1227</v>
      </c>
      <c r="H8" s="1">
        <f>SUM(G11:G12)</f>
        <v>3298</v>
      </c>
      <c r="I8" s="1">
        <f>SUM(H11:H12)</f>
        <v>172</v>
      </c>
      <c r="J8" s="1">
        <f>SUM(I11:I12)</f>
        <v>464</v>
      </c>
      <c r="K8" s="1">
        <f t="shared" si="2"/>
        <v>6728</v>
      </c>
      <c r="M8" s="1" t="s">
        <v>71</v>
      </c>
      <c r="N8" s="1">
        <v>257</v>
      </c>
      <c r="O8" s="1">
        <v>87</v>
      </c>
      <c r="P8" s="1">
        <v>452</v>
      </c>
      <c r="Q8" s="1">
        <v>378</v>
      </c>
      <c r="R8" s="1">
        <f t="shared" si="1"/>
        <v>1174</v>
      </c>
    </row>
    <row r="9" spans="2:18" x14ac:dyDescent="0.3">
      <c r="B9" s="1" t="s">
        <v>52</v>
      </c>
      <c r="C9" s="1">
        <v>306</v>
      </c>
      <c r="D9" s="1">
        <v>378</v>
      </c>
      <c r="E9" s="1">
        <v>378</v>
      </c>
      <c r="F9" s="1">
        <v>372</v>
      </c>
      <c r="G9" s="1">
        <f t="shared" si="0"/>
        <v>1434</v>
      </c>
      <c r="H9" s="1">
        <f>G6-G5</f>
        <v>63</v>
      </c>
      <c r="I9" s="1">
        <f>H6-H5</f>
        <v>1402</v>
      </c>
      <c r="J9" s="1">
        <f>I6-I5</f>
        <v>2780</v>
      </c>
      <c r="K9" s="1">
        <f t="shared" si="2"/>
        <v>241512.5</v>
      </c>
      <c r="M9" s="1" t="s">
        <v>72</v>
      </c>
      <c r="N9" s="1">
        <v>324</v>
      </c>
      <c r="O9" s="1">
        <v>378</v>
      </c>
      <c r="P9" s="1">
        <v>84</v>
      </c>
      <c r="Q9" s="1">
        <v>435</v>
      </c>
      <c r="R9" s="1">
        <f t="shared" si="1"/>
        <v>1221</v>
      </c>
    </row>
    <row r="10" spans="2:18" x14ac:dyDescent="0.3">
      <c r="B10" s="1" t="s">
        <v>53</v>
      </c>
      <c r="C10" s="1">
        <v>312</v>
      </c>
      <c r="D10" s="1">
        <v>308</v>
      </c>
      <c r="E10" s="1">
        <v>324</v>
      </c>
      <c r="F10" s="1">
        <v>372</v>
      </c>
      <c r="G10" s="1">
        <f t="shared" si="0"/>
        <v>1316</v>
      </c>
      <c r="H10" s="1">
        <f>G8-G7</f>
        <v>119</v>
      </c>
      <c r="I10" s="1">
        <f>H8-H7</f>
        <v>548</v>
      </c>
      <c r="J10" s="1">
        <f>I8-I7</f>
        <v>-10</v>
      </c>
      <c r="K10" s="1">
        <f t="shared" si="2"/>
        <v>3.125</v>
      </c>
      <c r="M10" s="1" t="s">
        <v>73</v>
      </c>
      <c r="N10" s="1">
        <v>135</v>
      </c>
      <c r="O10" s="1">
        <v>456</v>
      </c>
      <c r="P10" s="1">
        <v>378</v>
      </c>
      <c r="Q10" s="1">
        <v>272</v>
      </c>
      <c r="R10" s="1">
        <f t="shared" si="1"/>
        <v>1241</v>
      </c>
    </row>
    <row r="11" spans="2:18" x14ac:dyDescent="0.3">
      <c r="B11" s="1" t="s">
        <v>54</v>
      </c>
      <c r="C11" s="1">
        <v>379</v>
      </c>
      <c r="D11" s="1">
        <v>412</v>
      </c>
      <c r="E11" s="1">
        <v>435</v>
      </c>
      <c r="F11" s="1">
        <v>278</v>
      </c>
      <c r="G11" s="1">
        <f t="shared" si="0"/>
        <v>1504</v>
      </c>
      <c r="H11" s="1">
        <f>G10-G9</f>
        <v>-118</v>
      </c>
      <c r="I11" s="1">
        <f>H10-H9</f>
        <v>56</v>
      </c>
      <c r="J11" s="1">
        <f>I10-I9</f>
        <v>-854</v>
      </c>
      <c r="K11" s="1">
        <f t="shared" si="2"/>
        <v>22791.125</v>
      </c>
      <c r="M11" s="1" t="s">
        <v>74</v>
      </c>
      <c r="N11" s="1">
        <v>152</v>
      </c>
      <c r="O11" s="1">
        <v>278</v>
      </c>
      <c r="P11" s="1">
        <v>296</v>
      </c>
      <c r="Q11" s="1">
        <v>372</v>
      </c>
      <c r="R11" s="1">
        <f t="shared" si="1"/>
        <v>1098</v>
      </c>
    </row>
    <row r="12" spans="2:18" x14ac:dyDescent="0.3">
      <c r="B12" s="1" t="s">
        <v>55</v>
      </c>
      <c r="C12" s="1">
        <v>408</v>
      </c>
      <c r="D12" s="1">
        <v>452</v>
      </c>
      <c r="E12" s="1">
        <v>456</v>
      </c>
      <c r="F12" s="1">
        <v>478</v>
      </c>
      <c r="G12" s="1">
        <f t="shared" si="0"/>
        <v>1794</v>
      </c>
      <c r="H12" s="1">
        <f>G12-G11</f>
        <v>290</v>
      </c>
      <c r="I12" s="1">
        <f>H12-H11</f>
        <v>408</v>
      </c>
      <c r="J12" s="1">
        <f>I12-I11</f>
        <v>352</v>
      </c>
      <c r="K12" s="1" t="s">
        <v>66</v>
      </c>
      <c r="M12" s="1" t="s">
        <v>75</v>
      </c>
      <c r="N12" s="1">
        <v>478</v>
      </c>
      <c r="O12" s="1">
        <v>372</v>
      </c>
      <c r="P12" s="1">
        <v>319</v>
      </c>
      <c r="Q12" s="1">
        <v>178</v>
      </c>
      <c r="R12" s="1">
        <f t="shared" si="1"/>
        <v>1347</v>
      </c>
    </row>
    <row r="15" spans="2:18" x14ac:dyDescent="0.3">
      <c r="C15" s="1" t="s">
        <v>64</v>
      </c>
      <c r="D15" s="1"/>
      <c r="E15" s="1">
        <f>J5^2/32</f>
        <v>2712120.5</v>
      </c>
      <c r="I15" s="1" t="s">
        <v>28</v>
      </c>
      <c r="J15" s="1" t="s">
        <v>29</v>
      </c>
      <c r="K15" s="1" t="s">
        <v>30</v>
      </c>
      <c r="L15" s="1" t="s">
        <v>44</v>
      </c>
      <c r="M15" s="1" t="s">
        <v>45</v>
      </c>
    </row>
    <row r="16" spans="2:18" x14ac:dyDescent="0.3">
      <c r="C16" s="1" t="s">
        <v>67</v>
      </c>
      <c r="D16" s="1"/>
      <c r="E16" s="1">
        <f>SUMPRODUCT(C5:F12,C5:F12)-E15</f>
        <v>449559.5</v>
      </c>
      <c r="I16" s="1"/>
      <c r="J16" s="1"/>
      <c r="K16" s="1"/>
      <c r="L16" s="1"/>
      <c r="M16" s="1"/>
    </row>
    <row r="17" spans="3:13" x14ac:dyDescent="0.3">
      <c r="C17" s="1" t="s">
        <v>68</v>
      </c>
      <c r="D17" s="1"/>
      <c r="E17" s="1">
        <f>SUMPRODUCT(R5:R12,R5:R12)/4-E15</f>
        <v>21394.5</v>
      </c>
      <c r="F17" t="s">
        <v>77</v>
      </c>
      <c r="I17" s="1" t="s">
        <v>31</v>
      </c>
      <c r="J17" s="1">
        <v>7</v>
      </c>
      <c r="K17" s="1">
        <f>E17</f>
        <v>21394.5</v>
      </c>
      <c r="L17" s="1">
        <f>K17/J17</f>
        <v>3056.3571428571427</v>
      </c>
      <c r="M17" s="1">
        <f>L17/L$24</f>
        <v>1.5999077697734128</v>
      </c>
    </row>
    <row r="18" spans="3:13" x14ac:dyDescent="0.3">
      <c r="I18" s="1" t="s">
        <v>32</v>
      </c>
      <c r="J18" s="1">
        <v>1</v>
      </c>
      <c r="K18" s="1">
        <f>K6</f>
        <v>3916.125</v>
      </c>
      <c r="L18" s="1">
        <f t="shared" ref="L18:L24" si="3">K18/J18</f>
        <v>3916.125</v>
      </c>
      <c r="M18" s="1">
        <f t="shared" ref="M18:M23" si="4">L18/L$24</f>
        <v>2.0499694643168733</v>
      </c>
    </row>
    <row r="19" spans="3:13" x14ac:dyDescent="0.3">
      <c r="I19" s="1" t="s">
        <v>33</v>
      </c>
      <c r="J19" s="1">
        <v>1</v>
      </c>
      <c r="K19" s="1">
        <f t="shared" ref="K19:K23" si="5">K7</f>
        <v>118828.125</v>
      </c>
      <c r="L19" s="1">
        <f t="shared" si="3"/>
        <v>118828.125</v>
      </c>
      <c r="M19" s="1">
        <f t="shared" si="4"/>
        <v>62.202822369569013</v>
      </c>
    </row>
    <row r="20" spans="3:13" x14ac:dyDescent="0.3">
      <c r="I20" s="1" t="s">
        <v>34</v>
      </c>
      <c r="J20" s="1">
        <v>1</v>
      </c>
      <c r="K20" s="1">
        <f t="shared" si="5"/>
        <v>6728</v>
      </c>
      <c r="L20" s="1">
        <f t="shared" si="3"/>
        <v>6728</v>
      </c>
      <c r="M20" s="1">
        <f t="shared" si="4"/>
        <v>3.5218984470424011</v>
      </c>
    </row>
    <row r="21" spans="3:13" x14ac:dyDescent="0.3">
      <c r="I21" s="1" t="s">
        <v>78</v>
      </c>
      <c r="J21" s="1">
        <v>1</v>
      </c>
      <c r="K21" s="1">
        <f t="shared" si="5"/>
        <v>241512.5</v>
      </c>
      <c r="L21" s="1">
        <f t="shared" si="3"/>
        <v>241512.5</v>
      </c>
      <c r="M21" s="1">
        <f t="shared" si="4"/>
        <v>126.42427150584541</v>
      </c>
    </row>
    <row r="22" spans="3:13" x14ac:dyDescent="0.3">
      <c r="I22" s="1" t="s">
        <v>79</v>
      </c>
      <c r="J22" s="1">
        <v>1</v>
      </c>
      <c r="K22" s="1">
        <f t="shared" si="5"/>
        <v>3.125</v>
      </c>
      <c r="L22" s="1">
        <f t="shared" si="3"/>
        <v>3.125</v>
      </c>
      <c r="M22" s="1">
        <f t="shared" si="4"/>
        <v>1.6358401675100331E-3</v>
      </c>
    </row>
    <row r="23" spans="3:13" x14ac:dyDescent="0.3">
      <c r="I23" s="1" t="s">
        <v>80</v>
      </c>
      <c r="J23" s="1">
        <v>1</v>
      </c>
      <c r="K23" s="1">
        <f t="shared" si="5"/>
        <v>22791.125</v>
      </c>
      <c r="L23" s="1">
        <f t="shared" si="3"/>
        <v>22791.125</v>
      </c>
      <c r="M23" s="1">
        <f t="shared" si="4"/>
        <v>11.930444076077475</v>
      </c>
    </row>
    <row r="24" spans="3:13" x14ac:dyDescent="0.3">
      <c r="I24" s="1" t="s">
        <v>39</v>
      </c>
      <c r="J24" s="1">
        <f>J25-SUM(J17:J23)</f>
        <v>18</v>
      </c>
      <c r="K24" s="1">
        <f>K25-SUM(K17:K23)</f>
        <v>34386</v>
      </c>
      <c r="L24" s="1">
        <f t="shared" si="3"/>
        <v>1910.3333333333333</v>
      </c>
      <c r="M24" s="1"/>
    </row>
    <row r="25" spans="3:13" x14ac:dyDescent="0.3">
      <c r="I25" s="1" t="s">
        <v>40</v>
      </c>
      <c r="J25" s="1">
        <v>31</v>
      </c>
      <c r="K25" s="1">
        <f>E16</f>
        <v>449559.5</v>
      </c>
      <c r="L25" s="1"/>
      <c r="M2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C818-CE8B-47E5-B956-D7128D37752D}">
  <dimension ref="B5:R26"/>
  <sheetViews>
    <sheetView tabSelected="1" topLeftCell="A3" workbookViewId="0">
      <selection activeCell="D19" sqref="D19"/>
    </sheetView>
  </sheetViews>
  <sheetFormatPr defaultRowHeight="14.4" x14ac:dyDescent="0.3"/>
  <cols>
    <col min="2" max="2" width="9.6640625" customWidth="1"/>
    <col min="3" max="3" width="10.6640625" customWidth="1"/>
    <col min="4" max="4" width="10.44140625" customWidth="1"/>
    <col min="5" max="8" width="10.109375" customWidth="1"/>
    <col min="9" max="10" width="10" customWidth="1"/>
    <col min="11" max="11" width="11.5546875" customWidth="1"/>
  </cols>
  <sheetData>
    <row r="5" spans="2:18" x14ac:dyDescent="0.3">
      <c r="B5" s="1" t="s">
        <v>51</v>
      </c>
      <c r="C5" s="1" t="s">
        <v>56</v>
      </c>
      <c r="D5" s="1" t="s">
        <v>81</v>
      </c>
      <c r="E5" s="1" t="s">
        <v>82</v>
      </c>
      <c r="F5" s="1" t="s">
        <v>83</v>
      </c>
      <c r="G5" s="1" t="s">
        <v>40</v>
      </c>
      <c r="H5" s="1" t="s">
        <v>61</v>
      </c>
      <c r="I5" s="1" t="s">
        <v>84</v>
      </c>
      <c r="J5" s="1" t="s">
        <v>63</v>
      </c>
      <c r="K5" s="1" t="s">
        <v>30</v>
      </c>
      <c r="M5" s="1" t="s">
        <v>31</v>
      </c>
      <c r="N5" s="1"/>
      <c r="O5" s="1"/>
      <c r="P5" s="1"/>
      <c r="Q5" s="1"/>
      <c r="R5" s="1" t="s">
        <v>40</v>
      </c>
    </row>
    <row r="6" spans="2:18" x14ac:dyDescent="0.3">
      <c r="B6" s="1">
        <v>1</v>
      </c>
      <c r="C6" s="1">
        <v>99</v>
      </c>
      <c r="D6" s="1">
        <v>100</v>
      </c>
      <c r="E6" s="1">
        <v>84</v>
      </c>
      <c r="F6" s="1">
        <v>152</v>
      </c>
      <c r="G6" s="1">
        <f>SUM(C6:F6)</f>
        <v>435</v>
      </c>
      <c r="H6" s="1">
        <f>SUM(G6:G7)</f>
        <v>933</v>
      </c>
      <c r="I6" s="1">
        <f t="shared" ref="I6:J6" si="0">SUM(H6:H7)</f>
        <v>3224</v>
      </c>
      <c r="J6" s="1">
        <f t="shared" si="0"/>
        <v>9316</v>
      </c>
      <c r="K6" s="1" t="s">
        <v>65</v>
      </c>
      <c r="M6" s="1">
        <v>1</v>
      </c>
      <c r="N6" s="1">
        <v>99</v>
      </c>
      <c r="O6" s="1">
        <v>201</v>
      </c>
      <c r="P6" s="1">
        <f>C11</f>
        <v>312</v>
      </c>
      <c r="Q6" s="1">
        <f>C12</f>
        <v>379</v>
      </c>
      <c r="R6" s="1">
        <f>SUM(N6:Q6)</f>
        <v>991</v>
      </c>
    </row>
    <row r="7" spans="2:18" x14ac:dyDescent="0.3">
      <c r="B7" s="1" t="s">
        <v>1</v>
      </c>
      <c r="C7" s="1">
        <v>98</v>
      </c>
      <c r="D7" s="1">
        <v>87</v>
      </c>
      <c r="E7" s="1">
        <v>135</v>
      </c>
      <c r="F7" s="1">
        <v>178</v>
      </c>
      <c r="G7" s="1">
        <f t="shared" ref="G7:G13" si="1">SUM(C7:F7)</f>
        <v>498</v>
      </c>
      <c r="H7" s="1">
        <f>SUM(G8:G9)</f>
        <v>2291</v>
      </c>
      <c r="I7" s="1">
        <f>SUM(H8:H9)</f>
        <v>6092</v>
      </c>
      <c r="J7" s="1">
        <f>SUM(I8:I9)</f>
        <v>354</v>
      </c>
      <c r="K7" s="1">
        <f>J7^2/32</f>
        <v>3916.125</v>
      </c>
      <c r="M7" s="1">
        <v>2</v>
      </c>
      <c r="N7" s="1">
        <v>408</v>
      </c>
      <c r="O7" s="1">
        <v>98</v>
      </c>
      <c r="P7" s="1">
        <f>C8</f>
        <v>260</v>
      </c>
      <c r="Q7" s="1">
        <v>306</v>
      </c>
      <c r="R7" s="1">
        <f t="shared" ref="R7:R13" si="2">SUM(N7:Q7)</f>
        <v>1072</v>
      </c>
    </row>
    <row r="8" spans="2:18" x14ac:dyDescent="0.3">
      <c r="B8" s="1" t="s">
        <v>2</v>
      </c>
      <c r="C8" s="1">
        <v>260</v>
      </c>
      <c r="D8" s="1">
        <v>257</v>
      </c>
      <c r="E8" s="1">
        <v>272</v>
      </c>
      <c r="F8" s="1">
        <v>319</v>
      </c>
      <c r="G8" s="1">
        <f t="shared" si="1"/>
        <v>1108</v>
      </c>
      <c r="H8" s="1">
        <f>SUM(G10:G11)</f>
        <v>2794</v>
      </c>
      <c r="I8" s="1">
        <f t="shared" ref="I8" si="3">SUM(H10:H11)</f>
        <v>138</v>
      </c>
      <c r="J8" s="1">
        <f>SUM(I10:I11)</f>
        <v>1862</v>
      </c>
      <c r="K8" s="1">
        <f t="shared" ref="K8:K12" si="4">J8^2/32</f>
        <v>108345.125</v>
      </c>
      <c r="M8" s="1">
        <v>3</v>
      </c>
      <c r="N8" s="1">
        <v>308</v>
      </c>
      <c r="O8" s="1">
        <v>352</v>
      </c>
      <c r="P8" s="1">
        <v>100</v>
      </c>
      <c r="Q8" s="1">
        <v>412</v>
      </c>
      <c r="R8" s="1">
        <f t="shared" si="2"/>
        <v>1172</v>
      </c>
    </row>
    <row r="9" spans="2:18" x14ac:dyDescent="0.3">
      <c r="B9" s="1" t="s">
        <v>3</v>
      </c>
      <c r="C9" s="1">
        <v>201</v>
      </c>
      <c r="D9" s="1">
        <v>308</v>
      </c>
      <c r="E9" s="1">
        <v>378</v>
      </c>
      <c r="F9" s="1">
        <v>296</v>
      </c>
      <c r="G9" s="1">
        <f t="shared" si="1"/>
        <v>1183</v>
      </c>
      <c r="H9" s="1">
        <f>SUM(G12:G13)</f>
        <v>3298</v>
      </c>
      <c r="I9" s="1">
        <f t="shared" ref="I9:J9" si="5">SUM(H12:H13)</f>
        <v>216</v>
      </c>
      <c r="J9" s="1">
        <f t="shared" si="5"/>
        <v>376</v>
      </c>
      <c r="K9" s="1">
        <f t="shared" si="4"/>
        <v>4418</v>
      </c>
      <c r="M9" s="1">
        <v>4</v>
      </c>
      <c r="N9" s="1">
        <v>257</v>
      </c>
      <c r="O9" s="1">
        <v>87</v>
      </c>
      <c r="P9" s="1">
        <v>452</v>
      </c>
      <c r="Q9" s="1">
        <v>378</v>
      </c>
      <c r="R9" s="1">
        <f t="shared" si="2"/>
        <v>1174</v>
      </c>
    </row>
    <row r="10" spans="2:18" x14ac:dyDescent="0.3">
      <c r="B10" s="1" t="s">
        <v>52</v>
      </c>
      <c r="C10" s="1">
        <v>306</v>
      </c>
      <c r="D10" s="1">
        <v>378</v>
      </c>
      <c r="E10" s="1">
        <v>378</v>
      </c>
      <c r="F10" s="1">
        <v>372</v>
      </c>
      <c r="G10" s="1">
        <f t="shared" si="1"/>
        <v>1434</v>
      </c>
      <c r="H10" s="1">
        <f>G7-G6</f>
        <v>63</v>
      </c>
      <c r="I10" s="1">
        <f t="shared" ref="I10:J10" si="6">H7-H6</f>
        <v>1358</v>
      </c>
      <c r="J10" s="1">
        <f t="shared" si="6"/>
        <v>2868</v>
      </c>
      <c r="K10" s="1">
        <f t="shared" si="4"/>
        <v>257044.5</v>
      </c>
      <c r="M10" s="1">
        <v>5</v>
      </c>
      <c r="N10" s="1">
        <v>324</v>
      </c>
      <c r="O10" s="1">
        <v>378</v>
      </c>
      <c r="P10" s="1">
        <v>84</v>
      </c>
      <c r="Q10" s="1">
        <v>435</v>
      </c>
      <c r="R10" s="1">
        <f t="shared" si="2"/>
        <v>1221</v>
      </c>
    </row>
    <row r="11" spans="2:18" x14ac:dyDescent="0.3">
      <c r="B11" s="1" t="s">
        <v>53</v>
      </c>
      <c r="C11" s="1">
        <v>312</v>
      </c>
      <c r="D11" s="1">
        <v>352</v>
      </c>
      <c r="E11" s="1">
        <v>324</v>
      </c>
      <c r="F11" s="1">
        <v>372</v>
      </c>
      <c r="G11" s="1">
        <f t="shared" si="1"/>
        <v>1360</v>
      </c>
      <c r="H11" s="1">
        <f>G9-G8</f>
        <v>75</v>
      </c>
      <c r="I11" s="1">
        <f t="shared" ref="I11:J11" si="7">H9-H8</f>
        <v>504</v>
      </c>
      <c r="J11" s="1">
        <f t="shared" si="7"/>
        <v>78</v>
      </c>
      <c r="K11" s="1">
        <f t="shared" si="4"/>
        <v>190.125</v>
      </c>
      <c r="M11" s="1">
        <v>6</v>
      </c>
      <c r="N11" s="1">
        <v>135</v>
      </c>
      <c r="O11" s="1">
        <v>456</v>
      </c>
      <c r="P11" s="1">
        <v>378</v>
      </c>
      <c r="Q11" s="1">
        <v>272</v>
      </c>
      <c r="R11" s="1">
        <f t="shared" si="2"/>
        <v>1241</v>
      </c>
    </row>
    <row r="12" spans="2:18" x14ac:dyDescent="0.3">
      <c r="B12" s="1" t="s">
        <v>54</v>
      </c>
      <c r="C12" s="1">
        <v>379</v>
      </c>
      <c r="D12" s="1">
        <v>412</v>
      </c>
      <c r="E12" s="1">
        <v>435</v>
      </c>
      <c r="F12" s="1">
        <v>278</v>
      </c>
      <c r="G12" s="1">
        <f t="shared" si="1"/>
        <v>1504</v>
      </c>
      <c r="H12" s="1">
        <f>G11-G10</f>
        <v>-74</v>
      </c>
      <c r="I12" s="1">
        <f t="shared" ref="I12:J12" si="8">H11-H10</f>
        <v>12</v>
      </c>
      <c r="J12" s="1">
        <f t="shared" si="8"/>
        <v>-854</v>
      </c>
      <c r="K12" s="1">
        <f t="shared" si="4"/>
        <v>22791.125</v>
      </c>
      <c r="M12" s="1">
        <v>7</v>
      </c>
      <c r="N12" s="1">
        <v>152</v>
      </c>
      <c r="O12" s="1">
        <v>278</v>
      </c>
      <c r="P12" s="1">
        <v>296</v>
      </c>
      <c r="Q12" s="1">
        <v>372</v>
      </c>
      <c r="R12" s="1">
        <f t="shared" si="2"/>
        <v>1098</v>
      </c>
    </row>
    <row r="13" spans="2:18" x14ac:dyDescent="0.3">
      <c r="B13" s="1" t="s">
        <v>55</v>
      </c>
      <c r="C13" s="1">
        <v>408</v>
      </c>
      <c r="D13" s="1">
        <v>452</v>
      </c>
      <c r="E13" s="1">
        <v>456</v>
      </c>
      <c r="F13" s="1">
        <v>478</v>
      </c>
      <c r="G13" s="1">
        <f t="shared" si="1"/>
        <v>1794</v>
      </c>
      <c r="H13" s="1">
        <f>G13-G12</f>
        <v>290</v>
      </c>
      <c r="I13" s="1">
        <f t="shared" ref="I13:J13" si="9">H13-H12</f>
        <v>364</v>
      </c>
      <c r="J13" s="1">
        <f t="shared" si="9"/>
        <v>352</v>
      </c>
      <c r="K13" s="1" t="s">
        <v>66</v>
      </c>
      <c r="M13" s="1">
        <v>8</v>
      </c>
      <c r="N13" s="1">
        <v>478</v>
      </c>
      <c r="O13" s="1">
        <v>372</v>
      </c>
      <c r="P13" s="1">
        <v>319</v>
      </c>
      <c r="Q13" s="1">
        <v>178</v>
      </c>
      <c r="R13" s="1">
        <f t="shared" si="2"/>
        <v>1347</v>
      </c>
    </row>
    <row r="14" spans="2:18" x14ac:dyDescent="0.3">
      <c r="B14" t="s">
        <v>40</v>
      </c>
      <c r="C14">
        <f>SUM(C6:C13)</f>
        <v>2063</v>
      </c>
      <c r="D14">
        <f t="shared" ref="D14:F14" si="10">SUM(D6:D13)</f>
        <v>2346</v>
      </c>
      <c r="E14">
        <f t="shared" si="10"/>
        <v>2462</v>
      </c>
      <c r="F14">
        <f t="shared" si="10"/>
        <v>2445</v>
      </c>
    </row>
    <row r="16" spans="2:18" x14ac:dyDescent="0.3">
      <c r="B16" s="2" t="s">
        <v>17</v>
      </c>
      <c r="C16" s="2"/>
      <c r="D16">
        <f>J6^2/32</f>
        <v>2712120.5</v>
      </c>
    </row>
    <row r="17" spans="2:10" x14ac:dyDescent="0.3">
      <c r="B17" t="s">
        <v>67</v>
      </c>
      <c r="D17">
        <f>SUMPRODUCT(C6:F13,C6:F13)-D16</f>
        <v>449559.5</v>
      </c>
      <c r="F17" t="s">
        <v>28</v>
      </c>
      <c r="G17" t="s">
        <v>86</v>
      </c>
      <c r="H17" t="s">
        <v>30</v>
      </c>
      <c r="I17" t="s">
        <v>87</v>
      </c>
      <c r="J17" t="s">
        <v>88</v>
      </c>
    </row>
    <row r="18" spans="2:10" x14ac:dyDescent="0.3">
      <c r="B18" t="s">
        <v>85</v>
      </c>
      <c r="D18">
        <f>SUMPRODUCT(R6:R13,R6:R13)/4-D16</f>
        <v>21394.5</v>
      </c>
      <c r="F18" t="s">
        <v>31</v>
      </c>
      <c r="G18">
        <v>3</v>
      </c>
      <c r="H18">
        <f>D18</f>
        <v>21394.5</v>
      </c>
      <c r="I18">
        <f>H18/G18</f>
        <v>7131.5</v>
      </c>
      <c r="J18">
        <f>I18/$I$25</f>
        <v>4.9870629370629374</v>
      </c>
    </row>
    <row r="19" spans="2:10" x14ac:dyDescent="0.3">
      <c r="F19" t="s">
        <v>32</v>
      </c>
      <c r="G19">
        <v>1</v>
      </c>
      <c r="H19">
        <f>K7</f>
        <v>3916.125</v>
      </c>
      <c r="I19">
        <f t="shared" ref="I19:I25" si="11">H19/G19</f>
        <v>3916.125</v>
      </c>
      <c r="J19">
        <f t="shared" ref="J19:J24" si="12">I19/$I$25</f>
        <v>2.7385489510489509</v>
      </c>
    </row>
    <row r="20" spans="2:10" x14ac:dyDescent="0.3">
      <c r="F20" t="s">
        <v>33</v>
      </c>
      <c r="G20">
        <v>1</v>
      </c>
      <c r="H20">
        <f t="shared" ref="H20:H24" si="13">K8</f>
        <v>108345.125</v>
      </c>
      <c r="I20">
        <f t="shared" si="11"/>
        <v>108345.125</v>
      </c>
      <c r="J20">
        <f t="shared" si="12"/>
        <v>75.765821678321672</v>
      </c>
    </row>
    <row r="21" spans="2:10" x14ac:dyDescent="0.3">
      <c r="F21" t="s">
        <v>34</v>
      </c>
      <c r="G21">
        <v>1</v>
      </c>
      <c r="H21">
        <f t="shared" si="13"/>
        <v>4418</v>
      </c>
      <c r="I21">
        <f t="shared" si="11"/>
        <v>4418</v>
      </c>
      <c r="J21">
        <f t="shared" si="12"/>
        <v>3.0895104895104897</v>
      </c>
    </row>
    <row r="22" spans="2:10" x14ac:dyDescent="0.3">
      <c r="F22" t="s">
        <v>78</v>
      </c>
      <c r="G22">
        <v>1</v>
      </c>
      <c r="H22">
        <f t="shared" si="13"/>
        <v>257044.5</v>
      </c>
      <c r="I22">
        <f t="shared" si="11"/>
        <v>257044.5</v>
      </c>
      <c r="J22">
        <f t="shared" si="12"/>
        <v>179.75139860139859</v>
      </c>
    </row>
    <row r="23" spans="2:10" x14ac:dyDescent="0.3">
      <c r="F23" t="s">
        <v>79</v>
      </c>
      <c r="G23">
        <v>1</v>
      </c>
      <c r="H23">
        <f t="shared" si="13"/>
        <v>190.125</v>
      </c>
      <c r="I23">
        <f t="shared" si="11"/>
        <v>190.125</v>
      </c>
      <c r="J23">
        <f t="shared" si="12"/>
        <v>0.13295454545454546</v>
      </c>
    </row>
    <row r="24" spans="2:10" x14ac:dyDescent="0.3">
      <c r="F24" t="s">
        <v>80</v>
      </c>
      <c r="G24">
        <v>1</v>
      </c>
      <c r="H24">
        <f t="shared" si="13"/>
        <v>22791.125</v>
      </c>
      <c r="I24">
        <f t="shared" si="11"/>
        <v>22791.125</v>
      </c>
      <c r="J24">
        <f t="shared" si="12"/>
        <v>15.93784965034965</v>
      </c>
    </row>
    <row r="25" spans="2:10" x14ac:dyDescent="0.3">
      <c r="F25" t="s">
        <v>39</v>
      </c>
      <c r="G25">
        <f>G26-SUM(G18:G24)</f>
        <v>22</v>
      </c>
      <c r="H25">
        <f>H26-SUM(H18:H24)</f>
        <v>31460</v>
      </c>
      <c r="I25">
        <f t="shared" si="11"/>
        <v>1430</v>
      </c>
    </row>
    <row r="26" spans="2:10" x14ac:dyDescent="0.3">
      <c r="F26" t="s">
        <v>40</v>
      </c>
      <c r="G26">
        <v>31</v>
      </c>
      <c r="H26">
        <f>D17</f>
        <v>449559.5</v>
      </c>
    </row>
  </sheetData>
  <mergeCells count="1"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Ushosree Raha</dc:creator>
  <cp:lastModifiedBy>Ushosree Raha</cp:lastModifiedBy>
  <dcterms:created xsi:type="dcterms:W3CDTF">2024-11-06T08:30:39Z</dcterms:created>
  <dcterms:modified xsi:type="dcterms:W3CDTF">2024-11-20T08:00:40Z</dcterms:modified>
</cp:coreProperties>
</file>