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8AE4574-796C-4DB5-B324-3FD1E6B0DF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wBhOxWif0RCmD8wTNemeFmYenw=="/>
    </ext>
  </extLst>
</workbook>
</file>

<file path=xl/calcChain.xml><?xml version="1.0" encoding="utf-8"?>
<calcChain xmlns="http://schemas.openxmlformats.org/spreadsheetml/2006/main">
  <c r="R10" i="2" l="1"/>
  <c r="U6" i="2" s="1"/>
  <c r="U10" i="2" s="1"/>
  <c r="K10" i="2"/>
  <c r="N6" i="2"/>
  <c r="K21" i="2" s="1"/>
  <c r="K8" i="2"/>
  <c r="N8" i="2" s="1"/>
  <c r="D14" i="2"/>
  <c r="E14" i="2"/>
  <c r="F14" i="2"/>
  <c r="G14" i="2"/>
  <c r="C14" i="2"/>
  <c r="N7" i="2" l="1"/>
  <c r="L13" i="2"/>
  <c r="K43" i="2"/>
  <c r="N9" i="2"/>
  <c r="K51" i="2"/>
  <c r="K35" i="2"/>
  <c r="C20" i="2"/>
  <c r="K27" i="2"/>
  <c r="K19" i="2"/>
  <c r="K59" i="2"/>
  <c r="K60" i="2"/>
  <c r="K52" i="2"/>
  <c r="K44" i="2"/>
  <c r="K36" i="2"/>
  <c r="K28" i="2"/>
  <c r="K20" i="2"/>
  <c r="K58" i="2"/>
  <c r="K50" i="2"/>
  <c r="K42" i="2"/>
  <c r="K34" i="2"/>
  <c r="K26" i="2"/>
  <c r="K18" i="2"/>
  <c r="K57" i="2"/>
  <c r="K49" i="2"/>
  <c r="K41" i="2"/>
  <c r="K33" i="2"/>
  <c r="K25" i="2"/>
  <c r="K17" i="2"/>
  <c r="K56" i="2"/>
  <c r="K48" i="2"/>
  <c r="K40" i="2"/>
  <c r="K32" i="2"/>
  <c r="K24" i="2"/>
  <c r="K16" i="2"/>
  <c r="K55" i="2"/>
  <c r="K47" i="2"/>
  <c r="K39" i="2"/>
  <c r="K31" i="2"/>
  <c r="K23" i="2"/>
  <c r="K15" i="2"/>
  <c r="H14" i="2"/>
  <c r="C18" i="2"/>
  <c r="K54" i="2"/>
  <c r="K46" i="2"/>
  <c r="K38" i="2"/>
  <c r="K30" i="2"/>
  <c r="K22" i="2"/>
  <c r="K14" i="2"/>
  <c r="K13" i="2"/>
  <c r="M13" i="2" s="1"/>
  <c r="N13" i="2" s="1"/>
  <c r="K53" i="2"/>
  <c r="K45" i="2"/>
  <c r="K37" i="2"/>
  <c r="K29" i="2"/>
  <c r="L14" i="2" l="1"/>
  <c r="M14" i="2" l="1"/>
  <c r="N14" i="2" s="1"/>
  <c r="L15" i="2" s="1"/>
  <c r="M15" i="2" s="1"/>
  <c r="N15" i="2" s="1"/>
  <c r="L16" i="2" s="1"/>
  <c r="M16" i="2" s="1"/>
  <c r="N16" i="2" s="1"/>
  <c r="L17" i="2" s="1"/>
  <c r="M17" i="2" s="1"/>
  <c r="N17" i="2" s="1"/>
  <c r="L18" i="2" s="1"/>
  <c r="M18" i="2" s="1"/>
  <c r="N18" i="2" s="1"/>
  <c r="L19" i="2" l="1"/>
  <c r="M19" i="2" s="1"/>
  <c r="N19" i="2" s="1"/>
  <c r="L20" i="2" l="1"/>
  <c r="M20" i="2" s="1"/>
  <c r="N20" i="2" s="1"/>
  <c r="L21" i="2" l="1"/>
  <c r="M21" i="2" s="1"/>
  <c r="N21" i="2" s="1"/>
  <c r="L22" i="2" l="1"/>
  <c r="M22" i="2" s="1"/>
  <c r="N22" i="2" s="1"/>
  <c r="L23" i="2" l="1"/>
  <c r="M23" i="2" s="1"/>
  <c r="N23" i="2" s="1"/>
  <c r="L24" i="2" l="1"/>
  <c r="M24" i="2" s="1"/>
  <c r="N24" i="2" s="1"/>
  <c r="L25" i="2" l="1"/>
  <c r="M25" i="2" s="1"/>
  <c r="N25" i="2" s="1"/>
  <c r="L26" i="2" l="1"/>
  <c r="M26" i="2" s="1"/>
  <c r="N26" i="2" s="1"/>
  <c r="L27" i="2" l="1"/>
  <c r="M27" i="2" s="1"/>
  <c r="N27" i="2"/>
  <c r="L28" i="2" l="1"/>
  <c r="M28" i="2" s="1"/>
  <c r="N28" i="2" s="1"/>
  <c r="L29" i="2" l="1"/>
  <c r="M29" i="2" s="1"/>
  <c r="N29" i="2" s="1"/>
  <c r="L30" i="2" l="1"/>
  <c r="M30" i="2" s="1"/>
  <c r="N30" i="2" s="1"/>
  <c r="L31" i="2" l="1"/>
  <c r="M31" i="2" s="1"/>
  <c r="N31" i="2" s="1"/>
  <c r="L32" i="2" l="1"/>
  <c r="M32" i="2" s="1"/>
  <c r="N32" i="2"/>
  <c r="L33" i="2" l="1"/>
  <c r="M33" i="2" s="1"/>
  <c r="N33" i="2" s="1"/>
  <c r="L34" i="2" l="1"/>
  <c r="M34" i="2" s="1"/>
  <c r="N34" i="2"/>
  <c r="L35" i="2" l="1"/>
  <c r="M35" i="2" s="1"/>
  <c r="N35" i="2" s="1"/>
  <c r="L36" i="2" l="1"/>
  <c r="M36" i="2" s="1"/>
  <c r="N36" i="2" s="1"/>
  <c r="L37" i="2" l="1"/>
  <c r="M37" i="2" s="1"/>
  <c r="N37" i="2" s="1"/>
  <c r="L38" i="2" l="1"/>
  <c r="M38" i="2" s="1"/>
  <c r="N38" i="2" s="1"/>
  <c r="L39" i="2" l="1"/>
  <c r="M39" i="2" s="1"/>
  <c r="N39" i="2" s="1"/>
  <c r="L40" i="2" l="1"/>
  <c r="M40" i="2" s="1"/>
  <c r="N40" i="2" s="1"/>
  <c r="L41" i="2" l="1"/>
  <c r="M41" i="2" s="1"/>
  <c r="N41" i="2" s="1"/>
  <c r="L42" i="2" l="1"/>
  <c r="M42" i="2" s="1"/>
  <c r="N42" i="2" s="1"/>
  <c r="L43" i="2" l="1"/>
  <c r="M43" i="2" s="1"/>
  <c r="N43" i="2" s="1"/>
  <c r="L44" i="2" l="1"/>
  <c r="M44" i="2" s="1"/>
  <c r="N44" i="2" s="1"/>
  <c r="L45" i="2" l="1"/>
  <c r="M45" i="2" s="1"/>
  <c r="N45" i="2" s="1"/>
  <c r="L46" i="2" l="1"/>
  <c r="M46" i="2" s="1"/>
  <c r="N46" i="2" s="1"/>
  <c r="L47" i="2" l="1"/>
  <c r="M47" i="2" s="1"/>
  <c r="N47" i="2" s="1"/>
  <c r="L48" i="2" l="1"/>
  <c r="M48" i="2" s="1"/>
  <c r="N48" i="2" s="1"/>
  <c r="L49" i="2" l="1"/>
  <c r="M49" i="2" s="1"/>
  <c r="N49" i="2" s="1"/>
  <c r="L50" i="2" l="1"/>
  <c r="M50" i="2" s="1"/>
  <c r="N50" i="2" s="1"/>
  <c r="L51" i="2" l="1"/>
  <c r="M51" i="2" s="1"/>
  <c r="N51" i="2" s="1"/>
  <c r="L52" i="2" l="1"/>
  <c r="M52" i="2" s="1"/>
  <c r="N52" i="2" s="1"/>
  <c r="L53" i="2" l="1"/>
  <c r="M53" i="2" s="1"/>
  <c r="N53" i="2" s="1"/>
  <c r="L54" i="2" l="1"/>
  <c r="M54" i="2" s="1"/>
  <c r="N54" i="2" s="1"/>
  <c r="L55" i="2" l="1"/>
  <c r="M55" i="2" s="1"/>
  <c r="N55" i="2" s="1"/>
  <c r="L56" i="2" l="1"/>
  <c r="M56" i="2" s="1"/>
  <c r="N56" i="2" s="1"/>
  <c r="L57" i="2" l="1"/>
  <c r="M57" i="2" s="1"/>
  <c r="N57" i="2" s="1"/>
  <c r="L58" i="2" l="1"/>
  <c r="M58" i="2" s="1"/>
  <c r="N58" i="2" s="1"/>
  <c r="L59" i="2" l="1"/>
  <c r="M59" i="2" s="1"/>
  <c r="N59" i="2" s="1"/>
  <c r="L60" i="2" l="1"/>
  <c r="L61" i="2" s="1"/>
  <c r="M60" i="2" l="1"/>
  <c r="N6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Usman</author>
  </authors>
  <commentList>
    <comment ref="R10" authorId="0" shapeId="0" xr:uid="{1155D8DA-C49C-4D76-8A48-9AD3C1AF5FDE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Lets say I want to purchase a car costing $10k after 4 years, so how much should I have today to purchase that car after 4 years on a 4% annual rate</t>
        </r>
      </text>
    </comment>
    <comment ref="U10" authorId="0" shapeId="0" xr:uid="{B8EB0A49-A73B-4648-8D13-255C54DA3266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Lets see, how much is 7,629 will give us in 45 years time</t>
        </r>
      </text>
    </comment>
    <comment ref="C20" authorId="0" shapeId="0" xr:uid="{0701D9BD-DFB5-4151-B1BC-AF045DAB23AD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NPV is &gt; 1, and IRR is Higher than the Discount Factor, so we should invest</t>
        </r>
      </text>
    </comment>
  </commentList>
</comments>
</file>

<file path=xl/sharedStrings.xml><?xml version="1.0" encoding="utf-8"?>
<sst xmlns="http://schemas.openxmlformats.org/spreadsheetml/2006/main" count="43" uniqueCount="37">
  <si>
    <t>Lemonade Stand Analysis</t>
  </si>
  <si>
    <t>Loan Amortization Schedule</t>
  </si>
  <si>
    <t>Present Value &amp; Future Value</t>
  </si>
  <si>
    <t>Choose Scenario -&gt;</t>
  </si>
  <si>
    <t>Inputs Summary</t>
  </si>
  <si>
    <t>Outputs Summary</t>
  </si>
  <si>
    <t>Present Value</t>
  </si>
  <si>
    <t>Future Value</t>
  </si>
  <si>
    <t>Loan Amount</t>
  </si>
  <si>
    <t>Monthly Payment</t>
  </si>
  <si>
    <t>Cash Flow Scenarios</t>
  </si>
  <si>
    <t>Annual Interest Rate</t>
  </si>
  <si>
    <t>Years</t>
  </si>
  <si>
    <t>1. Best Case</t>
  </si>
  <si>
    <t>Monthly Interest Rate</t>
  </si>
  <si>
    <t>Interest Rate</t>
  </si>
  <si>
    <t>2. Base Case</t>
  </si>
  <si>
    <t>Number of Payments</t>
  </si>
  <si>
    <t>Total Cumulative Interest</t>
  </si>
  <si>
    <t>3. Worst Case</t>
  </si>
  <si>
    <t>Payment Number</t>
  </si>
  <si>
    <t>Payment Amount</t>
  </si>
  <si>
    <t>Interest</t>
  </si>
  <si>
    <t>Principal</t>
  </si>
  <si>
    <t>Remaining Balance</t>
  </si>
  <si>
    <t>Year</t>
  </si>
  <si>
    <t>Cash Flow</t>
  </si>
  <si>
    <t>Discount Rate</t>
  </si>
  <si>
    <t>Net Present Value (NPV)</t>
  </si>
  <si>
    <t>Internal Rate of Return (IRR)</t>
  </si>
  <si>
    <t>No. of Years</t>
  </si>
  <si>
    <t>Interest Paid @ Month 24</t>
  </si>
  <si>
    <t>Principal Paid @ Month 24</t>
  </si>
  <si>
    <t>SUM</t>
  </si>
  <si>
    <t>While PV &amp; FV requires Yearly Data</t>
  </si>
  <si>
    <t>All the requirements in PMT, PPMT, IPMT &amp; CUMIPMT requires monthly data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</si>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</sst>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&quot;$&quot;#,##0_);[Red]\(&quot;$&quot;#,##0\)"/>
    <numFmt numFmtId="43" formatCode="_(* #,##0.00_);_(* \(#,##0.00\);_(* &quot;-&quot;??_);_(@_)"/>
    <numFmt numFmtId="164" formatCode="_-* #,##0_-;\-* #,##0_-;_-* &quot;-&quot;??_-;_-@"/>
    <numFmt numFmtId="165" formatCode="#,##0_ ;\-#,##0\ "/>
    <numFmt numFmtId="166" formatCode="0.0%"/>
    <numFmt numFmtId="167" formatCode="_-* #,##0\ [$USD]_-;\-* #,##0\ [$USD]_-;_-* &quot;-&quot;??\ [$USD]_-;_-@"/>
    <numFmt numFmtId="168" formatCode="_-* #,##0.0_-;\-* #,##0.0_-;_-* &quot;-&quot;??_-;_-@"/>
    <numFmt numFmtId="169" formatCode="#,##0.00\ &quot;€&quot;;[Red]\-#,##0.00\ &quot;€&quot;"/>
    <numFmt numFmtId="170" formatCode="0.0"/>
  </numFmts>
  <fonts count="13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b/>
      <sz val="12"/>
      <color rgb="FF0432FF"/>
      <name val="Calibri"/>
      <family val="2"/>
    </font>
    <font>
      <sz val="12"/>
      <color rgb="FF0432FF"/>
      <name val="Calibri"/>
      <family val="2"/>
    </font>
    <font>
      <i/>
      <sz val="12"/>
      <color theme="1"/>
      <name val="Calibri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2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6" fillId="0" borderId="0" xfId="0" applyNumberFormat="1" applyFont="1"/>
    <xf numFmtId="3" fontId="1" fillId="0" borderId="0" xfId="0" applyNumberFormat="1" applyFont="1" applyAlignment="1">
      <alignment horizontal="right"/>
    </xf>
    <xf numFmtId="165" fontId="6" fillId="0" borderId="0" xfId="0" applyNumberFormat="1" applyFont="1"/>
    <xf numFmtId="166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168" fontId="1" fillId="0" borderId="0" xfId="0" applyNumberFormat="1" applyFont="1"/>
    <xf numFmtId="9" fontId="1" fillId="0" borderId="1" xfId="0" applyNumberFormat="1" applyFont="1" applyBorder="1"/>
    <xf numFmtId="165" fontId="1" fillId="0" borderId="1" xfId="0" applyNumberFormat="1" applyFont="1" applyBorder="1"/>
    <xf numFmtId="169" fontId="1" fillId="0" borderId="0" xfId="0" applyNumberFormat="1" applyFont="1"/>
    <xf numFmtId="9" fontId="1" fillId="0" borderId="0" xfId="0" applyNumberFormat="1" applyFont="1"/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3" xfId="0" applyFont="1" applyBorder="1"/>
    <xf numFmtId="164" fontId="1" fillId="0" borderId="0" xfId="0" applyNumberFormat="1" applyFont="1"/>
    <xf numFmtId="168" fontId="1" fillId="0" borderId="4" xfId="0" applyNumberFormat="1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0" fillId="0" borderId="5" xfId="0" applyBorder="1"/>
    <xf numFmtId="0" fontId="1" fillId="0" borderId="4" xfId="0" applyFont="1" applyBorder="1"/>
    <xf numFmtId="164" fontId="1" fillId="0" borderId="4" xfId="0" applyNumberFormat="1" applyFont="1" applyBorder="1" applyAlignment="1">
      <alignment horizontal="center" vertical="center"/>
    </xf>
    <xf numFmtId="6" fontId="1" fillId="0" borderId="6" xfId="1" applyNumberFormat="1" applyFont="1" applyBorder="1" applyAlignment="1">
      <alignment horizontal="right"/>
    </xf>
    <xf numFmtId="167" fontId="1" fillId="0" borderId="3" xfId="0" applyNumberFormat="1" applyFont="1" applyBorder="1"/>
    <xf numFmtId="0" fontId="11" fillId="2" borderId="0" xfId="0" applyFont="1" applyFill="1" applyAlignment="1">
      <alignment horizontal="centerContinuous" vertical="top"/>
    </xf>
    <xf numFmtId="0" fontId="4" fillId="0" borderId="3" xfId="0" applyFont="1" applyBorder="1" applyAlignment="1">
      <alignment horizontal="centerContinuous" vertical="top"/>
    </xf>
    <xf numFmtId="0" fontId="4" fillId="0" borderId="5" xfId="0" applyFont="1" applyBorder="1" applyAlignment="1">
      <alignment horizontal="centerContinuous" vertical="top"/>
    </xf>
    <xf numFmtId="0" fontId="0" fillId="0" borderId="4" xfId="0" applyBorder="1"/>
    <xf numFmtId="0" fontId="12" fillId="0" borderId="4" xfId="0" applyFont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18C16013-241A-496B-9E54-435F9A7A643D}"/>
  </tableStyles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tabSelected="1" workbookViewId="0">
      <selection activeCell="U10" sqref="U10"/>
    </sheetView>
  </sheetViews>
  <sheetFormatPr defaultColWidth="11.1796875" defaultRowHeight="15" customHeight="1" x14ac:dyDescent="0.25"/>
  <cols>
    <col min="1" max="1" width="10.54296875" customWidth="1"/>
    <col min="2" max="2" width="23" customWidth="1"/>
    <col min="3" max="3" width="10.36328125" customWidth="1"/>
    <col min="4" max="9" width="10.54296875" customWidth="1"/>
    <col min="10" max="10" width="19.08984375" customWidth="1"/>
    <col min="11" max="11" width="15.453125" customWidth="1"/>
    <col min="12" max="12" width="10.54296875" customWidth="1"/>
    <col min="13" max="13" width="20.6328125" customWidth="1"/>
    <col min="14" max="14" width="17.08984375" customWidth="1"/>
    <col min="15" max="16" width="10.54296875" customWidth="1"/>
    <col min="17" max="17" width="22.08984375" customWidth="1"/>
    <col min="18" max="18" width="11.36328125" bestFit="1" customWidth="1"/>
    <col min="19" max="19" width="7.453125" customWidth="1"/>
    <col min="20" max="20" width="22.08984375" customWidth="1"/>
    <col min="21" max="21" width="13" customWidth="1"/>
    <col min="22" max="26" width="10.54296875" customWidth="1"/>
  </cols>
  <sheetData>
    <row r="1" spans="1:26" ht="15.75" customHeight="1" x14ac:dyDescent="0.25"/>
    <row r="2" spans="1:26" ht="15.75" customHeight="1" x14ac:dyDescent="0.25"/>
    <row r="3" spans="1:26" ht="15.75" customHeight="1" x14ac:dyDescent="0.25">
      <c r="B3" s="38" t="s">
        <v>0</v>
      </c>
      <c r="C3" s="38"/>
      <c r="D3" s="38"/>
      <c r="E3" s="38"/>
      <c r="F3" s="38"/>
      <c r="G3" s="38"/>
      <c r="J3" s="38" t="s">
        <v>1</v>
      </c>
      <c r="K3" s="38"/>
      <c r="L3" s="38"/>
      <c r="M3" s="38"/>
      <c r="N3" s="38"/>
      <c r="Q3" s="38" t="s">
        <v>2</v>
      </c>
      <c r="R3" s="38"/>
      <c r="S3" s="38"/>
      <c r="T3" s="38"/>
      <c r="U3" s="38"/>
    </row>
    <row r="4" spans="1:26" ht="15.75" customHeight="1" x14ac:dyDescent="0.3">
      <c r="A4" s="1"/>
      <c r="B4" s="2"/>
      <c r="C4" s="2"/>
      <c r="D4" s="2"/>
      <c r="E4" s="2"/>
      <c r="F4" s="2"/>
      <c r="G4" s="2"/>
      <c r="H4" s="1"/>
      <c r="I4" s="1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3</v>
      </c>
      <c r="C5" s="4">
        <v>2</v>
      </c>
      <c r="D5" s="1"/>
      <c r="E5" s="1"/>
      <c r="F5" s="1"/>
      <c r="G5" s="5"/>
      <c r="H5" s="1"/>
      <c r="I5" s="1"/>
      <c r="J5" s="43" t="s">
        <v>4</v>
      </c>
      <c r="K5" s="44"/>
      <c r="L5" s="1"/>
      <c r="M5" s="43" t="s">
        <v>5</v>
      </c>
      <c r="N5" s="44"/>
      <c r="O5" s="1"/>
      <c r="P5" s="1"/>
      <c r="Q5" s="43" t="s">
        <v>6</v>
      </c>
      <c r="R5" s="44"/>
      <c r="S5" s="1"/>
      <c r="T5" s="43" t="s">
        <v>7</v>
      </c>
      <c r="U5" s="44"/>
      <c r="V5" s="1"/>
      <c r="W5" s="1"/>
      <c r="X5" s="1"/>
      <c r="Y5" s="1"/>
      <c r="Z5" s="1"/>
    </row>
    <row r="6" spans="1:26" ht="15.75" customHeight="1" x14ac:dyDescent="0.3">
      <c r="A6" s="1"/>
      <c r="B6" s="7"/>
      <c r="C6" s="1"/>
      <c r="D6" s="5"/>
      <c r="E6" s="1"/>
      <c r="F6" s="5"/>
      <c r="G6" s="5"/>
      <c r="H6" s="1"/>
      <c r="I6" s="1"/>
      <c r="J6" s="7" t="s">
        <v>8</v>
      </c>
      <c r="K6" s="8">
        <v>5000</v>
      </c>
      <c r="L6" s="1"/>
      <c r="M6" s="9" t="s">
        <v>9</v>
      </c>
      <c r="N6" s="9">
        <f>PMT($K$8,$K$10,$K$6)</f>
        <v>-115.14646785323259</v>
      </c>
      <c r="O6" s="1"/>
      <c r="P6" s="1"/>
      <c r="Q6" s="1" t="s">
        <v>7</v>
      </c>
      <c r="R6" s="10">
        <v>-10000</v>
      </c>
      <c r="S6" s="1"/>
      <c r="T6" s="1" t="s">
        <v>6</v>
      </c>
      <c r="U6" s="10">
        <f>-R10</f>
        <v>-7628.9521204752518</v>
      </c>
      <c r="V6" s="1"/>
      <c r="W6" s="1"/>
      <c r="X6" s="1"/>
      <c r="Y6" s="1"/>
      <c r="Z6" s="1"/>
    </row>
    <row r="7" spans="1:26" ht="15.75" customHeight="1" x14ac:dyDescent="0.3">
      <c r="A7" s="1"/>
      <c r="B7" s="43" t="s">
        <v>10</v>
      </c>
      <c r="C7" s="44"/>
      <c r="D7" s="44"/>
      <c r="E7" s="44"/>
      <c r="F7" s="44"/>
      <c r="G7" s="44"/>
      <c r="H7" s="1"/>
      <c r="I7" s="1"/>
      <c r="J7" s="7" t="s">
        <v>11</v>
      </c>
      <c r="K7" s="11">
        <v>0.05</v>
      </c>
      <c r="M7" s="9" t="s">
        <v>32</v>
      </c>
      <c r="N7" s="9">
        <f>PPMT($K$8,24,$K$10,$K$6)</f>
        <v>-103.77807218301379</v>
      </c>
      <c r="O7" s="1"/>
      <c r="P7" s="1"/>
      <c r="Q7" s="1" t="s">
        <v>12</v>
      </c>
      <c r="R7" s="12">
        <v>4</v>
      </c>
      <c r="S7" s="1"/>
      <c r="T7" s="1" t="s">
        <v>12</v>
      </c>
      <c r="U7" s="12">
        <v>45</v>
      </c>
      <c r="V7" s="1"/>
      <c r="W7" s="1"/>
      <c r="X7" s="1"/>
      <c r="Y7" s="1"/>
      <c r="Z7" s="1"/>
    </row>
    <row r="8" spans="1:26" ht="15.75" customHeight="1" x14ac:dyDescent="0.3">
      <c r="A8" s="1"/>
      <c r="B8" s="13" t="s">
        <v>13</v>
      </c>
      <c r="C8" s="14">
        <v>-2500</v>
      </c>
      <c r="D8" s="14">
        <v>1000</v>
      </c>
      <c r="E8" s="14">
        <v>3000</v>
      </c>
      <c r="F8" s="14">
        <v>5000</v>
      </c>
      <c r="G8" s="14">
        <v>8000</v>
      </c>
      <c r="H8" s="1"/>
      <c r="I8" s="1"/>
      <c r="J8" s="7" t="s">
        <v>14</v>
      </c>
      <c r="K8" s="15">
        <f>K7/12</f>
        <v>4.1666666666666666E-3</v>
      </c>
      <c r="M8" s="9" t="s">
        <v>31</v>
      </c>
      <c r="N8" s="9">
        <f>IPMT($K$8,24,$K$10,$K$6)</f>
        <v>-11.368395670218824</v>
      </c>
      <c r="O8" s="1"/>
      <c r="P8" s="1"/>
      <c r="Q8" s="1" t="s">
        <v>15</v>
      </c>
      <c r="R8" s="16">
        <v>7.0000000000000007E-2</v>
      </c>
      <c r="S8" s="1"/>
      <c r="T8" s="1" t="s">
        <v>15</v>
      </c>
      <c r="U8" s="16">
        <v>7.0000000000000007E-2</v>
      </c>
      <c r="V8" s="1"/>
      <c r="W8" s="1"/>
      <c r="X8" s="1"/>
      <c r="Y8" s="1"/>
      <c r="Z8" s="1"/>
    </row>
    <row r="9" spans="1:26" ht="15.75" customHeight="1" x14ac:dyDescent="0.3">
      <c r="A9" s="1"/>
      <c r="B9" s="13" t="s">
        <v>16</v>
      </c>
      <c r="C9" s="14">
        <v>-5000</v>
      </c>
      <c r="D9" s="14">
        <v>500</v>
      </c>
      <c r="E9" s="14">
        <v>1000</v>
      </c>
      <c r="F9" s="14">
        <v>2000</v>
      </c>
      <c r="G9" s="14">
        <v>4000</v>
      </c>
      <c r="H9" s="1"/>
      <c r="I9" s="1"/>
      <c r="J9" s="7" t="s">
        <v>30</v>
      </c>
      <c r="K9" s="7">
        <v>4</v>
      </c>
      <c r="M9" s="7" t="s">
        <v>18</v>
      </c>
      <c r="N9" s="27">
        <f>CUMIPMT($K$8,$K$10,$K$6,1,48,0)</f>
        <v>-527.03045695516357</v>
      </c>
      <c r="O9" s="1"/>
      <c r="P9" s="1"/>
      <c r="Q9" s="1"/>
      <c r="R9" s="12"/>
      <c r="S9" s="1"/>
      <c r="T9" s="1"/>
      <c r="U9" s="12"/>
      <c r="V9" s="1"/>
      <c r="W9" s="1"/>
      <c r="X9" s="1"/>
      <c r="Y9" s="1"/>
      <c r="Z9" s="1"/>
    </row>
    <row r="10" spans="1:26" ht="15.75" customHeight="1" x14ac:dyDescent="0.3">
      <c r="A10" s="1"/>
      <c r="B10" s="13" t="s">
        <v>19</v>
      </c>
      <c r="C10" s="14">
        <v>-6500</v>
      </c>
      <c r="D10" s="14">
        <v>250</v>
      </c>
      <c r="E10" s="14">
        <v>500</v>
      </c>
      <c r="F10" s="14">
        <v>2500</v>
      </c>
      <c r="G10" s="14">
        <v>3000</v>
      </c>
      <c r="H10" s="1"/>
      <c r="I10" s="1"/>
      <c r="J10" s="7" t="s">
        <v>17</v>
      </c>
      <c r="K10" s="7">
        <f>K9*12</f>
        <v>48</v>
      </c>
      <c r="M10" s="26"/>
      <c r="O10" s="1"/>
      <c r="P10" s="1"/>
      <c r="Q10" s="3" t="s">
        <v>6</v>
      </c>
      <c r="R10" s="36">
        <f>PV(R8,R7,0,R6)</f>
        <v>7628.9521204752518</v>
      </c>
      <c r="S10" s="17"/>
      <c r="T10" s="3" t="s">
        <v>7</v>
      </c>
      <c r="U10" s="36">
        <f>FV($U$8,$U$7,0,U6)</f>
        <v>160226.69887951441</v>
      </c>
      <c r="V10" s="1"/>
      <c r="W10" s="1"/>
      <c r="X10" s="1"/>
      <c r="Y10" s="1"/>
      <c r="Z10" s="1"/>
    </row>
    <row r="11" spans="1:26" ht="15.75" customHeight="1" x14ac:dyDescent="0.3">
      <c r="A11" s="1"/>
      <c r="B11" s="18"/>
      <c r="C11" s="18"/>
      <c r="D11" s="18"/>
      <c r="E11" s="18"/>
      <c r="F11" s="18"/>
      <c r="G11" s="18"/>
      <c r="H11" s="1"/>
      <c r="I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6" t="s">
        <v>20</v>
      </c>
      <c r="K12" s="6" t="s">
        <v>21</v>
      </c>
      <c r="L12" s="6" t="s">
        <v>22</v>
      </c>
      <c r="M12" s="6" t="s">
        <v>23</v>
      </c>
      <c r="N12" s="6" t="s">
        <v>24</v>
      </c>
      <c r="O12" s="1"/>
      <c r="P12" s="1"/>
      <c r="Q12" s="1"/>
      <c r="R12" s="1"/>
      <c r="S12" s="1"/>
      <c r="T12" s="37"/>
      <c r="U12" s="1"/>
      <c r="V12" s="1"/>
      <c r="W12" s="1"/>
      <c r="X12" s="1"/>
      <c r="Y12" s="1"/>
      <c r="Z12" s="1"/>
    </row>
    <row r="13" spans="1:26" ht="15.75" customHeight="1" x14ac:dyDescent="0.3">
      <c r="B13" s="19" t="s">
        <v>25</v>
      </c>
      <c r="C13" s="20">
        <v>0</v>
      </c>
      <c r="D13" s="20">
        <v>1</v>
      </c>
      <c r="E13" s="20">
        <v>2</v>
      </c>
      <c r="F13" s="20">
        <v>3</v>
      </c>
      <c r="G13" s="20">
        <v>4</v>
      </c>
      <c r="J13" s="28">
        <v>1</v>
      </c>
      <c r="K13" s="21">
        <f>-$N$6</f>
        <v>115.14646785323259</v>
      </c>
      <c r="L13" s="21">
        <f>$K$6*K8</f>
        <v>20.833333333333332</v>
      </c>
      <c r="M13" s="21">
        <f>K13-L13</f>
        <v>94.313134519899265</v>
      </c>
      <c r="N13" s="29">
        <f>$K$6-$M$13</f>
        <v>4905.686865480101</v>
      </c>
    </row>
    <row r="14" spans="1:26" ht="15.75" customHeight="1" x14ac:dyDescent="0.3">
      <c r="A14" s="1"/>
      <c r="B14" s="7" t="s">
        <v>26</v>
      </c>
      <c r="C14">
        <f>CHOOSE($C$5,C$8,C$9,C$10)</f>
        <v>-5000</v>
      </c>
      <c r="D14">
        <f t="shared" ref="D14:G14" si="0">CHOOSE($C$5,D$8,D$9,D$10)</f>
        <v>500</v>
      </c>
      <c r="E14">
        <f t="shared" si="0"/>
        <v>1000</v>
      </c>
      <c r="F14">
        <f t="shared" si="0"/>
        <v>2000</v>
      </c>
      <c r="G14">
        <f t="shared" si="0"/>
        <v>4000</v>
      </c>
      <c r="H14" s="1">
        <f>SUM(C14:G14)</f>
        <v>2500</v>
      </c>
      <c r="I14" s="1"/>
      <c r="J14" s="28">
        <v>2</v>
      </c>
      <c r="K14" s="21">
        <f t="shared" ref="K14:K60" si="1">-$N$6</f>
        <v>115.14646785323259</v>
      </c>
      <c r="L14" s="21">
        <f>N13*$K$8</f>
        <v>20.44036193950042</v>
      </c>
      <c r="M14" s="21">
        <f>K14-L14</f>
        <v>94.706105913732173</v>
      </c>
      <c r="N14" s="29">
        <f>N13-M14</f>
        <v>4810.9807595663688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H15" s="1"/>
      <c r="I15" s="1"/>
      <c r="J15" s="28">
        <v>3</v>
      </c>
      <c r="K15" s="21">
        <f t="shared" si="1"/>
        <v>115.14646785323259</v>
      </c>
      <c r="L15" s="21">
        <f t="shared" ref="L15:L60" si="2">N14*$K$8</f>
        <v>20.045753164859871</v>
      </c>
      <c r="M15" s="21">
        <f t="shared" ref="M15:M60" si="3">K15-L15</f>
        <v>95.100714688372719</v>
      </c>
      <c r="N15" s="29">
        <f t="shared" ref="N15:N60" si="4">N14-M15</f>
        <v>4715.8800448779957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B16" s="7" t="s">
        <v>27</v>
      </c>
      <c r="C16" s="22">
        <v>0.05</v>
      </c>
      <c r="J16" s="28">
        <v>4</v>
      </c>
      <c r="K16" s="21">
        <f t="shared" si="1"/>
        <v>115.14646785323259</v>
      </c>
      <c r="L16" s="21">
        <f t="shared" si="2"/>
        <v>19.649500186991649</v>
      </c>
      <c r="M16" s="21">
        <f t="shared" si="3"/>
        <v>95.496967666240948</v>
      </c>
      <c r="N16" s="29">
        <f t="shared" si="4"/>
        <v>4620.3830772117544</v>
      </c>
    </row>
    <row r="17" spans="2:14" ht="15.75" customHeight="1" x14ac:dyDescent="0.3">
      <c r="J17" s="28">
        <v>5</v>
      </c>
      <c r="K17" s="21">
        <f t="shared" si="1"/>
        <v>115.14646785323259</v>
      </c>
      <c r="L17" s="21">
        <f t="shared" si="2"/>
        <v>19.251596155048976</v>
      </c>
      <c r="M17" s="21">
        <f t="shared" si="3"/>
        <v>95.894871698183621</v>
      </c>
      <c r="N17" s="29">
        <f t="shared" si="4"/>
        <v>4524.4882055135704</v>
      </c>
    </row>
    <row r="18" spans="2:14" ht="15.75" customHeight="1" x14ac:dyDescent="0.3">
      <c r="B18" s="7" t="s">
        <v>28</v>
      </c>
      <c r="C18" s="23">
        <f>NPV($C$16,$D$14:$G$14)+$C$14</f>
        <v>1401.7050508790062</v>
      </c>
      <c r="J18" s="28">
        <v>6</v>
      </c>
      <c r="K18" s="21">
        <f t="shared" si="1"/>
        <v>115.14646785323259</v>
      </c>
      <c r="L18" s="21">
        <f t="shared" si="2"/>
        <v>18.852034189639877</v>
      </c>
      <c r="M18" s="21">
        <f t="shared" si="3"/>
        <v>96.294433663592713</v>
      </c>
      <c r="N18" s="29">
        <f t="shared" si="4"/>
        <v>4428.1937718499776</v>
      </c>
    </row>
    <row r="19" spans="2:14" ht="15.75" customHeight="1" x14ac:dyDescent="0.3">
      <c r="C19" s="24"/>
      <c r="J19" s="28">
        <v>7</v>
      </c>
      <c r="K19" s="21">
        <f t="shared" si="1"/>
        <v>115.14646785323259</v>
      </c>
      <c r="L19" s="21">
        <f t="shared" si="2"/>
        <v>18.450807382708241</v>
      </c>
      <c r="M19" s="21">
        <f t="shared" si="3"/>
        <v>96.695660470524359</v>
      </c>
      <c r="N19" s="29">
        <f t="shared" si="4"/>
        <v>4331.4981113794529</v>
      </c>
    </row>
    <row r="20" spans="2:14" ht="15.75" customHeight="1" x14ac:dyDescent="0.3">
      <c r="B20" s="7" t="s">
        <v>29</v>
      </c>
      <c r="C20" s="22">
        <f>IRR(C14:G14)</f>
        <v>0.1346384492402577</v>
      </c>
      <c r="J20" s="28">
        <v>8</v>
      </c>
      <c r="K20" s="21">
        <f t="shared" si="1"/>
        <v>115.14646785323259</v>
      </c>
      <c r="L20" s="21">
        <f t="shared" si="2"/>
        <v>18.047908797414387</v>
      </c>
      <c r="M20" s="21">
        <f t="shared" si="3"/>
        <v>97.098559055818214</v>
      </c>
      <c r="N20" s="29">
        <f t="shared" si="4"/>
        <v>4234.3995523236345</v>
      </c>
    </row>
    <row r="21" spans="2:14" ht="15.75" customHeight="1" x14ac:dyDescent="0.3">
      <c r="J21" s="28">
        <v>9</v>
      </c>
      <c r="K21" s="21">
        <f t="shared" si="1"/>
        <v>115.14646785323259</v>
      </c>
      <c r="L21" s="21">
        <f t="shared" si="2"/>
        <v>17.643331468015145</v>
      </c>
      <c r="M21" s="21">
        <f t="shared" si="3"/>
        <v>97.503136385217445</v>
      </c>
      <c r="N21" s="29">
        <f t="shared" si="4"/>
        <v>4136.8964159384168</v>
      </c>
    </row>
    <row r="22" spans="2:14" ht="15.75" customHeight="1" x14ac:dyDescent="0.3">
      <c r="B22" s="42" t="s">
        <v>36</v>
      </c>
      <c r="C22" s="41"/>
      <c r="D22" s="41"/>
      <c r="E22" s="41"/>
      <c r="F22" s="41"/>
      <c r="G22" s="41"/>
      <c r="J22" s="28">
        <v>10</v>
      </c>
      <c r="K22" s="21">
        <f t="shared" si="1"/>
        <v>115.14646785323259</v>
      </c>
      <c r="L22" s="21">
        <f t="shared" si="2"/>
        <v>17.237068399743404</v>
      </c>
      <c r="M22" s="21">
        <f t="shared" si="3"/>
        <v>97.909399453489186</v>
      </c>
      <c r="N22" s="29">
        <f t="shared" si="4"/>
        <v>4038.9870164849276</v>
      </c>
    </row>
    <row r="23" spans="2:14" ht="15.75" customHeight="1" x14ac:dyDescent="0.3">
      <c r="B23" s="39" t="s">
        <v>35</v>
      </c>
      <c r="C23" s="39"/>
      <c r="D23" s="39"/>
      <c r="E23" s="39"/>
      <c r="F23" s="39"/>
      <c r="G23" s="39"/>
      <c r="J23" s="28">
        <v>11</v>
      </c>
      <c r="K23" s="21">
        <f t="shared" si="1"/>
        <v>115.14646785323259</v>
      </c>
      <c r="L23" s="21">
        <f t="shared" si="2"/>
        <v>16.829112568687197</v>
      </c>
      <c r="M23" s="21">
        <f t="shared" si="3"/>
        <v>98.3173552845454</v>
      </c>
      <c r="N23" s="29">
        <f t="shared" si="4"/>
        <v>3940.6696612003821</v>
      </c>
    </row>
    <row r="24" spans="2:14" ht="15.75" customHeight="1" thickBot="1" x14ac:dyDescent="0.35">
      <c r="B24" s="40" t="s">
        <v>34</v>
      </c>
      <c r="C24" s="40"/>
      <c r="D24" s="40"/>
      <c r="E24" s="40"/>
      <c r="F24" s="40"/>
      <c r="G24" s="40"/>
      <c r="J24" s="28">
        <v>12</v>
      </c>
      <c r="K24" s="21">
        <f t="shared" si="1"/>
        <v>115.14646785323259</v>
      </c>
      <c r="L24" s="21">
        <f t="shared" si="2"/>
        <v>16.419456921668257</v>
      </c>
      <c r="M24" s="21">
        <f t="shared" si="3"/>
        <v>98.727010931564337</v>
      </c>
      <c r="N24" s="29">
        <f t="shared" si="4"/>
        <v>3841.9426502688175</v>
      </c>
    </row>
    <row r="25" spans="2:14" ht="15.75" customHeight="1" x14ac:dyDescent="0.3">
      <c r="J25" s="28">
        <v>13</v>
      </c>
      <c r="K25" s="21">
        <f t="shared" si="1"/>
        <v>115.14646785323259</v>
      </c>
      <c r="L25" s="21">
        <f t="shared" si="2"/>
        <v>16.008094376120074</v>
      </c>
      <c r="M25" s="21">
        <f t="shared" si="3"/>
        <v>99.138373477112523</v>
      </c>
      <c r="N25" s="29">
        <f t="shared" si="4"/>
        <v>3742.804276791705</v>
      </c>
    </row>
    <row r="26" spans="2:14" ht="15.75" customHeight="1" x14ac:dyDescent="0.3">
      <c r="C26" s="25"/>
      <c r="J26" s="28">
        <v>14</v>
      </c>
      <c r="K26" s="21">
        <f t="shared" si="1"/>
        <v>115.14646785323259</v>
      </c>
      <c r="L26" s="21">
        <f t="shared" si="2"/>
        <v>15.595017819965436</v>
      </c>
      <c r="M26" s="21">
        <f t="shared" si="3"/>
        <v>99.551450033267159</v>
      </c>
      <c r="N26" s="29">
        <f t="shared" si="4"/>
        <v>3643.252826758438</v>
      </c>
    </row>
    <row r="27" spans="2:14" ht="15.75" customHeight="1" x14ac:dyDescent="0.3">
      <c r="J27" s="28">
        <v>15</v>
      </c>
      <c r="K27" s="21">
        <f t="shared" si="1"/>
        <v>115.14646785323259</v>
      </c>
      <c r="L27" s="21">
        <f t="shared" si="2"/>
        <v>15.180220111493492</v>
      </c>
      <c r="M27" s="21">
        <f t="shared" si="3"/>
        <v>99.966247741739096</v>
      </c>
      <c r="N27" s="29">
        <f t="shared" si="4"/>
        <v>3543.2865790166989</v>
      </c>
    </row>
    <row r="28" spans="2:14" ht="15.75" customHeight="1" x14ac:dyDescent="0.3">
      <c r="C28" s="24"/>
      <c r="J28" s="28">
        <v>16</v>
      </c>
      <c r="K28" s="21">
        <f t="shared" si="1"/>
        <v>115.14646785323259</v>
      </c>
      <c r="L28" s="21">
        <f t="shared" si="2"/>
        <v>14.763694079236245</v>
      </c>
      <c r="M28" s="21">
        <f t="shared" si="3"/>
        <v>100.38277377399635</v>
      </c>
      <c r="N28" s="29">
        <f t="shared" si="4"/>
        <v>3442.9038052427027</v>
      </c>
    </row>
    <row r="29" spans="2:14" ht="15.75" customHeight="1" x14ac:dyDescent="0.3">
      <c r="J29" s="28">
        <v>17</v>
      </c>
      <c r="K29" s="21">
        <f t="shared" si="1"/>
        <v>115.14646785323259</v>
      </c>
      <c r="L29" s="21">
        <f t="shared" si="2"/>
        <v>14.345432521844595</v>
      </c>
      <c r="M29" s="21">
        <f t="shared" si="3"/>
        <v>100.80103533138799</v>
      </c>
      <c r="N29" s="29">
        <f t="shared" si="4"/>
        <v>3342.1027699113147</v>
      </c>
    </row>
    <row r="30" spans="2:14" ht="15.75" customHeight="1" x14ac:dyDescent="0.3">
      <c r="J30" s="28">
        <v>18</v>
      </c>
      <c r="K30" s="21">
        <f t="shared" si="1"/>
        <v>115.14646785323259</v>
      </c>
      <c r="L30" s="21">
        <f t="shared" si="2"/>
        <v>13.925428207963812</v>
      </c>
      <c r="M30" s="21">
        <f t="shared" si="3"/>
        <v>101.22103964526877</v>
      </c>
      <c r="N30" s="29">
        <f t="shared" si="4"/>
        <v>3240.8817302660459</v>
      </c>
    </row>
    <row r="31" spans="2:14" ht="15.75" customHeight="1" x14ac:dyDescent="0.3">
      <c r="J31" s="28">
        <v>19</v>
      </c>
      <c r="K31" s="21">
        <f t="shared" si="1"/>
        <v>115.14646785323259</v>
      </c>
      <c r="L31" s="21">
        <f t="shared" si="2"/>
        <v>13.503673876108524</v>
      </c>
      <c r="M31" s="21">
        <f t="shared" si="3"/>
        <v>101.64279397712407</v>
      </c>
      <c r="N31" s="29">
        <f t="shared" si="4"/>
        <v>3139.2389362889216</v>
      </c>
    </row>
    <row r="32" spans="2:14" ht="15.75" customHeight="1" x14ac:dyDescent="0.3">
      <c r="J32" s="28">
        <v>20</v>
      </c>
      <c r="K32" s="21">
        <f t="shared" si="1"/>
        <v>115.14646785323259</v>
      </c>
      <c r="L32" s="21">
        <f t="shared" si="2"/>
        <v>13.080162234537173</v>
      </c>
      <c r="M32" s="21">
        <f t="shared" si="3"/>
        <v>102.06630561869542</v>
      </c>
      <c r="N32" s="29">
        <f t="shared" si="4"/>
        <v>3037.1726306702262</v>
      </c>
    </row>
    <row r="33" spans="10:14" ht="15.75" customHeight="1" x14ac:dyDescent="0.3">
      <c r="J33" s="28">
        <v>21</v>
      </c>
      <c r="K33" s="21">
        <f t="shared" si="1"/>
        <v>115.14646785323259</v>
      </c>
      <c r="L33" s="21">
        <f t="shared" si="2"/>
        <v>12.654885961125942</v>
      </c>
      <c r="M33" s="21">
        <f t="shared" si="3"/>
        <v>102.49158189210665</v>
      </c>
      <c r="N33" s="29">
        <f t="shared" si="4"/>
        <v>2934.6810487781195</v>
      </c>
    </row>
    <row r="34" spans="10:14" ht="15.75" customHeight="1" x14ac:dyDescent="0.3">
      <c r="J34" s="28">
        <v>22</v>
      </c>
      <c r="K34" s="21">
        <f t="shared" si="1"/>
        <v>115.14646785323259</v>
      </c>
      <c r="L34" s="21">
        <f t="shared" si="2"/>
        <v>12.227837703242164</v>
      </c>
      <c r="M34" s="21">
        <f t="shared" si="3"/>
        <v>102.91863014999043</v>
      </c>
      <c r="N34" s="29">
        <f t="shared" si="4"/>
        <v>2831.7624186281291</v>
      </c>
    </row>
    <row r="35" spans="10:14" ht="15.75" customHeight="1" x14ac:dyDescent="0.3">
      <c r="J35" s="28">
        <v>23</v>
      </c>
      <c r="K35" s="21">
        <f t="shared" si="1"/>
        <v>115.14646785323259</v>
      </c>
      <c r="L35" s="21">
        <f t="shared" si="2"/>
        <v>11.799010077617204</v>
      </c>
      <c r="M35" s="21">
        <f t="shared" si="3"/>
        <v>103.3474577756154</v>
      </c>
      <c r="N35" s="29">
        <f t="shared" si="4"/>
        <v>2728.4149608525136</v>
      </c>
    </row>
    <row r="36" spans="10:14" ht="15.75" customHeight="1" x14ac:dyDescent="0.3">
      <c r="J36" s="28">
        <v>24</v>
      </c>
      <c r="K36" s="21">
        <f t="shared" si="1"/>
        <v>115.14646785323259</v>
      </c>
      <c r="L36" s="21">
        <f t="shared" si="2"/>
        <v>11.368395670218806</v>
      </c>
      <c r="M36" s="21">
        <f t="shared" si="3"/>
        <v>103.77807218301379</v>
      </c>
      <c r="N36" s="29">
        <f t="shared" si="4"/>
        <v>2624.6368886695</v>
      </c>
    </row>
    <row r="37" spans="10:14" ht="15.75" customHeight="1" x14ac:dyDescent="0.3">
      <c r="J37" s="28">
        <v>25</v>
      </c>
      <c r="K37" s="21">
        <f t="shared" si="1"/>
        <v>115.14646785323259</v>
      </c>
      <c r="L37" s="21">
        <f t="shared" si="2"/>
        <v>10.935987036122917</v>
      </c>
      <c r="M37" s="21">
        <f t="shared" si="3"/>
        <v>104.21048081710967</v>
      </c>
      <c r="N37" s="29">
        <f t="shared" si="4"/>
        <v>2520.4264078523902</v>
      </c>
    </row>
    <row r="38" spans="10:14" ht="15.75" customHeight="1" x14ac:dyDescent="0.3">
      <c r="J38" s="28">
        <v>26</v>
      </c>
      <c r="K38" s="21">
        <f t="shared" si="1"/>
        <v>115.14646785323259</v>
      </c>
      <c r="L38" s="21">
        <f t="shared" si="2"/>
        <v>10.501776699384958</v>
      </c>
      <c r="M38" s="21">
        <f t="shared" si="3"/>
        <v>104.64469115384763</v>
      </c>
      <c r="N38" s="29">
        <f t="shared" si="4"/>
        <v>2415.7817166985424</v>
      </c>
    </row>
    <row r="39" spans="10:14" ht="15.75" customHeight="1" x14ac:dyDescent="0.3">
      <c r="J39" s="28">
        <v>27</v>
      </c>
      <c r="K39" s="21">
        <f t="shared" si="1"/>
        <v>115.14646785323259</v>
      </c>
      <c r="L39" s="21">
        <f t="shared" si="2"/>
        <v>10.065757152910592</v>
      </c>
      <c r="M39" s="21">
        <f t="shared" si="3"/>
        <v>105.080710700322</v>
      </c>
      <c r="N39" s="29">
        <f t="shared" si="4"/>
        <v>2310.7010059982204</v>
      </c>
    </row>
    <row r="40" spans="10:14" ht="15.75" customHeight="1" x14ac:dyDescent="0.3">
      <c r="J40" s="28">
        <v>28</v>
      </c>
      <c r="K40" s="21">
        <f t="shared" si="1"/>
        <v>115.14646785323259</v>
      </c>
      <c r="L40" s="21">
        <f t="shared" si="2"/>
        <v>9.6279208583259184</v>
      </c>
      <c r="M40" s="21">
        <f t="shared" si="3"/>
        <v>105.51854699490667</v>
      </c>
      <c r="N40" s="29">
        <f t="shared" si="4"/>
        <v>2205.1824590033139</v>
      </c>
    </row>
    <row r="41" spans="10:14" ht="15.75" customHeight="1" x14ac:dyDescent="0.3">
      <c r="J41" s="28">
        <v>29</v>
      </c>
      <c r="K41" s="21">
        <f t="shared" si="1"/>
        <v>115.14646785323259</v>
      </c>
      <c r="L41" s="21">
        <f t="shared" si="2"/>
        <v>9.1882602458471414</v>
      </c>
      <c r="M41" s="21">
        <f t="shared" si="3"/>
        <v>105.95820760738545</v>
      </c>
      <c r="N41" s="29">
        <f t="shared" si="4"/>
        <v>2099.2242513959286</v>
      </c>
    </row>
    <row r="42" spans="10:14" ht="15.75" customHeight="1" x14ac:dyDescent="0.3">
      <c r="J42" s="28">
        <v>30</v>
      </c>
      <c r="K42" s="21">
        <f t="shared" si="1"/>
        <v>115.14646785323259</v>
      </c>
      <c r="L42" s="21">
        <f t="shared" si="2"/>
        <v>8.7467677141497031</v>
      </c>
      <c r="M42" s="21">
        <f t="shared" si="3"/>
        <v>106.3997001390829</v>
      </c>
      <c r="N42" s="29">
        <f t="shared" si="4"/>
        <v>1992.8245512568458</v>
      </c>
    </row>
    <row r="43" spans="10:14" ht="15.75" customHeight="1" x14ac:dyDescent="0.3">
      <c r="J43" s="28">
        <v>31</v>
      </c>
      <c r="K43" s="21">
        <f t="shared" si="1"/>
        <v>115.14646785323259</v>
      </c>
      <c r="L43" s="21">
        <f t="shared" si="2"/>
        <v>8.3034356302368568</v>
      </c>
      <c r="M43" s="21">
        <f t="shared" si="3"/>
        <v>106.84303222299573</v>
      </c>
      <c r="N43" s="29">
        <f t="shared" si="4"/>
        <v>1885.98151903385</v>
      </c>
    </row>
    <row r="44" spans="10:14" ht="15.75" customHeight="1" x14ac:dyDescent="0.3">
      <c r="J44" s="28">
        <v>32</v>
      </c>
      <c r="K44" s="21">
        <f t="shared" si="1"/>
        <v>115.14646785323259</v>
      </c>
      <c r="L44" s="21">
        <f t="shared" si="2"/>
        <v>7.8582563293077081</v>
      </c>
      <c r="M44" s="21">
        <f t="shared" si="3"/>
        <v>107.28821152392489</v>
      </c>
      <c r="N44" s="29">
        <f t="shared" si="4"/>
        <v>1778.693307509925</v>
      </c>
    </row>
    <row r="45" spans="10:14" ht="15.75" customHeight="1" x14ac:dyDescent="0.3">
      <c r="J45" s="28">
        <v>33</v>
      </c>
      <c r="K45" s="21">
        <f t="shared" si="1"/>
        <v>115.14646785323259</v>
      </c>
      <c r="L45" s="21">
        <f t="shared" si="2"/>
        <v>7.4112221146246879</v>
      </c>
      <c r="M45" s="21">
        <f t="shared" si="3"/>
        <v>107.7352457386079</v>
      </c>
      <c r="N45" s="29">
        <f t="shared" si="4"/>
        <v>1670.958061771317</v>
      </c>
    </row>
    <row r="46" spans="10:14" ht="15.75" customHeight="1" x14ac:dyDescent="0.3">
      <c r="J46" s="28">
        <v>34</v>
      </c>
      <c r="K46" s="21">
        <f t="shared" si="1"/>
        <v>115.14646785323259</v>
      </c>
      <c r="L46" s="21">
        <f t="shared" si="2"/>
        <v>6.9623252573804875</v>
      </c>
      <c r="M46" s="21">
        <f t="shared" si="3"/>
        <v>108.18414259585211</v>
      </c>
      <c r="N46" s="29">
        <f t="shared" si="4"/>
        <v>1562.7739191754649</v>
      </c>
    </row>
    <row r="47" spans="10:14" ht="15.75" customHeight="1" x14ac:dyDescent="0.3">
      <c r="J47" s="28">
        <v>35</v>
      </c>
      <c r="K47" s="21">
        <f t="shared" si="1"/>
        <v>115.14646785323259</v>
      </c>
      <c r="L47" s="21">
        <f t="shared" si="2"/>
        <v>6.511557996564437</v>
      </c>
      <c r="M47" s="21">
        <f t="shared" si="3"/>
        <v>108.63490985666816</v>
      </c>
      <c r="N47" s="29">
        <f t="shared" si="4"/>
        <v>1454.1390093187968</v>
      </c>
    </row>
    <row r="48" spans="10:14" ht="15.75" customHeight="1" x14ac:dyDescent="0.3">
      <c r="J48" s="28">
        <v>36</v>
      </c>
      <c r="K48" s="21">
        <f t="shared" si="1"/>
        <v>115.14646785323259</v>
      </c>
      <c r="L48" s="21">
        <f t="shared" si="2"/>
        <v>6.05891253882832</v>
      </c>
      <c r="M48" s="21">
        <f t="shared" si="3"/>
        <v>109.08755531440427</v>
      </c>
      <c r="N48" s="29">
        <f t="shared" si="4"/>
        <v>1345.0514540043926</v>
      </c>
    </row>
    <row r="49" spans="10:14" ht="15.75" customHeight="1" x14ac:dyDescent="0.3">
      <c r="J49" s="28">
        <v>37</v>
      </c>
      <c r="K49" s="21">
        <f t="shared" si="1"/>
        <v>115.14646785323259</v>
      </c>
      <c r="L49" s="21">
        <f t="shared" si="2"/>
        <v>5.6043810583516356</v>
      </c>
      <c r="M49" s="21">
        <f t="shared" si="3"/>
        <v>109.54208679488096</v>
      </c>
      <c r="N49" s="29">
        <f t="shared" si="4"/>
        <v>1235.5093672095115</v>
      </c>
    </row>
    <row r="50" spans="10:14" ht="15.75" customHeight="1" x14ac:dyDescent="0.3">
      <c r="J50" s="28">
        <v>38</v>
      </c>
      <c r="K50" s="21">
        <f t="shared" si="1"/>
        <v>115.14646785323259</v>
      </c>
      <c r="L50" s="21">
        <f t="shared" si="2"/>
        <v>5.1479556967062976</v>
      </c>
      <c r="M50" s="21">
        <f t="shared" si="3"/>
        <v>109.99851215652629</v>
      </c>
      <c r="N50" s="29">
        <f t="shared" si="4"/>
        <v>1125.5108550529853</v>
      </c>
    </row>
    <row r="51" spans="10:14" ht="15.75" customHeight="1" x14ac:dyDescent="0.3">
      <c r="J51" s="28">
        <v>39</v>
      </c>
      <c r="K51" s="21">
        <f t="shared" si="1"/>
        <v>115.14646785323259</v>
      </c>
      <c r="L51" s="21">
        <f t="shared" si="2"/>
        <v>4.6896285627207721</v>
      </c>
      <c r="M51" s="21">
        <f t="shared" si="3"/>
        <v>110.45683929051182</v>
      </c>
      <c r="N51" s="29">
        <f t="shared" si="4"/>
        <v>1015.0540157624735</v>
      </c>
    </row>
    <row r="52" spans="10:14" ht="15.75" customHeight="1" x14ac:dyDescent="0.3">
      <c r="J52" s="28">
        <v>40</v>
      </c>
      <c r="K52" s="21">
        <f t="shared" si="1"/>
        <v>115.14646785323259</v>
      </c>
      <c r="L52" s="21">
        <f t="shared" si="2"/>
        <v>4.2293917323436396</v>
      </c>
      <c r="M52" s="21">
        <f t="shared" si="3"/>
        <v>110.91707612088895</v>
      </c>
      <c r="N52" s="29">
        <f t="shared" si="4"/>
        <v>904.13693964158449</v>
      </c>
    </row>
    <row r="53" spans="10:14" ht="15.75" customHeight="1" x14ac:dyDescent="0.3">
      <c r="J53" s="28">
        <v>41</v>
      </c>
      <c r="K53" s="21">
        <f t="shared" si="1"/>
        <v>115.14646785323259</v>
      </c>
      <c r="L53" s="21">
        <f t="shared" si="2"/>
        <v>3.7672372485066021</v>
      </c>
      <c r="M53" s="21">
        <f t="shared" si="3"/>
        <v>111.37923060472599</v>
      </c>
      <c r="N53" s="29">
        <f t="shared" si="4"/>
        <v>792.7577090368585</v>
      </c>
    </row>
    <row r="54" spans="10:14" ht="15.75" customHeight="1" x14ac:dyDescent="0.3">
      <c r="J54" s="28">
        <v>42</v>
      </c>
      <c r="K54" s="21">
        <f t="shared" si="1"/>
        <v>115.14646785323259</v>
      </c>
      <c r="L54" s="21">
        <f t="shared" si="2"/>
        <v>3.3031571209869104</v>
      </c>
      <c r="M54" s="21">
        <f t="shared" si="3"/>
        <v>111.84331073224568</v>
      </c>
      <c r="N54" s="29">
        <f t="shared" si="4"/>
        <v>680.91439830461286</v>
      </c>
    </row>
    <row r="55" spans="10:14" ht="15.75" customHeight="1" x14ac:dyDescent="0.3">
      <c r="J55" s="28">
        <v>43</v>
      </c>
      <c r="K55" s="21">
        <f t="shared" si="1"/>
        <v>115.14646785323259</v>
      </c>
      <c r="L55" s="21">
        <f t="shared" si="2"/>
        <v>2.8371433262692203</v>
      </c>
      <c r="M55" s="21">
        <f t="shared" si="3"/>
        <v>112.30932452696338</v>
      </c>
      <c r="N55" s="29">
        <f t="shared" si="4"/>
        <v>568.60507377764952</v>
      </c>
    </row>
    <row r="56" spans="10:14" ht="15.75" customHeight="1" x14ac:dyDescent="0.3">
      <c r="J56" s="28">
        <v>44</v>
      </c>
      <c r="K56" s="21">
        <f t="shared" si="1"/>
        <v>115.14646785323259</v>
      </c>
      <c r="L56" s="21">
        <f t="shared" si="2"/>
        <v>2.3691878074068731</v>
      </c>
      <c r="M56" s="21">
        <f t="shared" si="3"/>
        <v>112.77728004582572</v>
      </c>
      <c r="N56" s="29">
        <f t="shared" si="4"/>
        <v>455.82779373182382</v>
      </c>
    </row>
    <row r="57" spans="10:14" ht="15.75" customHeight="1" x14ac:dyDescent="0.3">
      <c r="J57" s="28">
        <v>45</v>
      </c>
      <c r="K57" s="21">
        <f t="shared" si="1"/>
        <v>115.14646785323259</v>
      </c>
      <c r="L57" s="21">
        <f t="shared" si="2"/>
        <v>1.8992824738825993</v>
      </c>
      <c r="M57" s="21">
        <f t="shared" si="3"/>
        <v>113.24718537935</v>
      </c>
      <c r="N57" s="29">
        <f t="shared" si="4"/>
        <v>342.5806083524738</v>
      </c>
    </row>
    <row r="58" spans="10:14" ht="15.75" customHeight="1" x14ac:dyDescent="0.3">
      <c r="J58" s="28">
        <v>46</v>
      </c>
      <c r="K58" s="21">
        <f t="shared" si="1"/>
        <v>115.14646785323259</v>
      </c>
      <c r="L58" s="21">
        <f t="shared" si="2"/>
        <v>1.4274192014686409</v>
      </c>
      <c r="M58" s="21">
        <f t="shared" si="3"/>
        <v>113.71904865176396</v>
      </c>
      <c r="N58" s="29">
        <f t="shared" si="4"/>
        <v>228.86155970070985</v>
      </c>
    </row>
    <row r="59" spans="10:14" ht="15.75" customHeight="1" x14ac:dyDescent="0.3">
      <c r="J59" s="28">
        <v>47</v>
      </c>
      <c r="K59" s="21">
        <f t="shared" si="1"/>
        <v>115.14646785323259</v>
      </c>
      <c r="L59" s="21">
        <f t="shared" si="2"/>
        <v>0.953589832086291</v>
      </c>
      <c r="M59" s="21">
        <f t="shared" si="3"/>
        <v>114.1928780211463</v>
      </c>
      <c r="N59" s="29">
        <f t="shared" si="4"/>
        <v>114.66868167956355</v>
      </c>
    </row>
    <row r="60" spans="10:14" ht="15.75" customHeight="1" x14ac:dyDescent="0.3">
      <c r="J60" s="34">
        <v>48</v>
      </c>
      <c r="K60" s="30">
        <f t="shared" si="1"/>
        <v>115.14646785323259</v>
      </c>
      <c r="L60" s="30">
        <f t="shared" si="2"/>
        <v>0.4777861736648481</v>
      </c>
      <c r="M60" s="30">
        <f t="shared" si="3"/>
        <v>114.66868167956774</v>
      </c>
      <c r="N60" s="35">
        <f t="shared" si="4"/>
        <v>-4.1922021409845911E-12</v>
      </c>
    </row>
    <row r="61" spans="10:14" ht="15.75" customHeight="1" thickBot="1" x14ac:dyDescent="0.35">
      <c r="J61" s="33"/>
      <c r="K61" s="31" t="s">
        <v>33</v>
      </c>
      <c r="L61" s="32">
        <f>SUM(L13:L60)</f>
        <v>527.03045695516244</v>
      </c>
      <c r="M61" s="33"/>
      <c r="N61" s="33"/>
    </row>
    <row r="62" spans="10:14" ht="15.75" customHeight="1" x14ac:dyDescent="0.25"/>
    <row r="63" spans="10:14" ht="15.75" customHeight="1" x14ac:dyDescent="0.25"/>
    <row r="64" spans="10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B7:G7"/>
    <mergeCell ref="J5:K5"/>
    <mergeCell ref="M5:N5"/>
    <mergeCell ref="Q5:R5"/>
    <mergeCell ref="T5:U5"/>
  </mergeCells>
  <dataValidations count="1">
    <dataValidation type="list" allowBlank="1" showInputMessage="1" showErrorMessage="1" sqref="C5" xr:uid="{8BE97C70-2591-4F03-AE99-A1932891B3CB}">
      <formula1>"1,2,3"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FUI-S22BSAF017</cp:lastModifiedBy>
  <dcterms:created xsi:type="dcterms:W3CDTF">2021-12-12T17:14:55Z</dcterms:created>
  <dcterms:modified xsi:type="dcterms:W3CDTF">2024-10-01T14:00:37Z</dcterms:modified>
</cp:coreProperties>
</file>