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9020" windowHeight="12405"/>
  </bookViews>
  <sheets>
    <sheet name="Varianta 1" sheetId="1" r:id="rId1"/>
    <sheet name="Varianta 2" sheetId="2" r:id="rId2"/>
    <sheet name="Varianta 3" sheetId="3" r:id="rId3"/>
  </sheets>
  <calcPr calcId="144525"/>
</workbook>
</file>

<file path=xl/calcChain.xml><?xml version="1.0" encoding="utf-8"?>
<calcChain xmlns="http://schemas.openxmlformats.org/spreadsheetml/2006/main">
  <c r="L17" i="3" l="1"/>
  <c r="F36" i="1"/>
  <c r="F33" i="1"/>
  <c r="F43" i="1" s="1"/>
  <c r="F34" i="1"/>
  <c r="F44" i="1" s="1"/>
  <c r="F32" i="1"/>
  <c r="F42" i="1" s="1"/>
  <c r="F21" i="1"/>
  <c r="F25" i="1" s="1"/>
  <c r="F29" i="1" s="1"/>
  <c r="F22" i="1"/>
  <c r="F26" i="1" s="1"/>
  <c r="F30" i="1" s="1"/>
  <c r="F20" i="1"/>
  <c r="F24" i="1" s="1"/>
  <c r="F28" i="1" s="1"/>
  <c r="B22" i="1"/>
  <c r="B26" i="1" s="1"/>
  <c r="J17" i="1"/>
  <c r="H17" i="3"/>
  <c r="E17" i="3"/>
  <c r="H17" i="2"/>
  <c r="E17" i="2"/>
  <c r="H17" i="1"/>
  <c r="E17" i="1"/>
  <c r="K17" i="1" l="1"/>
  <c r="K17" i="3"/>
  <c r="F38" i="1"/>
  <c r="F40" i="1"/>
  <c r="F39" i="1"/>
  <c r="F46" i="1"/>
  <c r="J17" i="2" l="1"/>
  <c r="F49" i="1"/>
  <c r="B2" i="2" s="1"/>
  <c r="F50" i="1"/>
  <c r="B2" i="3" s="1"/>
  <c r="F48" i="1"/>
  <c r="B2" i="1" s="1"/>
  <c r="B12" i="1" l="1"/>
  <c r="B5" i="1"/>
  <c r="B9" i="1"/>
  <c r="B13" i="1"/>
  <c r="B3" i="1"/>
  <c r="B6" i="1"/>
  <c r="B7" i="1"/>
  <c r="B15" i="1"/>
  <c r="B4" i="1"/>
  <c r="B16" i="1"/>
  <c r="B17" i="1"/>
  <c r="B10" i="1"/>
  <c r="B14" i="1"/>
  <c r="C2" i="1"/>
  <c r="B11" i="1"/>
  <c r="B8" i="1"/>
  <c r="B5" i="3"/>
  <c r="B3" i="3"/>
  <c r="B6" i="3"/>
  <c r="B10" i="3"/>
  <c r="B14" i="3"/>
  <c r="C2" i="3"/>
  <c r="B11" i="3"/>
  <c r="B15" i="3"/>
  <c r="B4" i="3"/>
  <c r="B12" i="3"/>
  <c r="B16" i="3"/>
  <c r="B13" i="3"/>
  <c r="B7" i="3"/>
  <c r="B8" i="3"/>
  <c r="B9" i="3"/>
  <c r="B17" i="3"/>
  <c r="B16" i="2"/>
  <c r="B13" i="2"/>
  <c r="B14" i="2"/>
  <c r="B7" i="2"/>
  <c r="B8" i="2"/>
  <c r="B9" i="2"/>
  <c r="B11" i="2"/>
  <c r="B10" i="2"/>
  <c r="B3" i="2"/>
  <c r="B12" i="2"/>
  <c r="B6" i="2"/>
  <c r="B17" i="2"/>
  <c r="B15" i="2"/>
  <c r="B5" i="2"/>
  <c r="C2" i="2"/>
  <c r="B4" i="2"/>
  <c r="D2" i="3" l="1"/>
  <c r="C3" i="3"/>
  <c r="D2" i="1"/>
  <c r="D2" i="2"/>
  <c r="C3" i="2"/>
  <c r="C4" i="2" s="1"/>
  <c r="D4" i="2" s="1"/>
  <c r="C3" i="1"/>
  <c r="D3" i="1" s="1"/>
  <c r="F3" i="1" l="1"/>
  <c r="E3" i="1"/>
  <c r="E2" i="2"/>
  <c r="F2" i="2"/>
  <c r="C4" i="3"/>
  <c r="D4" i="3"/>
  <c r="E2" i="3"/>
  <c r="F2" i="3"/>
  <c r="E4" i="2"/>
  <c r="F4" i="2"/>
  <c r="C5" i="2"/>
  <c r="D3" i="3"/>
  <c r="C4" i="1"/>
  <c r="D3" i="2"/>
  <c r="E2" i="1"/>
  <c r="F2" i="1"/>
  <c r="G2" i="1" l="1"/>
  <c r="H2" i="1" s="1"/>
  <c r="I2" i="1" s="1"/>
  <c r="J2" i="1" s="1"/>
  <c r="D5" i="2"/>
  <c r="C6" i="2"/>
  <c r="C7" i="2" s="1"/>
  <c r="G2" i="3"/>
  <c r="H2" i="3" s="1"/>
  <c r="I2" i="3" s="1"/>
  <c r="J2" i="3" s="1"/>
  <c r="G2" i="2"/>
  <c r="H2" i="2" s="1"/>
  <c r="I2" i="2" s="1"/>
  <c r="J2" i="2" s="1"/>
  <c r="E3" i="3"/>
  <c r="F3" i="3"/>
  <c r="C5" i="1"/>
  <c r="E4" i="3"/>
  <c r="F4" i="3"/>
  <c r="G3" i="1"/>
  <c r="H3" i="1" s="1"/>
  <c r="I3" i="1" s="1"/>
  <c r="J3" i="1" s="1"/>
  <c r="F3" i="2"/>
  <c r="E3" i="2"/>
  <c r="D4" i="1"/>
  <c r="G4" i="2"/>
  <c r="H4" i="2" s="1"/>
  <c r="I4" i="2" s="1"/>
  <c r="J4" i="2" s="1"/>
  <c r="C5" i="3"/>
  <c r="C6" i="3" s="1"/>
  <c r="L2" i="3" l="1"/>
  <c r="K2" i="3"/>
  <c r="L4" i="2"/>
  <c r="K4" i="2"/>
  <c r="L2" i="2"/>
  <c r="K2" i="2"/>
  <c r="L3" i="1"/>
  <c r="K3" i="1"/>
  <c r="L2" i="1"/>
  <c r="K2" i="1"/>
  <c r="D6" i="2"/>
  <c r="E6" i="2" s="1"/>
  <c r="E5" i="2"/>
  <c r="F5" i="2"/>
  <c r="G4" i="3"/>
  <c r="H4" i="3" s="1"/>
  <c r="I4" i="3" s="1"/>
  <c r="J4" i="3" s="1"/>
  <c r="G3" i="3"/>
  <c r="H3" i="3" s="1"/>
  <c r="I3" i="3" s="1"/>
  <c r="J3" i="3" s="1"/>
  <c r="C6" i="1"/>
  <c r="C7" i="1" s="1"/>
  <c r="D6" i="3"/>
  <c r="C7" i="3"/>
  <c r="E4" i="1"/>
  <c r="F4" i="1"/>
  <c r="D5" i="3"/>
  <c r="G3" i="2"/>
  <c r="H3" i="2" s="1"/>
  <c r="I3" i="2" s="1"/>
  <c r="J3" i="2" s="1"/>
  <c r="D5" i="1"/>
  <c r="D7" i="2"/>
  <c r="C8" i="2"/>
  <c r="L3" i="3" l="1"/>
  <c r="K3" i="3"/>
  <c r="L4" i="3"/>
  <c r="K4" i="3"/>
  <c r="L3" i="2"/>
  <c r="K3" i="2"/>
  <c r="F6" i="2"/>
  <c r="D6" i="1"/>
  <c r="E6" i="1" s="1"/>
  <c r="G4" i="1"/>
  <c r="H4" i="1" s="1"/>
  <c r="I4" i="1" s="1"/>
  <c r="J4" i="1" s="1"/>
  <c r="G6" i="2"/>
  <c r="G5" i="2"/>
  <c r="H5" i="2" s="1"/>
  <c r="I5" i="2" s="1"/>
  <c r="J5" i="2" s="1"/>
  <c r="D7" i="3"/>
  <c r="C8" i="3"/>
  <c r="C9" i="3" s="1"/>
  <c r="F5" i="1"/>
  <c r="E5" i="1"/>
  <c r="D8" i="2"/>
  <c r="C9" i="2"/>
  <c r="F7" i="2"/>
  <c r="E7" i="2"/>
  <c r="F5" i="3"/>
  <c r="E5" i="3"/>
  <c r="E6" i="3"/>
  <c r="F6" i="3"/>
  <c r="D7" i="1"/>
  <c r="C8" i="1"/>
  <c r="D8" i="1" s="1"/>
  <c r="F8" i="1" s="1"/>
  <c r="F6" i="1" l="1"/>
  <c r="L5" i="2"/>
  <c r="K5" i="2"/>
  <c r="H6" i="2"/>
  <c r="I6" i="2" s="1"/>
  <c r="J6" i="2" s="1"/>
  <c r="L4" i="1"/>
  <c r="K4" i="1"/>
  <c r="E8" i="1"/>
  <c r="G8" i="1" s="1"/>
  <c r="H8" i="1" s="1"/>
  <c r="I8" i="1" s="1"/>
  <c r="J8" i="1" s="1"/>
  <c r="D8" i="3"/>
  <c r="F8" i="3" s="1"/>
  <c r="E7" i="1"/>
  <c r="F7" i="1"/>
  <c r="E8" i="2"/>
  <c r="F8" i="2"/>
  <c r="G6" i="1"/>
  <c r="H6" i="1" s="1"/>
  <c r="I6" i="1" s="1"/>
  <c r="J6" i="1" s="1"/>
  <c r="G7" i="2"/>
  <c r="H7" i="2" s="1"/>
  <c r="I7" i="2" s="1"/>
  <c r="J7" i="2" s="1"/>
  <c r="G5" i="1"/>
  <c r="H5" i="1" s="1"/>
  <c r="I5" i="1" s="1"/>
  <c r="J5" i="1" s="1"/>
  <c r="E8" i="3"/>
  <c r="D9" i="3"/>
  <c r="C10" i="3"/>
  <c r="G6" i="3"/>
  <c r="H6" i="3" s="1"/>
  <c r="I6" i="3" s="1"/>
  <c r="J6" i="3" s="1"/>
  <c r="C9" i="1"/>
  <c r="C10" i="1" s="1"/>
  <c r="G5" i="3"/>
  <c r="H5" i="3" s="1"/>
  <c r="I5" i="3" s="1"/>
  <c r="J5" i="3" s="1"/>
  <c r="D9" i="2"/>
  <c r="C10" i="2"/>
  <c r="F7" i="3"/>
  <c r="E7" i="3"/>
  <c r="L5" i="3" l="1"/>
  <c r="K5" i="3"/>
  <c r="L6" i="3"/>
  <c r="K6" i="3"/>
  <c r="L6" i="2"/>
  <c r="K6" i="2"/>
  <c r="L7" i="2"/>
  <c r="K7" i="2"/>
  <c r="L8" i="1"/>
  <c r="K8" i="1"/>
  <c r="L5" i="1"/>
  <c r="K5" i="1"/>
  <c r="L6" i="1"/>
  <c r="K6" i="1"/>
  <c r="F9" i="2"/>
  <c r="E9" i="2"/>
  <c r="D10" i="1"/>
  <c r="F10" i="1" s="1"/>
  <c r="C11" i="1"/>
  <c r="C12" i="1" s="1"/>
  <c r="D12" i="1" s="1"/>
  <c r="E9" i="3"/>
  <c r="F9" i="3"/>
  <c r="G7" i="1"/>
  <c r="H7" i="1" s="1"/>
  <c r="I7" i="1" s="1"/>
  <c r="J7" i="1" s="1"/>
  <c r="G7" i="3"/>
  <c r="H7" i="3" s="1"/>
  <c r="I7" i="3" s="1"/>
  <c r="J7" i="3" s="1"/>
  <c r="D10" i="2"/>
  <c r="C11" i="2"/>
  <c r="D9" i="1"/>
  <c r="D10" i="3"/>
  <c r="C11" i="3"/>
  <c r="G8" i="3"/>
  <c r="H8" i="3" s="1"/>
  <c r="I8" i="3" s="1"/>
  <c r="J8" i="3" s="1"/>
  <c r="G8" i="2"/>
  <c r="H8" i="2" s="1"/>
  <c r="I8" i="2" s="1"/>
  <c r="J8" i="2" s="1"/>
  <c r="E10" i="1"/>
  <c r="L8" i="3" l="1"/>
  <c r="K8" i="3"/>
  <c r="L7" i="3"/>
  <c r="K7" i="3"/>
  <c r="L8" i="2"/>
  <c r="K8" i="2"/>
  <c r="L7" i="1"/>
  <c r="K7" i="1"/>
  <c r="E10" i="3"/>
  <c r="F10" i="3"/>
  <c r="D11" i="3"/>
  <c r="C12" i="3"/>
  <c r="C13" i="1"/>
  <c r="D13" i="1" s="1"/>
  <c r="E9" i="1"/>
  <c r="F9" i="1"/>
  <c r="I9" i="2"/>
  <c r="J9" i="2" s="1"/>
  <c r="G9" i="2"/>
  <c r="H9" i="2" s="1"/>
  <c r="F10" i="2"/>
  <c r="E10" i="2"/>
  <c r="D11" i="2"/>
  <c r="C12" i="2"/>
  <c r="D11" i="1"/>
  <c r="G9" i="3"/>
  <c r="H9" i="3" s="1"/>
  <c r="I9" i="3" s="1"/>
  <c r="J9" i="3" s="1"/>
  <c r="G10" i="1"/>
  <c r="H10" i="1" s="1"/>
  <c r="I10" i="1" s="1"/>
  <c r="J10" i="1" s="1"/>
  <c r="C14" i="1"/>
  <c r="L9" i="3" l="1"/>
  <c r="K9" i="3"/>
  <c r="L9" i="2"/>
  <c r="K9" i="2"/>
  <c r="L10" i="1"/>
  <c r="K10" i="1"/>
  <c r="D12" i="3"/>
  <c r="C13" i="3"/>
  <c r="E11" i="1"/>
  <c r="F11" i="1"/>
  <c r="G10" i="2"/>
  <c r="H10" i="2" s="1"/>
  <c r="I10" i="2" s="1"/>
  <c r="J10" i="2" s="1"/>
  <c r="F11" i="3"/>
  <c r="E11" i="3"/>
  <c r="G9" i="1"/>
  <c r="H9" i="1" s="1"/>
  <c r="I9" i="1" s="1"/>
  <c r="J9" i="1" s="1"/>
  <c r="C13" i="2"/>
  <c r="D12" i="2"/>
  <c r="E11" i="2"/>
  <c r="F11" i="2"/>
  <c r="G10" i="3"/>
  <c r="H10" i="3" s="1"/>
  <c r="I10" i="3" s="1"/>
  <c r="J10" i="3" s="1"/>
  <c r="D14" i="1"/>
  <c r="E12" i="1"/>
  <c r="F12" i="1"/>
  <c r="C15" i="1"/>
  <c r="L10" i="3" l="1"/>
  <c r="K10" i="3"/>
  <c r="L10" i="2"/>
  <c r="K10" i="2"/>
  <c r="L9" i="1"/>
  <c r="K9" i="1"/>
  <c r="E12" i="2"/>
  <c r="F12" i="2"/>
  <c r="G11" i="1"/>
  <c r="H11" i="1" s="1"/>
  <c r="I11" i="1" s="1"/>
  <c r="J11" i="1" s="1"/>
  <c r="G11" i="3"/>
  <c r="H11" i="3" s="1"/>
  <c r="I11" i="3" s="1"/>
  <c r="J11" i="3" s="1"/>
  <c r="D13" i="3"/>
  <c r="C14" i="3"/>
  <c r="G11" i="2"/>
  <c r="H11" i="2" s="1"/>
  <c r="I11" i="2" s="1"/>
  <c r="J11" i="2" s="1"/>
  <c r="D13" i="2"/>
  <c r="C14" i="2"/>
  <c r="E12" i="3"/>
  <c r="F12" i="3"/>
  <c r="D15" i="1"/>
  <c r="G12" i="1"/>
  <c r="H12" i="1" s="1"/>
  <c r="I12" i="1" s="1"/>
  <c r="J12" i="1" s="1"/>
  <c r="F13" i="1"/>
  <c r="E13" i="1"/>
  <c r="C16" i="1"/>
  <c r="D16" i="1" s="1"/>
  <c r="L11" i="3" l="1"/>
  <c r="K11" i="3"/>
  <c r="L11" i="2"/>
  <c r="K11" i="2"/>
  <c r="L12" i="1"/>
  <c r="K12" i="1"/>
  <c r="L11" i="1"/>
  <c r="K11" i="1"/>
  <c r="G12" i="3"/>
  <c r="H12" i="3" s="1"/>
  <c r="I12" i="3" s="1"/>
  <c r="J12" i="3" s="1"/>
  <c r="G12" i="2"/>
  <c r="H12" i="2" s="1"/>
  <c r="I12" i="2" s="1"/>
  <c r="J12" i="2" s="1"/>
  <c r="D14" i="3"/>
  <c r="C15" i="3"/>
  <c r="D14" i="2"/>
  <c r="C15" i="2"/>
  <c r="C16" i="2" s="1"/>
  <c r="C17" i="2" s="1"/>
  <c r="F13" i="2"/>
  <c r="E13" i="2"/>
  <c r="F13" i="3"/>
  <c r="E13" i="3"/>
  <c r="G13" i="1"/>
  <c r="H13" i="1" s="1"/>
  <c r="I13" i="1" s="1"/>
  <c r="J13" i="1" s="1"/>
  <c r="E14" i="1"/>
  <c r="F14" i="1"/>
  <c r="C17" i="1"/>
  <c r="L12" i="3" l="1"/>
  <c r="K12" i="3"/>
  <c r="L12" i="2"/>
  <c r="K12" i="2"/>
  <c r="L13" i="1"/>
  <c r="K13" i="1"/>
  <c r="G13" i="2"/>
  <c r="H13" i="2" s="1"/>
  <c r="I13" i="2" s="1"/>
  <c r="J13" i="2" s="1"/>
  <c r="D16" i="2"/>
  <c r="E16" i="2" s="1"/>
  <c r="G16" i="2" s="1"/>
  <c r="D15" i="3"/>
  <c r="C16" i="3"/>
  <c r="C17" i="3" s="1"/>
  <c r="E14" i="2"/>
  <c r="F14" i="2"/>
  <c r="G13" i="3"/>
  <c r="H13" i="3" s="1"/>
  <c r="I13" i="3" s="1"/>
  <c r="J13" i="3" s="1"/>
  <c r="D15" i="2"/>
  <c r="F14" i="3"/>
  <c r="E14" i="3"/>
  <c r="G14" i="1"/>
  <c r="H14" i="1" s="1"/>
  <c r="I14" i="1" s="1"/>
  <c r="J14" i="1" s="1"/>
  <c r="E16" i="1"/>
  <c r="F16" i="1"/>
  <c r="F15" i="1"/>
  <c r="E15" i="1"/>
  <c r="L13" i="3" l="1"/>
  <c r="K13" i="3"/>
  <c r="L13" i="2"/>
  <c r="K13" i="2"/>
  <c r="L14" i="1"/>
  <c r="K14" i="1"/>
  <c r="D16" i="3"/>
  <c r="E16" i="3" s="1"/>
  <c r="F16" i="2"/>
  <c r="H16" i="2" s="1"/>
  <c r="I16" i="2" s="1"/>
  <c r="J16" i="2" s="1"/>
  <c r="G14" i="2"/>
  <c r="H14" i="2" s="1"/>
  <c r="I14" i="2" s="1"/>
  <c r="J14" i="2" s="1"/>
  <c r="G14" i="3"/>
  <c r="H14" i="3" s="1"/>
  <c r="I14" i="3" s="1"/>
  <c r="J14" i="3" s="1"/>
  <c r="F15" i="3"/>
  <c r="E15" i="3"/>
  <c r="F15" i="2"/>
  <c r="E15" i="2"/>
  <c r="G16" i="3"/>
  <c r="G15" i="1"/>
  <c r="H15" i="1" s="1"/>
  <c r="I15" i="1" s="1"/>
  <c r="J15" i="1" s="1"/>
  <c r="G16" i="1"/>
  <c r="H16" i="1" s="1"/>
  <c r="I16" i="1" s="1"/>
  <c r="J16" i="1" s="1"/>
  <c r="L14" i="3" l="1"/>
  <c r="K14" i="3"/>
  <c r="F16" i="3"/>
  <c r="H16" i="3" s="1"/>
  <c r="I16" i="3" s="1"/>
  <c r="J16" i="3" s="1"/>
  <c r="L16" i="2"/>
  <c r="K16" i="2"/>
  <c r="L14" i="2"/>
  <c r="K14" i="2"/>
  <c r="L16" i="1"/>
  <c r="K16" i="1"/>
  <c r="L15" i="1"/>
  <c r="K15" i="1"/>
  <c r="G15" i="3"/>
  <c r="H15" i="3" s="1"/>
  <c r="I15" i="3" s="1"/>
  <c r="J15" i="3" s="1"/>
  <c r="G15" i="2"/>
  <c r="H15" i="2" s="1"/>
  <c r="I15" i="2" s="1"/>
  <c r="J15" i="2" s="1"/>
  <c r="L16" i="3" l="1"/>
  <c r="K16" i="3"/>
  <c r="L15" i="3"/>
  <c r="K15" i="3"/>
  <c r="L15" i="2"/>
  <c r="K15" i="2"/>
</calcChain>
</file>

<file path=xl/sharedStrings.xml><?xml version="1.0" encoding="utf-8"?>
<sst xmlns="http://schemas.openxmlformats.org/spreadsheetml/2006/main" count="108" uniqueCount="60">
  <si>
    <t>n</t>
  </si>
  <si>
    <t>n ρ</t>
  </si>
  <si>
    <t>M = n (1 - V)</t>
  </si>
  <si>
    <t>I = L ρ</t>
  </si>
  <si>
    <t>N = M - I</t>
  </si>
  <si>
    <t>TF = N (TJ+TV+TM) / L, [min]</t>
  </si>
  <si>
    <t>T = Q TC / O / n, [min]</t>
  </si>
  <si>
    <t>TC, [min]</t>
  </si>
  <si>
    <t>Q</t>
  </si>
  <si>
    <t>Qnak</t>
  </si>
  <si>
    <t>Tm</t>
  </si>
  <si>
    <t>Knak</t>
  </si>
  <si>
    <t>O</t>
  </si>
  <si>
    <t>Nryp</t>
  </si>
  <si>
    <t>Pvyh</t>
  </si>
  <si>
    <t>P1</t>
  </si>
  <si>
    <t>P2</t>
  </si>
  <si>
    <t>P3</t>
  </si>
  <si>
    <t>TC1</t>
  </si>
  <si>
    <t>TY</t>
  </si>
  <si>
    <t>min</t>
  </si>
  <si>
    <t>m3/hod</t>
  </si>
  <si>
    <t>hod</t>
  </si>
  <si>
    <t>m3</t>
  </si>
  <si>
    <t>TZ+TP</t>
  </si>
  <si>
    <t>TC2</t>
  </si>
  <si>
    <t>TC3</t>
  </si>
  <si>
    <t>Pn1</t>
  </si>
  <si>
    <t>Pn2</t>
  </si>
  <si>
    <t>Pn3</t>
  </si>
  <si>
    <t>Pv1</t>
  </si>
  <si>
    <t>Pv2</t>
  </si>
  <si>
    <t>Pv3</t>
  </si>
  <si>
    <t>TN1</t>
  </si>
  <si>
    <t>TN2</t>
  </si>
  <si>
    <t>TN3</t>
  </si>
  <si>
    <t>Po1</t>
  </si>
  <si>
    <t>Po2</t>
  </si>
  <si>
    <t>Po3</t>
  </si>
  <si>
    <t>TV</t>
  </si>
  <si>
    <t>Pov</t>
  </si>
  <si>
    <t>TC1p</t>
  </si>
  <si>
    <t>TC2p</t>
  </si>
  <si>
    <t>TC3p</t>
  </si>
  <si>
    <t>m1</t>
  </si>
  <si>
    <t>m2</t>
  </si>
  <si>
    <t>L</t>
  </si>
  <si>
    <t>p1</t>
  </si>
  <si>
    <t>p2</t>
  </si>
  <si>
    <t>p3</t>
  </si>
  <si>
    <t>min-1</t>
  </si>
  <si>
    <r>
      <t>S (n ρ) = 1 +    n  ρ S (n</t>
    </r>
    <r>
      <rPr>
        <b/>
        <vertAlign val="subscript"/>
        <sz val="8"/>
        <color theme="1"/>
        <rFont val="Arial"/>
        <family val="2"/>
        <charset val="238"/>
      </rPr>
      <t>-1</t>
    </r>
    <r>
      <rPr>
        <b/>
        <sz val="8"/>
        <color theme="1"/>
        <rFont val="Arial"/>
        <family val="2"/>
        <charset val="238"/>
      </rPr>
      <t xml:space="preserve"> ρ)</t>
    </r>
  </si>
  <si>
    <r>
      <t>V = S (n</t>
    </r>
    <r>
      <rPr>
        <b/>
        <vertAlign val="subscript"/>
        <sz val="8"/>
        <color theme="1"/>
        <rFont val="Arial"/>
        <family val="2"/>
        <charset val="238"/>
      </rPr>
      <t>-1</t>
    </r>
    <r>
      <rPr>
        <b/>
        <sz val="8"/>
        <color theme="1"/>
        <rFont val="Arial"/>
        <family val="2"/>
        <charset val="238"/>
      </rPr>
      <t xml:space="preserve"> ρ) / S (n ρ)</t>
    </r>
  </si>
  <si>
    <r>
      <t xml:space="preserve">L = n </t>
    </r>
    <r>
      <rPr>
        <b/>
        <sz val="8"/>
        <color theme="1"/>
        <rFont val="Calibri"/>
        <family val="2"/>
        <charset val="238"/>
      </rPr>
      <t>×</t>
    </r>
    <r>
      <rPr>
        <b/>
        <sz val="8"/>
        <color theme="1"/>
        <rFont val="Arial"/>
        <family val="2"/>
        <charset val="238"/>
      </rPr>
      <t xml:space="preserve"> V</t>
    </r>
  </si>
  <si>
    <r>
      <t>Q = O T</t>
    </r>
    <r>
      <rPr>
        <b/>
        <vertAlign val="subscript"/>
        <sz val="8"/>
        <color theme="1"/>
        <rFont val="Arial"/>
        <family val="2"/>
        <charset val="238"/>
      </rPr>
      <t>c</t>
    </r>
    <r>
      <rPr>
        <b/>
        <sz val="8"/>
        <color theme="1"/>
        <rFont val="Arial"/>
        <family val="2"/>
        <charset val="238"/>
      </rPr>
      <t xml:space="preserve"> n / TC, [m</t>
    </r>
    <r>
      <rPr>
        <b/>
        <vertAlign val="superscript"/>
        <sz val="8"/>
        <color theme="1"/>
        <rFont val="Arial"/>
        <family val="2"/>
        <charset val="238"/>
      </rPr>
      <t>3</t>
    </r>
    <r>
      <rPr>
        <b/>
        <sz val="8"/>
        <color theme="1"/>
        <rFont val="Arial"/>
        <family val="2"/>
        <charset val="238"/>
      </rPr>
      <t>]</t>
    </r>
  </si>
  <si>
    <t>Varianta 1</t>
  </si>
  <si>
    <t>Varianta 2</t>
  </si>
  <si>
    <t>Varianta 3</t>
  </si>
  <si>
    <t>Fixní náklad, Kč</t>
  </si>
  <si>
    <t>Variabilní náklad, Kč/hod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</si>
</sst>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#,##0.000"/>
  </numFmts>
  <fonts count="10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b/>
      <vertAlign val="subscript"/>
      <sz val="8"/>
      <color theme="1"/>
      <name val="Arial"/>
      <family val="2"/>
      <charset val="238"/>
    </font>
    <font>
      <b/>
      <sz val="8"/>
      <color theme="1"/>
      <name val="Calibri"/>
      <family val="2"/>
      <charset val="238"/>
    </font>
    <font>
      <b/>
      <vertAlign val="superscript"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right" vertical="center"/>
    </xf>
    <xf numFmtId="2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9" fillId="0" borderId="4" xfId="0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1" fontId="9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3" fontId="1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3" fontId="1" fillId="0" borderId="8" xfId="0" applyNumberFormat="1" applyFont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39953774434916E-2"/>
          <c:y val="2.8063238117377504E-2"/>
          <c:w val="0.85779934970815219"/>
          <c:h val="0.908615053066631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'Varianta 1'!$M$1</c:f>
              <c:strCache>
                <c:ptCount val="1"/>
                <c:pt idx="0">
                  <c:v>Varianta 1</c:v>
                </c:pt>
              </c:strCache>
            </c:strRef>
          </c:tx>
          <c:xVal>
            <c:numRef>
              <c:f>'Varianta 1'!$A$2:$A$16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'Varianta 1'!$L$2:$L$16</c:f>
              <c:numCache>
                <c:formatCode>#,##0</c:formatCode>
                <c:ptCount val="15"/>
                <c:pt idx="0">
                  <c:v>997.71357306173354</c:v>
                </c:pt>
                <c:pt idx="1">
                  <c:v>1964.2819090496985</c:v>
                </c:pt>
                <c:pt idx="2">
                  <c:v>2891.5116041213578</c:v>
                </c:pt>
                <c:pt idx="3">
                  <c:v>3769.2997455586324</c:v>
                </c:pt>
                <c:pt idx="4">
                  <c:v>4585.65308494485</c:v>
                </c:pt>
                <c:pt idx="5">
                  <c:v>5327.167183383016</c:v>
                </c:pt>
                <c:pt idx="6">
                  <c:v>5980.237744546097</c:v>
                </c:pt>
                <c:pt idx="7">
                  <c:v>6533.1669051545268</c:v>
                </c:pt>
                <c:pt idx="8">
                  <c:v>6978.948839370114</c:v>
                </c:pt>
                <c:pt idx="9">
                  <c:v>7317.9058880005996</c:v>
                </c:pt>
                <c:pt idx="10">
                  <c:v>7558.8836859300318</c:v>
                </c:pt>
                <c:pt idx="11">
                  <c:v>7718.0096944839324</c:v>
                </c:pt>
                <c:pt idx="12">
                  <c:v>7815.2291364217726</c:v>
                </c:pt>
                <c:pt idx="13">
                  <c:v>7870.1302853635261</c:v>
                </c:pt>
                <c:pt idx="14">
                  <c:v>7898.8285967173415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'Varianta 2'!$M$1</c:f>
              <c:strCache>
                <c:ptCount val="1"/>
                <c:pt idx="0">
                  <c:v>Varianta 2</c:v>
                </c:pt>
              </c:strCache>
            </c:strRef>
          </c:tx>
          <c:xVal>
            <c:numRef>
              <c:f>'Varianta 2'!$A$2:$A$16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'Varianta 2'!$L$2:$L$16</c:f>
              <c:numCache>
                <c:formatCode>0</c:formatCode>
                <c:ptCount val="15"/>
                <c:pt idx="0">
                  <c:v>1018.3299389002037</c:v>
                </c:pt>
                <c:pt idx="1">
                  <c:v>2013.2391172696484</c:v>
                </c:pt>
                <c:pt idx="2">
                  <c:v>2979.0832645027695</c:v>
                </c:pt>
                <c:pt idx="3">
                  <c:v>3908.8632013162296</c:v>
                </c:pt>
                <c:pt idx="4">
                  <c:v>4794.0655860081897</c:v>
                </c:pt>
                <c:pt idx="5">
                  <c:v>5624.6489949421139</c:v>
                </c:pt>
                <c:pt idx="6">
                  <c:v>6389.318245966977</c:v>
                </c:pt>
                <c:pt idx="7">
                  <c:v>7076.2634557851052</c:v>
                </c:pt>
                <c:pt idx="8">
                  <c:v>7674.5059655854729</c:v>
                </c:pt>
                <c:pt idx="9">
                  <c:v>8175.8222022458322</c:v>
                </c:pt>
                <c:pt idx="10">
                  <c:v>8576.8830750437501</c:v>
                </c:pt>
                <c:pt idx="11">
                  <c:v>8880.871842503997</c:v>
                </c:pt>
                <c:pt idx="12">
                  <c:v>9097.7312326595074</c:v>
                </c:pt>
                <c:pt idx="13">
                  <c:v>9242.6227242292298</c:v>
                </c:pt>
                <c:pt idx="14">
                  <c:v>9333.0392962201804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'Varianta 3'!$M$1</c:f>
              <c:strCache>
                <c:ptCount val="1"/>
                <c:pt idx="0">
                  <c:v>Varianta 3</c:v>
                </c:pt>
              </c:strCache>
            </c:strRef>
          </c:tx>
          <c:xVal>
            <c:multiLvlStrRef>
              <c:f>'Varianta 3'!$A$2:$B$16</c:f>
              <c:multiLvlStrCache>
                <c:ptCount val="15"/>
                <c:lvl>
                  <c:pt idx="0">
                    <c:v>0,096523</c:v>
                  </c:pt>
                  <c:pt idx="1">
                    <c:v>0,193047</c:v>
                  </c:pt>
                  <c:pt idx="2">
                    <c:v>0,289570</c:v>
                  </c:pt>
                  <c:pt idx="3">
                    <c:v>0,386093</c:v>
                  </c:pt>
                  <c:pt idx="4">
                    <c:v>0,482617</c:v>
                  </c:pt>
                  <c:pt idx="5">
                    <c:v>0,579140</c:v>
                  </c:pt>
                  <c:pt idx="6">
                    <c:v>0,675663</c:v>
                  </c:pt>
                  <c:pt idx="7">
                    <c:v>0,772187</c:v>
                  </c:pt>
                  <c:pt idx="8">
                    <c:v>0,868710</c:v>
                  </c:pt>
                  <c:pt idx="9">
                    <c:v>0,965234</c:v>
                  </c:pt>
                  <c:pt idx="10">
                    <c:v>1,061757</c:v>
                  </c:pt>
                  <c:pt idx="11">
                    <c:v>1,158280</c:v>
                  </c:pt>
                  <c:pt idx="12">
                    <c:v>1,254804</c:v>
                  </c:pt>
                  <c:pt idx="13">
                    <c:v>1,351327</c:v>
                  </c:pt>
                  <c:pt idx="14">
                    <c:v>1,447850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xVal>
          <c:yVal>
            <c:numRef>
              <c:f>'Varianta 3'!$L$2:$L$16</c:f>
              <c:numCache>
                <c:formatCode>0</c:formatCode>
                <c:ptCount val="15"/>
                <c:pt idx="0">
                  <c:v>1040.9663637743706</c:v>
                </c:pt>
                <c:pt idx="1">
                  <c:v>2065.9244920208384</c:v>
                </c:pt>
                <c:pt idx="2">
                  <c:v>3071.506819891837</c:v>
                </c:pt>
                <c:pt idx="3">
                  <c:v>4053.5701755958466</c:v>
                </c:pt>
                <c:pt idx="4">
                  <c:v>5007.0501076769779</c:v>
                </c:pt>
                <c:pt idx="5">
                  <c:v>5925.8261366920651</c:v>
                </c:pt>
                <c:pt idx="6">
                  <c:v>6802.6342639082477</c:v>
                </c:pt>
                <c:pt idx="7">
                  <c:v>7629.0863464237118</c:v>
                </c:pt>
                <c:pt idx="8">
                  <c:v>8395.8814834896257</c:v>
                </c:pt>
                <c:pt idx="9">
                  <c:v>9093.3100974028312</c:v>
                </c:pt>
                <c:pt idx="10">
                  <c:v>9712.1332948314976</c:v>
                </c:pt>
                <c:pt idx="11">
                  <c:v>10244.837765635055</c:v>
                </c:pt>
                <c:pt idx="12">
                  <c:v>10687.103888042167</c:v>
                </c:pt>
                <c:pt idx="13">
                  <c:v>11039.11940881874</c:v>
                </c:pt>
                <c:pt idx="14">
                  <c:v>11306.24046201264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8288"/>
        <c:axId val="80266752"/>
      </c:scatterChart>
      <c:valAx>
        <c:axId val="80268288"/>
        <c:scaling>
          <c:orientation val="minMax"/>
          <c:max val="1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0266752"/>
        <c:crosses val="autoZero"/>
        <c:crossBetween val="midCat"/>
        <c:majorUnit val="1"/>
      </c:valAx>
      <c:valAx>
        <c:axId val="80266752"/>
        <c:scaling>
          <c:orientation val="minMax"/>
        </c:scaling>
        <c:delete val="0"/>
        <c:axPos val="l"/>
        <c:majorGridlines/>
        <c:minorGridlines/>
        <c:numFmt formatCode="#,##0" sourceLinked="1"/>
        <c:majorTickMark val="out"/>
        <c:minorTickMark val="none"/>
        <c:tickLblPos val="nextTo"/>
        <c:crossAx val="80268288"/>
        <c:crosses val="autoZero"/>
        <c:crossBetween val="midCat"/>
        <c:majorUnit val="1000"/>
        <c:minorUnit val="50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1</xdr:row>
      <xdr:rowOff>14287</xdr:rowOff>
    </xdr:from>
    <xdr:to>
      <xdr:col>23</xdr:col>
      <xdr:colOff>342900</xdr:colOff>
      <xdr:row>23</xdr:row>
      <xdr:rowOff>180975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>
      <selection activeCell="N30" sqref="N30"/>
    </sheetView>
  </sheetViews>
  <sheetFormatPr defaultRowHeight="15" x14ac:dyDescent="0.25"/>
  <cols>
    <col min="1" max="1" width="3.7109375" style="1" customWidth="1"/>
    <col min="2" max="2" width="7.28515625" style="1" customWidth="1"/>
    <col min="3" max="3" width="8.85546875" style="1" customWidth="1"/>
    <col min="4" max="4" width="9.5703125" style="1" customWidth="1"/>
    <col min="5" max="5" width="8.7109375" style="1" customWidth="1"/>
    <col min="6" max="6" width="8.42578125" style="1" customWidth="1"/>
    <col min="7" max="7" width="8" style="1" customWidth="1"/>
    <col min="8" max="8" width="7.140625" style="1" customWidth="1"/>
    <col min="9" max="9" width="10.140625" style="1" customWidth="1"/>
    <col min="10" max="10" width="6" style="1" customWidth="1"/>
    <col min="11" max="11" width="6.7109375" style="1" customWidth="1"/>
    <col min="12" max="12" width="6.42578125" style="1" customWidth="1"/>
    <col min="13" max="13" width="31.42578125" style="1" customWidth="1"/>
    <col min="14" max="15" width="9.140625" style="1"/>
    <col min="16" max="16" width="11.42578125" style="1" customWidth="1"/>
    <col min="17" max="16384" width="9.140625" style="1"/>
  </cols>
  <sheetData>
    <row r="1" spans="1:13" s="5" customFormat="1" ht="54.75" customHeight="1" x14ac:dyDescent="0.25">
      <c r="A1" s="12" t="s">
        <v>0</v>
      </c>
      <c r="B1" s="12" t="s">
        <v>1</v>
      </c>
      <c r="C1" s="12" t="s">
        <v>51</v>
      </c>
      <c r="D1" s="12" t="s">
        <v>52</v>
      </c>
      <c r="E1" s="12" t="s">
        <v>53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7</v>
      </c>
      <c r="K1" s="12" t="s">
        <v>6</v>
      </c>
      <c r="L1" s="12" t="s">
        <v>54</v>
      </c>
      <c r="M1" s="5" t="s">
        <v>55</v>
      </c>
    </row>
    <row r="2" spans="1:13" s="7" customFormat="1" ht="20.100000000000001" customHeight="1" x14ac:dyDescent="0.25">
      <c r="A2" s="13">
        <v>1</v>
      </c>
      <c r="B2" s="14">
        <f>F48</f>
        <v>0.14405973556549034</v>
      </c>
      <c r="C2" s="15">
        <f>1+B2</f>
        <v>1.1440597355654902</v>
      </c>
      <c r="D2" s="14">
        <f>1/C2</f>
        <v>0.87408023279983382</v>
      </c>
      <c r="E2" s="14">
        <f>A2*D2</f>
        <v>0.87408023279983382</v>
      </c>
      <c r="F2" s="14">
        <f>A2*(1-D2)</f>
        <v>0.12591976720016618</v>
      </c>
      <c r="G2" s="14">
        <f>E2*$B$2</f>
        <v>0.12591976720016629</v>
      </c>
      <c r="H2" s="14">
        <f>F2-G2</f>
        <v>0</v>
      </c>
      <c r="I2" s="14">
        <f>'Varianta 1'!$F$36/E2*H2</f>
        <v>0</v>
      </c>
      <c r="J2" s="16">
        <f>$F$38+I2</f>
        <v>48.11</v>
      </c>
      <c r="K2" s="17">
        <f>$B$22*J2/$B$24/A2</f>
        <v>36082.5</v>
      </c>
      <c r="L2" s="17">
        <f>$B$24*$B$23*60/J2*A2</f>
        <v>997.71357306173354</v>
      </c>
    </row>
    <row r="3" spans="1:13" s="7" customFormat="1" ht="20.100000000000001" customHeight="1" x14ac:dyDescent="0.25">
      <c r="A3" s="13">
        <v>2</v>
      </c>
      <c r="B3" s="14">
        <f>A3*$B$2</f>
        <v>0.28811947113098069</v>
      </c>
      <c r="C3" s="15">
        <f>1+B3*C2</f>
        <v>1.3296258859533787</v>
      </c>
      <c r="D3" s="14">
        <f>C2/C3</f>
        <v>0.86043732124331174</v>
      </c>
      <c r="E3" s="14">
        <f t="shared" ref="E3:E17" si="0">A3*D3</f>
        <v>1.7208746424866235</v>
      </c>
      <c r="F3" s="14">
        <f t="shared" ref="F3:F16" si="1">A3*(1-D3)</f>
        <v>0.27912535751337653</v>
      </c>
      <c r="G3" s="14">
        <f t="shared" ref="G3:G16" si="2">E3*$B$2</f>
        <v>0.24790874593798071</v>
      </c>
      <c r="H3" s="14">
        <f t="shared" ref="H3:H17" si="3">F3-G3</f>
        <v>3.121661157539582E-2</v>
      </c>
      <c r="I3" s="14">
        <f>'Varianta 1'!$F$36/E3*H3</f>
        <v>0.76282194969861028</v>
      </c>
      <c r="J3" s="16">
        <f t="shared" ref="J3:J16" si="4">$F$38+I3</f>
        <v>48.872821949698611</v>
      </c>
      <c r="K3" s="17">
        <f t="shared" ref="K3:K17" si="5">$B$22*J3/$B$24/A3</f>
        <v>18327.30823113698</v>
      </c>
      <c r="L3" s="17">
        <f t="shared" ref="L3:L16" si="6">$B$24*$B$23*60/J3*A3</f>
        <v>1964.2819090496985</v>
      </c>
    </row>
    <row r="4" spans="1:13" s="7" customFormat="1" ht="20.100000000000001" customHeight="1" x14ac:dyDescent="0.25">
      <c r="A4" s="13">
        <v>3</v>
      </c>
      <c r="B4" s="14">
        <f t="shared" ref="B4:B17" si="7">A4*$B$2</f>
        <v>0.43217920669647103</v>
      </c>
      <c r="C4" s="15">
        <f t="shared" ref="C4:C17" si="8">1+B4*C3</f>
        <v>1.5746366605944235</v>
      </c>
      <c r="D4" s="14">
        <f t="shared" ref="D4:D16" si="9">C3/C4</f>
        <v>0.84440170817021776</v>
      </c>
      <c r="E4" s="14">
        <f t="shared" si="0"/>
        <v>2.5332051245106531</v>
      </c>
      <c r="F4" s="14">
        <f t="shared" si="1"/>
        <v>0.46679487548934673</v>
      </c>
      <c r="G4" s="14">
        <f t="shared" si="2"/>
        <v>0.36493286037014971</v>
      </c>
      <c r="H4" s="14">
        <f t="shared" si="3"/>
        <v>0.10186201511919701</v>
      </c>
      <c r="I4" s="14">
        <f>'Varianta 1'!$F$36/E4*H4</f>
        <v>1.6909414158160327</v>
      </c>
      <c r="J4" s="16">
        <f t="shared" si="4"/>
        <v>49.800941415816034</v>
      </c>
      <c r="K4" s="17">
        <f t="shared" si="5"/>
        <v>12450.235353954007</v>
      </c>
      <c r="L4" s="17">
        <f t="shared" si="6"/>
        <v>2891.5116041213578</v>
      </c>
    </row>
    <row r="5" spans="1:13" s="7" customFormat="1" ht="20.100000000000001" customHeight="1" x14ac:dyDescent="0.25">
      <c r="A5" s="13">
        <v>4</v>
      </c>
      <c r="B5" s="14">
        <f t="shared" si="7"/>
        <v>0.57623894226196137</v>
      </c>
      <c r="C5" s="15">
        <f t="shared" si="8"/>
        <v>1.9073669637478377</v>
      </c>
      <c r="D5" s="14">
        <f t="shared" si="9"/>
        <v>0.82555517135537293</v>
      </c>
      <c r="E5" s="14">
        <f t="shared" si="0"/>
        <v>3.3022206854214917</v>
      </c>
      <c r="F5" s="14">
        <f t="shared" si="1"/>
        <v>0.69777931457850828</v>
      </c>
      <c r="G5" s="14">
        <f t="shared" si="2"/>
        <v>0.47571703872071236</v>
      </c>
      <c r="H5" s="14">
        <f t="shared" si="3"/>
        <v>0.22206227585779592</v>
      </c>
      <c r="I5" s="14">
        <f>'Varianta 1'!$F$36/E5*H5</f>
        <v>2.8278433557144655</v>
      </c>
      <c r="J5" s="16">
        <f t="shared" si="4"/>
        <v>50.937843355714463</v>
      </c>
      <c r="K5" s="17">
        <f t="shared" si="5"/>
        <v>9550.8456291964612</v>
      </c>
      <c r="L5" s="17">
        <f t="shared" si="6"/>
        <v>3769.2997455586324</v>
      </c>
    </row>
    <row r="6" spans="1:13" s="7" customFormat="1" ht="20.100000000000001" customHeight="1" x14ac:dyDescent="0.25">
      <c r="A6" s="13">
        <v>5</v>
      </c>
      <c r="B6" s="14">
        <f t="shared" si="7"/>
        <v>0.72029867782745172</v>
      </c>
      <c r="C6" s="15">
        <f t="shared" si="8"/>
        <v>2.3738739021193282</v>
      </c>
      <c r="D6" s="14">
        <f t="shared" si="9"/>
        <v>0.80348284803375347</v>
      </c>
      <c r="E6" s="14">
        <f t="shared" si="0"/>
        <v>4.0174142401687671</v>
      </c>
      <c r="F6" s="14">
        <f t="shared" si="1"/>
        <v>0.98258575983123264</v>
      </c>
      <c r="G6" s="14">
        <f t="shared" si="2"/>
        <v>0.57874763309574795</v>
      </c>
      <c r="H6" s="14">
        <f t="shared" si="3"/>
        <v>0.40383812673548469</v>
      </c>
      <c r="I6" s="14">
        <f>'Varianta 1'!$F$36/E6*H6</f>
        <v>4.2271470877165997</v>
      </c>
      <c r="J6" s="16">
        <f t="shared" si="4"/>
        <v>52.337147087716602</v>
      </c>
      <c r="K6" s="17">
        <f t="shared" si="5"/>
        <v>7850.5720631574895</v>
      </c>
      <c r="L6" s="17">
        <f t="shared" si="6"/>
        <v>4585.65308494485</v>
      </c>
    </row>
    <row r="7" spans="1:13" s="7" customFormat="1" ht="20.100000000000001" customHeight="1" x14ac:dyDescent="0.25">
      <c r="A7" s="13">
        <v>6</v>
      </c>
      <c r="B7" s="14">
        <f t="shared" si="7"/>
        <v>0.86435841339294206</v>
      </c>
      <c r="C7" s="15">
        <f t="shared" si="8"/>
        <v>3.0518778796307746</v>
      </c>
      <c r="D7" s="14">
        <f t="shared" si="9"/>
        <v>0.7778403972070228</v>
      </c>
      <c r="E7" s="14">
        <f t="shared" si="0"/>
        <v>4.667042383242137</v>
      </c>
      <c r="F7" s="14">
        <f t="shared" si="1"/>
        <v>1.3329576167578632</v>
      </c>
      <c r="G7" s="14">
        <f t="shared" si="2"/>
        <v>0.67233289160279808</v>
      </c>
      <c r="H7" s="14">
        <f t="shared" si="3"/>
        <v>0.6606247251550651</v>
      </c>
      <c r="I7" s="14">
        <f>'Varianta 1'!$F$36/E7*H7</f>
        <v>5.9525045330576072</v>
      </c>
      <c r="J7" s="16">
        <f t="shared" si="4"/>
        <v>54.062504533057606</v>
      </c>
      <c r="K7" s="17">
        <f t="shared" si="5"/>
        <v>6757.8130666322004</v>
      </c>
      <c r="L7" s="17">
        <f t="shared" si="6"/>
        <v>5327.167183383016</v>
      </c>
    </row>
    <row r="8" spans="1:13" s="7" customFormat="1" ht="20.100000000000001" customHeight="1" x14ac:dyDescent="0.25">
      <c r="A8" s="13">
        <v>7</v>
      </c>
      <c r="B8" s="14">
        <f t="shared" si="7"/>
        <v>1.0084181489584325</v>
      </c>
      <c r="C8" s="15">
        <f t="shared" si="8"/>
        <v>4.0775690422244519</v>
      </c>
      <c r="D8" s="14">
        <f t="shared" si="9"/>
        <v>0.74845523105253708</v>
      </c>
      <c r="E8" s="14">
        <f t="shared" si="0"/>
        <v>5.2391866173677597</v>
      </c>
      <c r="F8" s="14">
        <f t="shared" si="1"/>
        <v>1.7608133826322403</v>
      </c>
      <c r="G8" s="14">
        <f t="shared" si="2"/>
        <v>0.75475583867625529</v>
      </c>
      <c r="H8" s="14">
        <f t="shared" si="3"/>
        <v>1.0060575439559849</v>
      </c>
      <c r="I8" s="14">
        <f>'Varianta 1'!$F$36/E8*H8</f>
        <v>8.0750572423191471</v>
      </c>
      <c r="J8" s="16">
        <f t="shared" si="4"/>
        <v>56.185057242319147</v>
      </c>
      <c r="K8" s="17">
        <f t="shared" si="5"/>
        <v>6019.8275616770507</v>
      </c>
      <c r="L8" s="17">
        <f t="shared" si="6"/>
        <v>5980.237744546097</v>
      </c>
    </row>
    <row r="9" spans="1:13" s="7" customFormat="1" ht="20.100000000000001" customHeight="1" x14ac:dyDescent="0.25">
      <c r="A9" s="13">
        <v>8</v>
      </c>
      <c r="B9" s="14">
        <f t="shared" si="7"/>
        <v>1.1524778845239227</v>
      </c>
      <c r="C9" s="15">
        <f t="shared" si="8"/>
        <v>5.6993081437830746</v>
      </c>
      <c r="D9" s="14">
        <f t="shared" si="9"/>
        <v>0.71544982993634942</v>
      </c>
      <c r="E9" s="14">
        <f t="shared" si="0"/>
        <v>5.7235986394907954</v>
      </c>
      <c r="F9" s="14">
        <f t="shared" si="1"/>
        <v>2.2764013605092046</v>
      </c>
      <c r="G9" s="14">
        <f t="shared" si="2"/>
        <v>0.82454010648804432</v>
      </c>
      <c r="H9" s="14">
        <f t="shared" si="3"/>
        <v>1.4518612540211602</v>
      </c>
      <c r="I9" s="14">
        <f>'Varianta 1'!$F$36/E9*H9</f>
        <v>10.667007471986107</v>
      </c>
      <c r="J9" s="16">
        <f t="shared" si="4"/>
        <v>58.77700747198611</v>
      </c>
      <c r="K9" s="17">
        <f t="shared" si="5"/>
        <v>5510.3444504986974</v>
      </c>
      <c r="L9" s="17">
        <f t="shared" si="6"/>
        <v>6533.1669051545268</v>
      </c>
    </row>
    <row r="10" spans="1:13" s="7" customFormat="1" ht="20.100000000000001" customHeight="1" x14ac:dyDescent="0.25">
      <c r="A10" s="13">
        <v>9</v>
      </c>
      <c r="B10" s="14">
        <f t="shared" si="7"/>
        <v>1.296537620089413</v>
      </c>
      <c r="C10" s="15">
        <f t="shared" si="8"/>
        <v>8.3893674168967181</v>
      </c>
      <c r="D10" s="14">
        <f t="shared" si="9"/>
        <v>0.67934897359535196</v>
      </c>
      <c r="E10" s="14">
        <f t="shared" si="0"/>
        <v>6.1141407623581676</v>
      </c>
      <c r="F10" s="14">
        <f t="shared" si="1"/>
        <v>2.8858592376418324</v>
      </c>
      <c r="G10" s="14">
        <f t="shared" si="2"/>
        <v>0.88080150143550318</v>
      </c>
      <c r="H10" s="14">
        <f t="shared" si="3"/>
        <v>2.0050577362063291</v>
      </c>
      <c r="I10" s="14">
        <f>'Varianta 1'!$F$36/E10*H10</f>
        <v>13.790439441964757</v>
      </c>
      <c r="J10" s="16">
        <f t="shared" si="4"/>
        <v>61.900439441964757</v>
      </c>
      <c r="K10" s="17">
        <f t="shared" si="5"/>
        <v>5158.3699534970629</v>
      </c>
      <c r="L10" s="17">
        <f t="shared" si="6"/>
        <v>6978.948839370114</v>
      </c>
    </row>
    <row r="11" spans="1:13" s="7" customFormat="1" ht="20.100000000000001" customHeight="1" thickBot="1" x14ac:dyDescent="0.3">
      <c r="A11" s="13">
        <v>10</v>
      </c>
      <c r="B11" s="14">
        <f t="shared" si="7"/>
        <v>1.4405973556549034</v>
      </c>
      <c r="C11" s="15">
        <f t="shared" si="8"/>
        <v>13.08570051639882</v>
      </c>
      <c r="D11" s="14">
        <f t="shared" si="9"/>
        <v>0.64110953833791917</v>
      </c>
      <c r="E11" s="14">
        <f t="shared" si="0"/>
        <v>6.4110953833791919</v>
      </c>
      <c r="F11" s="14">
        <f t="shared" si="1"/>
        <v>3.5889046166208081</v>
      </c>
      <c r="G11" s="14">
        <f t="shared" si="2"/>
        <v>0.92358070561474237</v>
      </c>
      <c r="H11" s="14">
        <f t="shared" si="3"/>
        <v>2.6653239110060656</v>
      </c>
      <c r="I11" s="14">
        <f>'Varianta 1'!$F$36/E11*H11</f>
        <v>17.482535261634219</v>
      </c>
      <c r="J11" s="16">
        <f t="shared" si="4"/>
        <v>65.592535261634225</v>
      </c>
      <c r="K11" s="17">
        <f t="shared" si="5"/>
        <v>4919.4401446225665</v>
      </c>
      <c r="L11" s="18">
        <f t="shared" si="6"/>
        <v>7317.9058880005996</v>
      </c>
    </row>
    <row r="12" spans="1:13" s="7" customFormat="1" ht="20.100000000000001" customHeight="1" thickBot="1" x14ac:dyDescent="0.3">
      <c r="A12" s="13">
        <v>11</v>
      </c>
      <c r="B12" s="14">
        <f t="shared" si="7"/>
        <v>1.5846570912203939</v>
      </c>
      <c r="C12" s="15">
        <f t="shared" si="8"/>
        <v>21.736348116897759</v>
      </c>
      <c r="D12" s="14">
        <f t="shared" si="9"/>
        <v>0.60201927416804868</v>
      </c>
      <c r="E12" s="14">
        <f t="shared" si="0"/>
        <v>6.6222120158485351</v>
      </c>
      <c r="F12" s="14">
        <f t="shared" si="1"/>
        <v>4.3777879841514649</v>
      </c>
      <c r="G12" s="14">
        <f t="shared" si="2"/>
        <v>0.95399411186175276</v>
      </c>
      <c r="H12" s="14">
        <f t="shared" si="3"/>
        <v>3.4237938722897123</v>
      </c>
      <c r="I12" s="14">
        <f>'Varianta 1'!$F$36/E12*H12</f>
        <v>21.741584167488856</v>
      </c>
      <c r="J12" s="16">
        <f t="shared" si="4"/>
        <v>69.851584167488852</v>
      </c>
      <c r="K12" s="21">
        <f t="shared" si="5"/>
        <v>4762.6080114196948</v>
      </c>
      <c r="L12" s="19">
        <f t="shared" si="6"/>
        <v>7558.8836859300318</v>
      </c>
    </row>
    <row r="13" spans="1:13" s="7" customFormat="1" ht="20.100000000000001" customHeight="1" x14ac:dyDescent="0.25">
      <c r="A13" s="13">
        <v>12</v>
      </c>
      <c r="B13" s="14">
        <f t="shared" si="7"/>
        <v>1.7287168267858841</v>
      </c>
      <c r="C13" s="15">
        <f t="shared" si="8"/>
        <v>38.575990742556819</v>
      </c>
      <c r="D13" s="14">
        <f t="shared" si="9"/>
        <v>0.56346830498687206</v>
      </c>
      <c r="E13" s="14">
        <f t="shared" si="0"/>
        <v>6.7616196598424647</v>
      </c>
      <c r="F13" s="14">
        <f t="shared" si="1"/>
        <v>5.2383803401575353</v>
      </c>
      <c r="G13" s="14">
        <f t="shared" si="2"/>
        <v>0.97407714019132619</v>
      </c>
      <c r="H13" s="14">
        <f t="shared" si="3"/>
        <v>4.2643031999662089</v>
      </c>
      <c r="I13" s="14">
        <f>'Varianta 1'!$F$36/E13*H13</f>
        <v>26.520639607989565</v>
      </c>
      <c r="J13" s="16">
        <f t="shared" si="4"/>
        <v>74.630639607989565</v>
      </c>
      <c r="K13" s="17">
        <f t="shared" si="5"/>
        <v>4664.4149754993477</v>
      </c>
      <c r="L13" s="20">
        <f t="shared" si="6"/>
        <v>7718.0096944839324</v>
      </c>
    </row>
    <row r="14" spans="1:13" s="7" customFormat="1" ht="20.100000000000001" customHeight="1" x14ac:dyDescent="0.25">
      <c r="A14" s="13">
        <v>13</v>
      </c>
      <c r="B14" s="14">
        <f t="shared" si="7"/>
        <v>1.8727765623513744</v>
      </c>
      <c r="C14" s="15">
        <f t="shared" si="8"/>
        <v>73.244211332144005</v>
      </c>
      <c r="D14" s="14">
        <f t="shared" si="9"/>
        <v>0.52667630712309044</v>
      </c>
      <c r="E14" s="14">
        <f t="shared" si="0"/>
        <v>6.8467919926001759</v>
      </c>
      <c r="F14" s="14">
        <f t="shared" si="1"/>
        <v>6.1532080073998241</v>
      </c>
      <c r="G14" s="14">
        <f t="shared" si="2"/>
        <v>0.986347043925898</v>
      </c>
      <c r="H14" s="14">
        <f t="shared" si="3"/>
        <v>5.1668609634739262</v>
      </c>
      <c r="I14" s="14">
        <f>'Varianta 1'!$F$36/E14*H14</f>
        <v>31.734108100674355</v>
      </c>
      <c r="J14" s="16">
        <f t="shared" si="4"/>
        <v>79.844108100674362</v>
      </c>
      <c r="K14" s="17">
        <f t="shared" si="5"/>
        <v>4606.3908519619827</v>
      </c>
      <c r="L14" s="17">
        <f t="shared" si="6"/>
        <v>7815.2291364217726</v>
      </c>
    </row>
    <row r="15" spans="1:13" s="7" customFormat="1" ht="20.100000000000001" customHeight="1" x14ac:dyDescent="0.25">
      <c r="A15" s="13">
        <v>14</v>
      </c>
      <c r="B15" s="14">
        <f t="shared" si="7"/>
        <v>2.016836297916865</v>
      </c>
      <c r="C15" s="15">
        <f t="shared" si="8"/>
        <v>148.72158402696181</v>
      </c>
      <c r="D15" s="14">
        <f t="shared" si="9"/>
        <v>0.49249214101206401</v>
      </c>
      <c r="E15" s="14">
        <f t="shared" si="0"/>
        <v>6.8948899741688958</v>
      </c>
      <c r="F15" s="14">
        <f t="shared" si="1"/>
        <v>7.1051100258311042</v>
      </c>
      <c r="G15" s="14">
        <f t="shared" si="2"/>
        <v>0.9932760264319217</v>
      </c>
      <c r="H15" s="14">
        <f t="shared" si="3"/>
        <v>6.1118339993991828</v>
      </c>
      <c r="I15" s="14">
        <f>'Varianta 1'!$F$36/E15*H15</f>
        <v>37.276134108828153</v>
      </c>
      <c r="J15" s="16">
        <f t="shared" si="4"/>
        <v>85.386134108828145</v>
      </c>
      <c r="K15" s="17">
        <f t="shared" si="5"/>
        <v>4574.2571844015083</v>
      </c>
      <c r="L15" s="17">
        <f t="shared" si="6"/>
        <v>7870.1302853635261</v>
      </c>
    </row>
    <row r="16" spans="1:13" s="7" customFormat="1" ht="20.100000000000001" customHeight="1" x14ac:dyDescent="0.25">
      <c r="A16" s="13">
        <v>15</v>
      </c>
      <c r="B16" s="14">
        <f t="shared" si="7"/>
        <v>2.1608960334823553</v>
      </c>
      <c r="C16" s="15">
        <f t="shared" si="8"/>
        <v>322.3718810170746</v>
      </c>
      <c r="D16" s="14">
        <f t="shared" si="9"/>
        <v>0.46133547242938566</v>
      </c>
      <c r="E16" s="14">
        <f t="shared" si="0"/>
        <v>6.9200320864407852</v>
      </c>
      <c r="F16" s="14">
        <f t="shared" si="1"/>
        <v>8.0799679135592157</v>
      </c>
      <c r="G16" s="14">
        <f t="shared" si="2"/>
        <v>0.99689799247736788</v>
      </c>
      <c r="H16" s="14">
        <f t="shared" si="3"/>
        <v>7.0830699210818482</v>
      </c>
      <c r="I16" s="14">
        <f>'Varianta 1'!$F$36/E16*H16</f>
        <v>43.042756536484831</v>
      </c>
      <c r="J16" s="16">
        <f t="shared" si="4"/>
        <v>91.15275653648483</v>
      </c>
      <c r="K16" s="17">
        <f t="shared" si="5"/>
        <v>4557.6378268242415</v>
      </c>
      <c r="L16" s="17">
        <f t="shared" si="6"/>
        <v>7898.8285967173415</v>
      </c>
    </row>
    <row r="17" spans="1:16" hidden="1" x14ac:dyDescent="0.25">
      <c r="A17" s="2">
        <v>15</v>
      </c>
      <c r="B17" s="3">
        <f t="shared" si="7"/>
        <v>2.1608960334823553</v>
      </c>
      <c r="C17" s="4">
        <f t="shared" si="8"/>
        <v>697.61211899604223</v>
      </c>
      <c r="E17" s="8">
        <f t="shared" si="0"/>
        <v>0</v>
      </c>
      <c r="H17" s="8">
        <f t="shared" si="3"/>
        <v>0</v>
      </c>
      <c r="J17" s="8">
        <f t="shared" ref="J17" si="10">50.11+I17</f>
        <v>50.11</v>
      </c>
      <c r="K17" s="9">
        <f t="shared" si="5"/>
        <v>2505.5</v>
      </c>
    </row>
    <row r="20" spans="1:16" x14ac:dyDescent="0.25">
      <c r="A20" s="1" t="s">
        <v>8</v>
      </c>
      <c r="B20" s="1">
        <v>6000</v>
      </c>
      <c r="C20" s="11" t="s">
        <v>23</v>
      </c>
      <c r="E20" s="1" t="s">
        <v>41</v>
      </c>
      <c r="F20" s="1">
        <f>$B$32+$B$31+$B$24*60/B27</f>
        <v>48</v>
      </c>
      <c r="G20" s="11" t="s">
        <v>20</v>
      </c>
    </row>
    <row r="21" spans="1:16" x14ac:dyDescent="0.25">
      <c r="A21" s="1" t="s">
        <v>11</v>
      </c>
      <c r="B21" s="1">
        <v>1.25</v>
      </c>
      <c r="C21" s="11"/>
      <c r="E21" s="1" t="s">
        <v>42</v>
      </c>
      <c r="F21" s="1">
        <f t="shared" ref="F21:F22" si="11">$B$32+$B$31+$B$24*60/B28</f>
        <v>47</v>
      </c>
      <c r="G21" s="11" t="s">
        <v>20</v>
      </c>
    </row>
    <row r="22" spans="1:16" x14ac:dyDescent="0.25">
      <c r="A22" s="1" t="s">
        <v>9</v>
      </c>
      <c r="B22" s="1">
        <f>B20*B21</f>
        <v>7500</v>
      </c>
      <c r="C22" s="11" t="s">
        <v>23</v>
      </c>
      <c r="E22" s="1" t="s">
        <v>43</v>
      </c>
      <c r="F22" s="1">
        <f t="shared" si="11"/>
        <v>46</v>
      </c>
      <c r="G22" s="11" t="s">
        <v>20</v>
      </c>
    </row>
    <row r="23" spans="1:16" x14ac:dyDescent="0.25">
      <c r="A23" s="1" t="s">
        <v>10</v>
      </c>
      <c r="B23" s="1">
        <v>80</v>
      </c>
      <c r="C23" s="11" t="s">
        <v>22</v>
      </c>
      <c r="G23" s="11"/>
    </row>
    <row r="24" spans="1:16" x14ac:dyDescent="0.25">
      <c r="A24" s="1" t="s">
        <v>12</v>
      </c>
      <c r="B24" s="1">
        <v>10</v>
      </c>
      <c r="C24" s="11" t="s">
        <v>21</v>
      </c>
      <c r="E24" s="1" t="s">
        <v>27</v>
      </c>
      <c r="F24" s="10">
        <f>$B$24/F20*60</f>
        <v>12.5</v>
      </c>
      <c r="G24" s="11" t="s">
        <v>21</v>
      </c>
    </row>
    <row r="25" spans="1:16" x14ac:dyDescent="0.25">
      <c r="A25" s="1" t="s">
        <v>13</v>
      </c>
      <c r="B25" s="1">
        <v>1</v>
      </c>
      <c r="C25" s="11"/>
      <c r="E25" s="1" t="s">
        <v>28</v>
      </c>
      <c r="F25" s="10">
        <f t="shared" ref="F25:F26" si="12">$B$24/F21*60</f>
        <v>12.76595744680851</v>
      </c>
      <c r="G25" s="11" t="s">
        <v>21</v>
      </c>
    </row>
    <row r="26" spans="1:16" x14ac:dyDescent="0.25">
      <c r="A26" s="1" t="s">
        <v>14</v>
      </c>
      <c r="B26" s="1">
        <f>B22/B23/B25</f>
        <v>93.75</v>
      </c>
      <c r="C26" s="11" t="s">
        <v>21</v>
      </c>
      <c r="E26" s="1" t="s">
        <v>29</v>
      </c>
      <c r="F26" s="10">
        <f t="shared" si="12"/>
        <v>13.043478260869565</v>
      </c>
      <c r="G26" s="11" t="s">
        <v>21</v>
      </c>
    </row>
    <row r="27" spans="1:16" ht="15.75" thickBot="1" x14ac:dyDescent="0.3">
      <c r="A27" s="1" t="s">
        <v>15</v>
      </c>
      <c r="B27" s="1">
        <v>100</v>
      </c>
      <c r="C27" s="11" t="s">
        <v>21</v>
      </c>
      <c r="G27" s="11"/>
    </row>
    <row r="28" spans="1:16" ht="27.75" customHeight="1" thickBot="1" x14ac:dyDescent="0.3">
      <c r="A28" s="1" t="s">
        <v>16</v>
      </c>
      <c r="B28" s="1">
        <v>120</v>
      </c>
      <c r="C28" s="11" t="s">
        <v>21</v>
      </c>
      <c r="E28" s="1" t="s">
        <v>30</v>
      </c>
      <c r="F28" s="1">
        <f>_xlfn.CEILING.PRECISE($B$25*B27/F24)</f>
        <v>8</v>
      </c>
      <c r="G28" s="11"/>
      <c r="M28" s="27" t="s">
        <v>58</v>
      </c>
      <c r="N28" s="28">
        <v>5000</v>
      </c>
      <c r="O28" s="28">
        <v>7500</v>
      </c>
      <c r="P28" s="28">
        <v>15000</v>
      </c>
    </row>
    <row r="29" spans="1:16" ht="28.5" customHeight="1" thickBot="1" x14ac:dyDescent="0.3">
      <c r="A29" s="1" t="s">
        <v>17</v>
      </c>
      <c r="B29" s="1">
        <v>150</v>
      </c>
      <c r="C29" s="11" t="s">
        <v>21</v>
      </c>
      <c r="E29" s="1" t="s">
        <v>31</v>
      </c>
      <c r="F29" s="1">
        <f t="shared" ref="F29:F30" si="13">_xlfn.CEILING.PRECISE($B$25*B28/F25)</f>
        <v>10</v>
      </c>
      <c r="G29" s="11"/>
      <c r="M29" s="29" t="s">
        <v>59</v>
      </c>
      <c r="N29" s="30">
        <v>1500</v>
      </c>
      <c r="O29" s="30">
        <v>1800</v>
      </c>
      <c r="P29" s="30">
        <v>2000</v>
      </c>
    </row>
    <row r="30" spans="1:16" x14ac:dyDescent="0.25">
      <c r="C30" s="11"/>
      <c r="E30" s="1" t="s">
        <v>32</v>
      </c>
      <c r="F30" s="1">
        <f t="shared" si="13"/>
        <v>12</v>
      </c>
      <c r="G30" s="11"/>
    </row>
    <row r="31" spans="1:16" x14ac:dyDescent="0.25">
      <c r="A31" s="1" t="s">
        <v>19</v>
      </c>
      <c r="B31" s="1">
        <v>2</v>
      </c>
      <c r="C31" s="11" t="s">
        <v>20</v>
      </c>
      <c r="G31" s="11"/>
    </row>
    <row r="32" spans="1:16" x14ac:dyDescent="0.25">
      <c r="A32" s="1" t="s">
        <v>24</v>
      </c>
      <c r="B32" s="1">
        <v>40</v>
      </c>
      <c r="C32" s="11" t="s">
        <v>20</v>
      </c>
      <c r="E32" s="1" t="s">
        <v>33</v>
      </c>
      <c r="F32" s="1">
        <f>$B$24*60/B27+B34</f>
        <v>6.0579999999999998</v>
      </c>
      <c r="G32" s="11" t="s">
        <v>20</v>
      </c>
    </row>
    <row r="33" spans="1:7" x14ac:dyDescent="0.25">
      <c r="C33" s="11"/>
      <c r="E33" s="1" t="s">
        <v>34</v>
      </c>
      <c r="F33" s="1">
        <f t="shared" ref="F33:F34" si="14">$B$24*60/B28+B35</f>
        <v>5.0839999999999996</v>
      </c>
      <c r="G33" s="11" t="s">
        <v>20</v>
      </c>
    </row>
    <row r="34" spans="1:7" x14ac:dyDescent="0.25">
      <c r="A34" s="1" t="s">
        <v>36</v>
      </c>
      <c r="B34" s="1">
        <v>5.8000000000000003E-2</v>
      </c>
      <c r="C34" s="11" t="s">
        <v>20</v>
      </c>
      <c r="E34" s="1" t="s">
        <v>35</v>
      </c>
      <c r="F34" s="1">
        <f t="shared" si="14"/>
        <v>4.0590000000000002</v>
      </c>
      <c r="G34" s="11" t="s">
        <v>20</v>
      </c>
    </row>
    <row r="35" spans="1:7" x14ac:dyDescent="0.25">
      <c r="A35" s="1" t="s">
        <v>37</v>
      </c>
      <c r="B35" s="1">
        <v>8.4000000000000005E-2</v>
      </c>
      <c r="C35" s="11" t="s">
        <v>20</v>
      </c>
    </row>
    <row r="36" spans="1:7" x14ac:dyDescent="0.25">
      <c r="A36" s="1" t="s">
        <v>38</v>
      </c>
      <c r="B36" s="1">
        <v>5.8999999999999997E-2</v>
      </c>
      <c r="C36" s="11" t="s">
        <v>20</v>
      </c>
      <c r="E36" s="1" t="s">
        <v>39</v>
      </c>
      <c r="F36" s="1">
        <f>B32+B31+B37</f>
        <v>42.052</v>
      </c>
      <c r="G36" s="11" t="s">
        <v>20</v>
      </c>
    </row>
    <row r="37" spans="1:7" x14ac:dyDescent="0.25">
      <c r="A37" s="1" t="s">
        <v>40</v>
      </c>
      <c r="B37" s="1">
        <v>5.1999999999999998E-2</v>
      </c>
      <c r="C37" s="11" t="s">
        <v>20</v>
      </c>
    </row>
    <row r="38" spans="1:7" x14ac:dyDescent="0.25">
      <c r="E38" s="1" t="s">
        <v>18</v>
      </c>
      <c r="F38" s="1">
        <f>$F$36+F32</f>
        <v>48.11</v>
      </c>
      <c r="G38" s="11" t="s">
        <v>20</v>
      </c>
    </row>
    <row r="39" spans="1:7" x14ac:dyDescent="0.25">
      <c r="E39" s="1" t="s">
        <v>25</v>
      </c>
      <c r="F39" s="1">
        <f t="shared" ref="F39:F40" si="15">$F$36+F33</f>
        <v>47.135999999999996</v>
      </c>
      <c r="G39" s="11" t="s">
        <v>20</v>
      </c>
    </row>
    <row r="40" spans="1:7" x14ac:dyDescent="0.25">
      <c r="E40" s="1" t="s">
        <v>26</v>
      </c>
      <c r="F40" s="1">
        <f t="shared" si="15"/>
        <v>46.110999999999997</v>
      </c>
      <c r="G40" s="11" t="s">
        <v>20</v>
      </c>
    </row>
    <row r="42" spans="1:7" x14ac:dyDescent="0.25">
      <c r="E42" s="1" t="s">
        <v>44</v>
      </c>
      <c r="F42" s="1">
        <f>1/F32</f>
        <v>0.16507098052162431</v>
      </c>
    </row>
    <row r="43" spans="1:7" x14ac:dyDescent="0.25">
      <c r="E43" s="1" t="s">
        <v>45</v>
      </c>
      <c r="F43" s="1">
        <f t="shared" ref="F43:F44" si="16">1/F33</f>
        <v>0.19669551534225022</v>
      </c>
    </row>
    <row r="44" spans="1:7" x14ac:dyDescent="0.25">
      <c r="E44" s="1" t="s">
        <v>23</v>
      </c>
      <c r="F44" s="1">
        <f t="shared" si="16"/>
        <v>0.2463661000246366</v>
      </c>
    </row>
    <row r="46" spans="1:7" x14ac:dyDescent="0.25">
      <c r="E46" s="1" t="s">
        <v>46</v>
      </c>
      <c r="F46" s="1">
        <f>1/F36</f>
        <v>2.3780081803481404E-2</v>
      </c>
      <c r="G46" s="1" t="s">
        <v>50</v>
      </c>
    </row>
    <row r="48" spans="1:7" x14ac:dyDescent="0.25">
      <c r="E48" s="1" t="s">
        <v>47</v>
      </c>
      <c r="F48" s="1">
        <f>$F$46/F42</f>
        <v>0.14405973556549034</v>
      </c>
    </row>
    <row r="49" spans="5:6" x14ac:dyDescent="0.25">
      <c r="E49" s="1" t="s">
        <v>48</v>
      </c>
      <c r="F49" s="1">
        <f t="shared" ref="F49:F50" si="17">$F$46/F43</f>
        <v>0.12089793588889945</v>
      </c>
    </row>
    <row r="50" spans="5:6" x14ac:dyDescent="0.25">
      <c r="E50" s="1" t="s">
        <v>49</v>
      </c>
      <c r="F50" s="1">
        <f t="shared" si="17"/>
        <v>9.6523352040331023E-2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M2" sqref="M2"/>
    </sheetView>
  </sheetViews>
  <sheetFormatPr defaultRowHeight="15" x14ac:dyDescent="0.25"/>
  <cols>
    <col min="1" max="1" width="2.7109375" style="1" customWidth="1"/>
    <col min="2" max="2" width="7.42578125" style="1" customWidth="1"/>
    <col min="3" max="3" width="8.7109375" style="1" customWidth="1"/>
    <col min="4" max="4" width="8.140625" style="1" customWidth="1"/>
    <col min="5" max="5" width="7.42578125" style="1" customWidth="1"/>
    <col min="6" max="6" width="7.85546875" style="1" customWidth="1"/>
    <col min="7" max="7" width="8" style="1" customWidth="1"/>
    <col min="8" max="8" width="7.7109375" style="1" customWidth="1"/>
    <col min="9" max="9" width="8.5703125" style="1" customWidth="1"/>
    <col min="10" max="10" width="6.5703125" style="1" customWidth="1"/>
    <col min="11" max="11" width="6.28515625" style="1" customWidth="1"/>
    <col min="12" max="12" width="7.7109375" style="1" customWidth="1"/>
    <col min="13" max="16384" width="9.140625" style="1"/>
  </cols>
  <sheetData>
    <row r="1" spans="1:13" s="5" customFormat="1" ht="48" customHeight="1" x14ac:dyDescent="0.25">
      <c r="A1" s="12" t="s">
        <v>0</v>
      </c>
      <c r="B1" s="12" t="s">
        <v>1</v>
      </c>
      <c r="C1" s="12" t="s">
        <v>51</v>
      </c>
      <c r="D1" s="12" t="s">
        <v>52</v>
      </c>
      <c r="E1" s="12" t="s">
        <v>53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7</v>
      </c>
      <c r="K1" s="12" t="s">
        <v>6</v>
      </c>
      <c r="L1" s="12" t="s">
        <v>54</v>
      </c>
      <c r="M1" s="5" t="s">
        <v>56</v>
      </c>
    </row>
    <row r="2" spans="1:13" s="7" customFormat="1" ht="20.100000000000001" customHeight="1" x14ac:dyDescent="0.25">
      <c r="A2" s="13">
        <v>1</v>
      </c>
      <c r="B2" s="14">
        <f>'Varianta 1'!F49</f>
        <v>0.12089793588889945</v>
      </c>
      <c r="C2" s="15">
        <f>1+B2</f>
        <v>1.1208979358888995</v>
      </c>
      <c r="D2" s="14">
        <f>1/C2</f>
        <v>0.89214188730482002</v>
      </c>
      <c r="E2" s="14">
        <f>A2*D2</f>
        <v>0.89214188730482002</v>
      </c>
      <c r="F2" s="14">
        <f>A2*(1-D2)</f>
        <v>0.10785811269517998</v>
      </c>
      <c r="G2" s="14">
        <f>E2*$B$2</f>
        <v>0.10785811269517989</v>
      </c>
      <c r="H2" s="14">
        <f>F2-G2</f>
        <v>0</v>
      </c>
      <c r="I2" s="14">
        <f>'Varianta 1'!$F$36/E2*H2</f>
        <v>0</v>
      </c>
      <c r="J2" s="16">
        <f>'Varianta 1'!$F$39+I2</f>
        <v>47.135999999999996</v>
      </c>
      <c r="K2" s="25">
        <f>'Varianta 1'!$B$22*J2/'Varianta 1'!$B$24/A2</f>
        <v>35351.999999999993</v>
      </c>
      <c r="L2" s="25">
        <f>'Varianta 1'!$B$24*'Varianta 1'!$B$23*60/J2*A2</f>
        <v>1018.3299389002037</v>
      </c>
    </row>
    <row r="3" spans="1:13" s="7" customFormat="1" ht="20.100000000000001" customHeight="1" x14ac:dyDescent="0.25">
      <c r="A3" s="13">
        <v>2</v>
      </c>
      <c r="B3" s="14">
        <f>A3*$B$2</f>
        <v>0.2417958717777989</v>
      </c>
      <c r="C3" s="15">
        <f>1+B3*C2</f>
        <v>1.2710284935821918</v>
      </c>
      <c r="D3" s="14">
        <f>C2/C3</f>
        <v>0.88188261832732551</v>
      </c>
      <c r="E3" s="14">
        <f t="shared" ref="E3:E17" si="0">A3*D3</f>
        <v>1.763765236654651</v>
      </c>
      <c r="F3" s="14">
        <f t="shared" ref="F3:F16" si="1">A3*(1-D3)</f>
        <v>0.23623476334534899</v>
      </c>
      <c r="G3" s="14">
        <f t="shared" ref="G3:G16" si="2">E3*$B$2</f>
        <v>0.21323557650414357</v>
      </c>
      <c r="H3" s="14">
        <f t="shared" ref="H3:H17" si="3">F3-G3</f>
        <v>2.2999186841205416E-2</v>
      </c>
      <c r="I3" s="14">
        <f>'Varianta 1'!$F$36/E3*H3</f>
        <v>0.54835064494229091</v>
      </c>
      <c r="J3" s="16">
        <f>'Varianta 1'!$F$39+I3</f>
        <v>47.684350644942285</v>
      </c>
      <c r="K3" s="25">
        <f>'Varianta 1'!$B$22*J3/'Varianta 1'!$B$24/A3</f>
        <v>17881.631491853357</v>
      </c>
      <c r="L3" s="25">
        <f>'Varianta 1'!$B$24*'Varianta 1'!$B$23*60/J3*A3</f>
        <v>2013.2391172696484</v>
      </c>
    </row>
    <row r="4" spans="1:13" s="7" customFormat="1" ht="20.100000000000001" customHeight="1" x14ac:dyDescent="0.25">
      <c r="A4" s="13">
        <v>3</v>
      </c>
      <c r="B4" s="14">
        <f t="shared" ref="B4:B17" si="4">A4*$B$2</f>
        <v>0.36269380766669834</v>
      </c>
      <c r="C4" s="15">
        <f t="shared" ref="C4:C17" si="5">1+B4*C3</f>
        <v>1.4609941639901929</v>
      </c>
      <c r="D4" s="14">
        <f t="shared" ref="D4:D16" si="6">C3/C4</f>
        <v>0.86997506554771142</v>
      </c>
      <c r="E4" s="14">
        <f t="shared" si="0"/>
        <v>2.6099251966431343</v>
      </c>
      <c r="F4" s="14">
        <f t="shared" si="1"/>
        <v>0.39007480335686573</v>
      </c>
      <c r="G4" s="14">
        <f t="shared" si="2"/>
        <v>0.31553456909858496</v>
      </c>
      <c r="H4" s="14">
        <f t="shared" si="3"/>
        <v>7.4540234258280769E-2</v>
      </c>
      <c r="I4" s="14">
        <f>'Varianta 1'!$F$36/E4*H4</f>
        <v>1.2010175368477525</v>
      </c>
      <c r="J4" s="16">
        <f>'Varianta 1'!$F$39+I4</f>
        <v>48.337017536847746</v>
      </c>
      <c r="K4" s="25">
        <f>'Varianta 1'!$B$22*J4/'Varianta 1'!$B$24/A4</f>
        <v>12084.254384211936</v>
      </c>
      <c r="L4" s="25">
        <f>'Varianta 1'!$B$24*'Varianta 1'!$B$23*60/J4*A4</f>
        <v>2979.0832645027695</v>
      </c>
    </row>
    <row r="5" spans="1:13" s="7" customFormat="1" ht="20.100000000000001" customHeight="1" x14ac:dyDescent="0.25">
      <c r="A5" s="13">
        <v>4</v>
      </c>
      <c r="B5" s="14">
        <f t="shared" si="4"/>
        <v>0.48359174355559781</v>
      </c>
      <c r="C5" s="15">
        <f t="shared" si="5"/>
        <v>1.7065247150885705</v>
      </c>
      <c r="D5" s="14">
        <f t="shared" si="6"/>
        <v>0.85612247573828171</v>
      </c>
      <c r="E5" s="14">
        <f t="shared" si="0"/>
        <v>3.4244899029531268</v>
      </c>
      <c r="F5" s="14">
        <f t="shared" si="1"/>
        <v>0.57551009704687317</v>
      </c>
      <c r="G5" s="14">
        <f t="shared" si="2"/>
        <v>0.41401376073941065</v>
      </c>
      <c r="H5" s="14">
        <f t="shared" si="3"/>
        <v>0.16149633630746252</v>
      </c>
      <c r="I5" s="14">
        <f>'Varianta 1'!$F$36/E5*H5</f>
        <v>1.9831403002663108</v>
      </c>
      <c r="J5" s="16">
        <f>'Varianta 1'!$F$39+I5</f>
        <v>49.119140300266309</v>
      </c>
      <c r="K5" s="25">
        <f>'Varianta 1'!$B$22*J5/'Varianta 1'!$B$24/A5</f>
        <v>9209.8388062999329</v>
      </c>
      <c r="L5" s="25">
        <f>'Varianta 1'!$B$24*'Varianta 1'!$B$23*60/J5*A5</f>
        <v>3908.8632013162296</v>
      </c>
    </row>
    <row r="6" spans="1:13" s="7" customFormat="1" ht="20.100000000000001" customHeight="1" x14ac:dyDescent="0.25">
      <c r="A6" s="13">
        <v>5</v>
      </c>
      <c r="B6" s="14">
        <f t="shared" si="4"/>
        <v>0.60448967944449727</v>
      </c>
      <c r="C6" s="15">
        <f t="shared" si="5"/>
        <v>2.0315765779880017</v>
      </c>
      <c r="D6" s="14">
        <f t="shared" si="6"/>
        <v>0.84000019176173479</v>
      </c>
      <c r="E6" s="14">
        <f t="shared" si="0"/>
        <v>4.2000009588086744</v>
      </c>
      <c r="F6" s="14">
        <f t="shared" si="1"/>
        <v>0.79999904119132603</v>
      </c>
      <c r="G6" s="14">
        <f t="shared" si="2"/>
        <v>0.50777144665136731</v>
      </c>
      <c r="H6" s="14">
        <f t="shared" si="3"/>
        <v>0.29222759453995872</v>
      </c>
      <c r="I6" s="14">
        <f>'Varianta 1'!$F$36/E6*H6</f>
        <v>2.925893333386294</v>
      </c>
      <c r="J6" s="16">
        <f>'Varianta 1'!$F$39+I6</f>
        <v>50.061893333386287</v>
      </c>
      <c r="K6" s="25">
        <f>'Varianta 1'!$B$22*J6/'Varianta 1'!$B$24/A6</f>
        <v>7509.2840000079432</v>
      </c>
      <c r="L6" s="25">
        <f>'Varianta 1'!$B$24*'Varianta 1'!$B$23*60/J6*A6</f>
        <v>4794.0655860081897</v>
      </c>
    </row>
    <row r="7" spans="1:13" s="7" customFormat="1" ht="20.100000000000001" customHeight="1" x14ac:dyDescent="0.25">
      <c r="A7" s="13">
        <v>6</v>
      </c>
      <c r="B7" s="14">
        <f t="shared" si="4"/>
        <v>0.72538761533339668</v>
      </c>
      <c r="C7" s="15">
        <f t="shared" si="5"/>
        <v>2.4736804892738991</v>
      </c>
      <c r="D7" s="14">
        <f t="shared" si="6"/>
        <v>0.82127687338647837</v>
      </c>
      <c r="E7" s="14">
        <f t="shared" si="0"/>
        <v>4.9276612403188702</v>
      </c>
      <c r="F7" s="14">
        <f t="shared" si="1"/>
        <v>1.0723387596811298</v>
      </c>
      <c r="G7" s="14">
        <f t="shared" si="2"/>
        <v>0.59574407271428553</v>
      </c>
      <c r="H7" s="14">
        <f t="shared" si="3"/>
        <v>0.47659468696684426</v>
      </c>
      <c r="I7" s="14">
        <f>'Varianta 1'!$F$36/E7*H7</f>
        <v>4.0671951254167036</v>
      </c>
      <c r="J7" s="16">
        <f>'Varianta 1'!$F$39+I7</f>
        <v>51.203195125416698</v>
      </c>
      <c r="K7" s="25">
        <f>'Varianta 1'!$B$22*J7/'Varianta 1'!$B$24/A7</f>
        <v>6400.3993906770875</v>
      </c>
      <c r="L7" s="25">
        <f>'Varianta 1'!$B$24*'Varianta 1'!$B$23*60/J7*A7</f>
        <v>5624.6489949421139</v>
      </c>
    </row>
    <row r="8" spans="1:13" s="7" customFormat="1" ht="20.100000000000001" customHeight="1" x14ac:dyDescent="0.25">
      <c r="A8" s="13">
        <v>7</v>
      </c>
      <c r="B8" s="14">
        <f t="shared" si="4"/>
        <v>0.84628555122229621</v>
      </c>
      <c r="C8" s="15">
        <f t="shared" si="5"/>
        <v>3.0934400564130011</v>
      </c>
      <c r="D8" s="14">
        <f t="shared" si="6"/>
        <v>0.79965360380774786</v>
      </c>
      <c r="E8" s="14">
        <f t="shared" si="0"/>
        <v>5.5975752266542349</v>
      </c>
      <c r="F8" s="14">
        <f t="shared" si="1"/>
        <v>1.4024247733457651</v>
      </c>
      <c r="G8" s="14">
        <f t="shared" si="2"/>
        <v>0.67673529088533546</v>
      </c>
      <c r="H8" s="14">
        <f t="shared" si="3"/>
        <v>0.72568948246042964</v>
      </c>
      <c r="I8" s="14">
        <f>'Varianta 1'!$F$36/E8*H8</f>
        <v>5.4517702542188662</v>
      </c>
      <c r="J8" s="16">
        <f>'Varianta 1'!$F$39+I8</f>
        <v>52.58777025421886</v>
      </c>
      <c r="K8" s="25">
        <f>'Varianta 1'!$B$22*J8/'Varianta 1'!$B$24/A8</f>
        <v>5634.4039558091627</v>
      </c>
      <c r="L8" s="25">
        <f>'Varianta 1'!$B$24*'Varianta 1'!$B$23*60/J8*A8</f>
        <v>6389.318245966977</v>
      </c>
    </row>
    <row r="9" spans="1:13" s="7" customFormat="1" ht="20.100000000000001" customHeight="1" x14ac:dyDescent="0.25">
      <c r="A9" s="13">
        <v>8</v>
      </c>
      <c r="B9" s="14">
        <f t="shared" si="4"/>
        <v>0.96718348711119562</v>
      </c>
      <c r="C9" s="15">
        <f t="shared" si="5"/>
        <v>3.9919241409309802</v>
      </c>
      <c r="D9" s="14">
        <f t="shared" si="6"/>
        <v>0.77492455948613337</v>
      </c>
      <c r="E9" s="14">
        <f t="shared" si="0"/>
        <v>6.1993964758890669</v>
      </c>
      <c r="F9" s="14">
        <f t="shared" si="1"/>
        <v>1.8006035241109331</v>
      </c>
      <c r="G9" s="14">
        <f t="shared" si="2"/>
        <v>0.7494942376919056</v>
      </c>
      <c r="H9" s="14">
        <f t="shared" si="3"/>
        <v>1.0511092864190275</v>
      </c>
      <c r="I9" s="14">
        <f>'Varianta 1'!$F$36/E9*H9</f>
        <v>7.129927547689868</v>
      </c>
      <c r="J9" s="16">
        <f>'Varianta 1'!$F$39+I9</f>
        <v>54.265927547689863</v>
      </c>
      <c r="K9" s="25">
        <f>'Varianta 1'!$B$22*J9/'Varianta 1'!$B$24/A9</f>
        <v>5087.4307075959241</v>
      </c>
      <c r="L9" s="25">
        <f>'Varianta 1'!$B$24*'Varianta 1'!$B$23*60/J9*A9</f>
        <v>7076.2634557851052</v>
      </c>
    </row>
    <row r="10" spans="1:13" s="7" customFormat="1" ht="20.100000000000001" customHeight="1" x14ac:dyDescent="0.25">
      <c r="A10" s="13">
        <v>9</v>
      </c>
      <c r="B10" s="14">
        <f t="shared" si="4"/>
        <v>1.088081423000095</v>
      </c>
      <c r="C10" s="15">
        <f t="shared" si="5"/>
        <v>5.3435384997726132</v>
      </c>
      <c r="D10" s="14">
        <f t="shared" si="6"/>
        <v>0.74705630755740804</v>
      </c>
      <c r="E10" s="14">
        <f t="shared" si="0"/>
        <v>6.723506768016672</v>
      </c>
      <c r="F10" s="14">
        <f t="shared" si="1"/>
        <v>2.2764932319833275</v>
      </c>
      <c r="G10" s="14">
        <f t="shared" si="2"/>
        <v>0.81285809018826116</v>
      </c>
      <c r="H10" s="14">
        <f t="shared" si="3"/>
        <v>1.4636351417950664</v>
      </c>
      <c r="I10" s="14">
        <f>'Varianta 1'!$F$36/E10*H10</f>
        <v>9.1542683165799872</v>
      </c>
      <c r="J10" s="16">
        <f>'Varianta 1'!$F$39+I10</f>
        <v>56.290268316579983</v>
      </c>
      <c r="K10" s="25">
        <f>'Varianta 1'!$B$22*J10/'Varianta 1'!$B$24/A10</f>
        <v>4690.8556930483319</v>
      </c>
      <c r="L10" s="26">
        <f>'Varianta 1'!$B$24*'Varianta 1'!$B$23*60/J10*A10</f>
        <v>7674.5059655854729</v>
      </c>
    </row>
    <row r="11" spans="1:13" s="7" customFormat="1" ht="20.100000000000001" customHeight="1" x14ac:dyDescent="0.25">
      <c r="A11" s="13">
        <v>10</v>
      </c>
      <c r="B11" s="14">
        <f t="shared" si="4"/>
        <v>1.2089793588889945</v>
      </c>
      <c r="C11" s="15">
        <f t="shared" si="5"/>
        <v>7.4602277496537539</v>
      </c>
      <c r="D11" s="14">
        <f t="shared" si="6"/>
        <v>0.71627015676842021</v>
      </c>
      <c r="E11" s="14">
        <f t="shared" si="0"/>
        <v>7.1627015676842021</v>
      </c>
      <c r="F11" s="14">
        <f t="shared" si="1"/>
        <v>2.8372984323157979</v>
      </c>
      <c r="G11" s="14">
        <f t="shared" si="2"/>
        <v>0.86595583492120431</v>
      </c>
      <c r="H11" s="14">
        <f t="shared" si="3"/>
        <v>1.9713425973945937</v>
      </c>
      <c r="I11" s="14">
        <f>'Varianta 1'!$F$36/E11*H11</f>
        <v>11.573691591403239</v>
      </c>
      <c r="J11" s="16">
        <f>'Varianta 1'!$F$39+I11</f>
        <v>58.709691591403235</v>
      </c>
      <c r="K11" s="25">
        <f>'Varianta 1'!$B$22*J11/'Varianta 1'!$B$24/A11</f>
        <v>4403.2268693552423</v>
      </c>
      <c r="L11" s="25">
        <f>'Varianta 1'!$B$24*'Varianta 1'!$B$23*60/J11*A11</f>
        <v>8175.8222022458322</v>
      </c>
    </row>
    <row r="12" spans="1:13" s="7" customFormat="1" ht="20.100000000000001" customHeight="1" x14ac:dyDescent="0.25">
      <c r="A12" s="13">
        <v>11</v>
      </c>
      <c r="B12" s="14">
        <f t="shared" si="4"/>
        <v>1.3298772947778941</v>
      </c>
      <c r="C12" s="15">
        <f t="shared" si="5"/>
        <v>10.921187498136511</v>
      </c>
      <c r="D12" s="14">
        <f t="shared" si="6"/>
        <v>0.68309675581768892</v>
      </c>
      <c r="E12" s="14">
        <f t="shared" si="0"/>
        <v>7.5140643139945782</v>
      </c>
      <c r="F12" s="14">
        <f t="shared" si="1"/>
        <v>3.4859356860054218</v>
      </c>
      <c r="G12" s="14">
        <f t="shared" si="2"/>
        <v>0.90843486569838372</v>
      </c>
      <c r="H12" s="14">
        <f t="shared" si="3"/>
        <v>2.577500820307038</v>
      </c>
      <c r="I12" s="14">
        <f>'Varianta 1'!$F$36/E12*H12</f>
        <v>14.424825229893523</v>
      </c>
      <c r="J12" s="16">
        <f>'Varianta 1'!$F$39+I12</f>
        <v>61.560825229893517</v>
      </c>
      <c r="K12" s="25">
        <f>'Varianta 1'!$B$22*J12/'Varianta 1'!$B$24/A12</f>
        <v>4197.3289929472849</v>
      </c>
      <c r="L12" s="25">
        <f>'Varianta 1'!$B$24*'Varianta 1'!$B$23*60/J12*A12</f>
        <v>8576.8830750437501</v>
      </c>
    </row>
    <row r="13" spans="1:13" s="7" customFormat="1" ht="20.100000000000001" customHeight="1" x14ac:dyDescent="0.25">
      <c r="A13" s="13">
        <v>12</v>
      </c>
      <c r="B13" s="14">
        <f t="shared" si="4"/>
        <v>1.4507752306667934</v>
      </c>
      <c r="C13" s="15">
        <f t="shared" si="5"/>
        <v>16.844188311764299</v>
      </c>
      <c r="D13" s="14">
        <f t="shared" si="6"/>
        <v>0.64836531722392032</v>
      </c>
      <c r="E13" s="14">
        <f t="shared" si="0"/>
        <v>7.7803838066870439</v>
      </c>
      <c r="F13" s="14">
        <f t="shared" si="1"/>
        <v>4.2196161933129561</v>
      </c>
      <c r="G13" s="14">
        <f t="shared" si="2"/>
        <v>0.94063234265188167</v>
      </c>
      <c r="H13" s="14">
        <f t="shared" si="3"/>
        <v>3.2789838506610742</v>
      </c>
      <c r="I13" s="14">
        <f>'Varianta 1'!$F$36/E13*H13</f>
        <v>17.722497027651563</v>
      </c>
      <c r="J13" s="16">
        <f>'Varianta 1'!$F$39+I13</f>
        <v>64.858497027651566</v>
      </c>
      <c r="K13" s="25">
        <f>'Varianta 1'!$B$22*J13/'Varianta 1'!$B$24/A13</f>
        <v>4053.6560642282234</v>
      </c>
      <c r="L13" s="25">
        <f>'Varianta 1'!$B$24*'Varianta 1'!$B$23*60/J13*A13</f>
        <v>8880.871842503997</v>
      </c>
    </row>
    <row r="14" spans="1:13" s="7" customFormat="1" ht="20.100000000000001" customHeight="1" x14ac:dyDescent="0.25">
      <c r="A14" s="13">
        <v>13</v>
      </c>
      <c r="B14" s="14">
        <f t="shared" si="4"/>
        <v>1.5716731665556929</v>
      </c>
      <c r="C14" s="15">
        <f t="shared" si="5"/>
        <v>27.473558782010986</v>
      </c>
      <c r="D14" s="14">
        <f t="shared" si="6"/>
        <v>0.61310543877531665</v>
      </c>
      <c r="E14" s="14">
        <f t="shared" si="0"/>
        <v>7.9703707040791167</v>
      </c>
      <c r="F14" s="14">
        <f t="shared" si="1"/>
        <v>5.0296292959208833</v>
      </c>
      <c r="G14" s="14">
        <f t="shared" si="2"/>
        <v>0.96360136639251948</v>
      </c>
      <c r="H14" s="14">
        <f t="shared" si="3"/>
        <v>4.0660279295283637</v>
      </c>
      <c r="I14" s="14">
        <f>'Varianta 1'!$F$36/E14*H14</f>
        <v>21.452528726803056</v>
      </c>
      <c r="J14" s="16">
        <f>'Varianta 1'!$F$39+I14</f>
        <v>68.588528726803048</v>
      </c>
      <c r="K14" s="25">
        <f>'Varianta 1'!$B$22*J14/'Varianta 1'!$B$24/A14</f>
        <v>3957.0305034694061</v>
      </c>
      <c r="L14" s="25">
        <f>'Varianta 1'!$B$24*'Varianta 1'!$B$23*60/J14*A14</f>
        <v>9097.7312326595074</v>
      </c>
    </row>
    <row r="15" spans="1:13" s="7" customFormat="1" ht="20.100000000000001" customHeight="1" x14ac:dyDescent="0.25">
      <c r="A15" s="13">
        <v>14</v>
      </c>
      <c r="B15" s="14">
        <f t="shared" si="4"/>
        <v>1.6925711024445924</v>
      </c>
      <c r="C15" s="15">
        <f t="shared" si="5"/>
        <v>47.500951675744652</v>
      </c>
      <c r="D15" s="14">
        <f t="shared" si="6"/>
        <v>0.57837912321322549</v>
      </c>
      <c r="E15" s="14">
        <f t="shared" si="0"/>
        <v>8.0973077249851571</v>
      </c>
      <c r="F15" s="14">
        <f t="shared" si="1"/>
        <v>5.9026922750148429</v>
      </c>
      <c r="G15" s="14">
        <f t="shared" si="2"/>
        <v>0.97894779020794576</v>
      </c>
      <c r="H15" s="14">
        <f t="shared" si="3"/>
        <v>4.923744484806897</v>
      </c>
      <c r="I15" s="14">
        <f>'Varianta 1'!$F$36/E15*H15</f>
        <v>25.570635340461781</v>
      </c>
      <c r="J15" s="16">
        <f>'Varianta 1'!$F$39+I15</f>
        <v>72.706635340461773</v>
      </c>
      <c r="K15" s="25">
        <f>'Varianta 1'!$B$22*J15/'Varianta 1'!$B$24/A15</f>
        <v>3894.9983218104521</v>
      </c>
      <c r="L15" s="25">
        <f>'Varianta 1'!$B$24*'Varianta 1'!$B$23*60/J15*A15</f>
        <v>9242.6227242292298</v>
      </c>
    </row>
    <row r="16" spans="1:13" s="7" customFormat="1" ht="20.100000000000001" customHeight="1" x14ac:dyDescent="0.25">
      <c r="A16" s="13">
        <v>15</v>
      </c>
      <c r="B16" s="14">
        <f t="shared" si="4"/>
        <v>1.8134690383334917</v>
      </c>
      <c r="C16" s="15">
        <f t="shared" si="5"/>
        <v>87.141505155338322</v>
      </c>
      <c r="D16" s="14">
        <f t="shared" si="6"/>
        <v>0.5451013451175708</v>
      </c>
      <c r="E16" s="14">
        <f t="shared" si="0"/>
        <v>8.176520176763562</v>
      </c>
      <c r="F16" s="14">
        <f t="shared" si="1"/>
        <v>6.823479823236438</v>
      </c>
      <c r="G16" s="14">
        <f t="shared" si="2"/>
        <v>0.98852441212465392</v>
      </c>
      <c r="H16" s="14">
        <f t="shared" si="3"/>
        <v>5.8349554111117836</v>
      </c>
      <c r="I16" s="14">
        <f>'Varianta 1'!$F$36/E16*H16</f>
        <v>30.009287526175463</v>
      </c>
      <c r="J16" s="16">
        <f>'Varianta 1'!$F$39+I16</f>
        <v>77.145287526175451</v>
      </c>
      <c r="K16" s="25">
        <f>'Varianta 1'!$B$22*J16/'Varianta 1'!$B$24/A16</f>
        <v>3857.2643763087731</v>
      </c>
      <c r="L16" s="25">
        <f>'Varianta 1'!$B$24*'Varianta 1'!$B$23*60/J16*A16</f>
        <v>9333.0392962201804</v>
      </c>
    </row>
    <row r="17" spans="1:10" hidden="1" x14ac:dyDescent="0.25">
      <c r="A17" s="2">
        <v>15</v>
      </c>
      <c r="B17" s="3">
        <f t="shared" si="4"/>
        <v>1.8134690383334917</v>
      </c>
      <c r="C17" s="4">
        <f t="shared" si="5"/>
        <v>159.02842155298438</v>
      </c>
      <c r="E17" s="8">
        <f t="shared" si="0"/>
        <v>0</v>
      </c>
      <c r="H17" s="8">
        <f t="shared" si="3"/>
        <v>0</v>
      </c>
      <c r="J17" s="8">
        <f>'Varianta 1'!$F$39+I17</f>
        <v>47.135999999999996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M2" sqref="M2"/>
    </sheetView>
  </sheetViews>
  <sheetFormatPr defaultRowHeight="12.75" x14ac:dyDescent="0.25"/>
  <cols>
    <col min="1" max="1" width="3.5703125" style="7" customWidth="1"/>
    <col min="2" max="2" width="8" style="7" customWidth="1"/>
    <col min="3" max="3" width="8.42578125" style="7" customWidth="1"/>
    <col min="4" max="4" width="8.7109375" style="7" customWidth="1"/>
    <col min="5" max="5" width="8" style="7" customWidth="1"/>
    <col min="6" max="6" width="8.42578125" style="7" customWidth="1"/>
    <col min="7" max="8" width="8.28515625" style="7" customWidth="1"/>
    <col min="9" max="9" width="10.5703125" style="7" customWidth="1"/>
    <col min="10" max="10" width="6.28515625" style="7" customWidth="1"/>
    <col min="11" max="11" width="7.85546875" style="7" customWidth="1"/>
    <col min="12" max="12" width="7.5703125" style="7" customWidth="1"/>
    <col min="13" max="16384" width="9.140625" style="7"/>
  </cols>
  <sheetData>
    <row r="1" spans="1:13" s="22" customFormat="1" ht="43.5" customHeight="1" x14ac:dyDescent="0.25">
      <c r="A1" s="12" t="s">
        <v>0</v>
      </c>
      <c r="B1" s="12" t="s">
        <v>1</v>
      </c>
      <c r="C1" s="12" t="s">
        <v>51</v>
      </c>
      <c r="D1" s="12" t="s">
        <v>52</v>
      </c>
      <c r="E1" s="12" t="s">
        <v>53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7</v>
      </c>
      <c r="K1" s="12" t="s">
        <v>6</v>
      </c>
      <c r="L1" s="12" t="s">
        <v>54</v>
      </c>
      <c r="M1" s="22" t="s">
        <v>57</v>
      </c>
    </row>
    <row r="2" spans="1:13" ht="20.100000000000001" customHeight="1" x14ac:dyDescent="0.25">
      <c r="A2" s="13">
        <v>1</v>
      </c>
      <c r="B2" s="14">
        <f>'Varianta 1'!F50</f>
        <v>9.6523352040331023E-2</v>
      </c>
      <c r="C2" s="15">
        <f>1+B2</f>
        <v>1.096523352040331</v>
      </c>
      <c r="D2" s="14">
        <f>1/C2</f>
        <v>0.91197328186332982</v>
      </c>
      <c r="E2" s="14">
        <f>A2*D2</f>
        <v>0.91197328186332982</v>
      </c>
      <c r="F2" s="14">
        <f>A2*(1-D2)</f>
        <v>8.8026718136670179E-2</v>
      </c>
      <c r="G2" s="14">
        <f>E2*$B$2</f>
        <v>8.8026718136670221E-2</v>
      </c>
      <c r="H2" s="14">
        <f>F2-G2</f>
        <v>0</v>
      </c>
      <c r="I2" s="14">
        <f>'Varianta 1'!$F$36/E2*H2</f>
        <v>0</v>
      </c>
      <c r="J2" s="16">
        <f>'Varianta 1'!$F$40+I2</f>
        <v>46.110999999999997</v>
      </c>
      <c r="K2" s="25">
        <f>'Varianta 1'!$B$22*J2/'Varianta 1'!$B$24/A2</f>
        <v>34583.25</v>
      </c>
      <c r="L2" s="25">
        <f>'Varianta 1'!$B$24*'Varianta 1'!$B$23*60/J2*A2</f>
        <v>1040.9663637743706</v>
      </c>
    </row>
    <row r="3" spans="1:13" ht="20.100000000000001" customHeight="1" x14ac:dyDescent="0.25">
      <c r="A3" s="13">
        <v>2</v>
      </c>
      <c r="B3" s="14">
        <f>A3*$B$2</f>
        <v>0.19304670408066205</v>
      </c>
      <c r="C3" s="15">
        <f>1+B3*C2</f>
        <v>1.2116802190588654</v>
      </c>
      <c r="D3" s="14">
        <f>C2/C3</f>
        <v>0.90496100769229459</v>
      </c>
      <c r="E3" s="14">
        <f t="shared" ref="E3:E17" si="0">A3*D3</f>
        <v>1.8099220153845892</v>
      </c>
      <c r="F3" s="14">
        <f t="shared" ref="F3:F16" si="1">A3*(1-D3)</f>
        <v>0.19007798461541081</v>
      </c>
      <c r="G3" s="14">
        <f t="shared" ref="G3:G16" si="2">E3*$B$2</f>
        <v>0.17469973985651213</v>
      </c>
      <c r="H3" s="14">
        <f t="shared" ref="H3:H17" si="3">F3-G3</f>
        <v>1.5378244758898679E-2</v>
      </c>
      <c r="I3" s="14">
        <f>'Varianta 1'!$F$36/E3*H3</f>
        <v>0.35730044891674151</v>
      </c>
      <c r="J3" s="16">
        <f>'Varianta 1'!$F$40+I3</f>
        <v>46.468300448916736</v>
      </c>
      <c r="K3" s="25">
        <f>'Varianta 1'!$B$22*J3/'Varianta 1'!$B$24/A3</f>
        <v>17425.612668343776</v>
      </c>
      <c r="L3" s="25">
        <f>'Varianta 1'!$B$24*'Varianta 1'!$B$23*60/J3*A3</f>
        <v>2065.9244920208384</v>
      </c>
    </row>
    <row r="4" spans="1:13" ht="20.100000000000001" customHeight="1" x14ac:dyDescent="0.25">
      <c r="A4" s="13">
        <v>3</v>
      </c>
      <c r="B4" s="14">
        <f t="shared" ref="B4:B16" si="4">A4*$B$2</f>
        <v>0.28957005612099307</v>
      </c>
      <c r="C4" s="15">
        <f t="shared" ref="C4:C17" si="5">1+B4*C3</f>
        <v>1.3508663090335729</v>
      </c>
      <c r="D4" s="14">
        <f t="shared" ref="D4:D16" si="6">C3/C4</f>
        <v>0.89696531104230215</v>
      </c>
      <c r="E4" s="14">
        <f t="shared" si="0"/>
        <v>2.6908959331269067</v>
      </c>
      <c r="F4" s="14">
        <f t="shared" si="1"/>
        <v>0.30910406687309355</v>
      </c>
      <c r="G4" s="14">
        <f t="shared" si="2"/>
        <v>0.25973429545710347</v>
      </c>
      <c r="H4" s="14">
        <f t="shared" si="3"/>
        <v>4.9369771415990082E-2</v>
      </c>
      <c r="I4" s="14">
        <f>'Varianta 1'!$F$36/E4*H4</f>
        <v>0.77152653955395567</v>
      </c>
      <c r="J4" s="16">
        <f>'Varianta 1'!$F$40+I4</f>
        <v>46.88252653955395</v>
      </c>
      <c r="K4" s="25">
        <f>'Varianta 1'!$B$22*J4/'Varianta 1'!$B$24/A4</f>
        <v>11720.631634888487</v>
      </c>
      <c r="L4" s="25">
        <f>'Varianta 1'!$B$24*'Varianta 1'!$B$23*60/J4*A4</f>
        <v>3071.506819891837</v>
      </c>
    </row>
    <row r="5" spans="1:13" ht="20.100000000000001" customHeight="1" x14ac:dyDescent="0.25">
      <c r="A5" s="13">
        <v>4</v>
      </c>
      <c r="B5" s="14">
        <f t="shared" si="4"/>
        <v>0.38609340816132409</v>
      </c>
      <c r="C5" s="15">
        <f t="shared" si="5"/>
        <v>1.5215605772250806</v>
      </c>
      <c r="D5" s="14">
        <f t="shared" si="6"/>
        <v>0.88781631783414861</v>
      </c>
      <c r="E5" s="14">
        <f t="shared" si="0"/>
        <v>3.5512652713365944</v>
      </c>
      <c r="F5" s="14">
        <f t="shared" si="1"/>
        <v>0.44873472866340558</v>
      </c>
      <c r="G5" s="14">
        <f t="shared" si="2"/>
        <v>0.34278002797382379</v>
      </c>
      <c r="H5" s="14">
        <f t="shared" si="3"/>
        <v>0.10595470068958179</v>
      </c>
      <c r="I5" s="14">
        <f>'Varianta 1'!$F$36/E5*H5</f>
        <v>1.2546534074378879</v>
      </c>
      <c r="J5" s="16">
        <f>'Varianta 1'!$F$40+I5</f>
        <v>47.365653407437883</v>
      </c>
      <c r="K5" s="25">
        <f>'Varianta 1'!$B$22*J5/'Varianta 1'!$B$24/A5</f>
        <v>8881.0600138946029</v>
      </c>
      <c r="L5" s="25">
        <f>'Varianta 1'!$B$24*'Varianta 1'!$B$23*60/J5*A5</f>
        <v>4053.5701755958466</v>
      </c>
    </row>
    <row r="6" spans="1:13" ht="20.100000000000001" customHeight="1" x14ac:dyDescent="0.25">
      <c r="A6" s="13">
        <v>5</v>
      </c>
      <c r="B6" s="14">
        <f t="shared" si="4"/>
        <v>0.48261676020165512</v>
      </c>
      <c r="C6" s="15">
        <f t="shared" si="5"/>
        <v>1.7343306362309288</v>
      </c>
      <c r="D6" s="14">
        <f t="shared" si="6"/>
        <v>0.87731862970013441</v>
      </c>
      <c r="E6" s="14">
        <f t="shared" si="0"/>
        <v>4.3865931485006717</v>
      </c>
      <c r="F6" s="14">
        <f t="shared" si="1"/>
        <v>0.61340685149932794</v>
      </c>
      <c r="G6" s="14">
        <f t="shared" si="2"/>
        <v>0.42340867473043442</v>
      </c>
      <c r="H6" s="14">
        <f t="shared" si="3"/>
        <v>0.18999817676889352</v>
      </c>
      <c r="I6" s="14">
        <f>'Varianta 1'!$F$36/E6*H6</f>
        <v>1.8214142636447621</v>
      </c>
      <c r="J6" s="16">
        <f>'Varianta 1'!$F$40+I6</f>
        <v>47.932414263644759</v>
      </c>
      <c r="K6" s="25">
        <f>'Varianta 1'!$B$22*J6/'Varianta 1'!$B$24/A6</f>
        <v>7189.8621395467144</v>
      </c>
      <c r="L6" s="25">
        <f>'Varianta 1'!$B$24*'Varianta 1'!$B$23*60/J6*A6</f>
        <v>5007.0501076769779</v>
      </c>
    </row>
    <row r="7" spans="1:13" ht="20.100000000000001" customHeight="1" x14ac:dyDescent="0.25">
      <c r="A7" s="13">
        <v>6</v>
      </c>
      <c r="B7" s="14">
        <f t="shared" si="4"/>
        <v>0.57914011224198614</v>
      </c>
      <c r="C7" s="15">
        <f t="shared" si="5"/>
        <v>2.0044204393314953</v>
      </c>
      <c r="D7" s="14">
        <f t="shared" si="6"/>
        <v>0.86525291909782875</v>
      </c>
      <c r="E7" s="14">
        <f t="shared" si="0"/>
        <v>5.1915175145869723</v>
      </c>
      <c r="F7" s="14">
        <f t="shared" si="1"/>
        <v>0.80848248541302747</v>
      </c>
      <c r="G7" s="14">
        <f t="shared" si="2"/>
        <v>0.50110267268402264</v>
      </c>
      <c r="H7" s="14">
        <f t="shared" si="3"/>
        <v>0.30737981272900483</v>
      </c>
      <c r="I7" s="14">
        <f>'Varianta 1'!$F$36/E7*H7</f>
        <v>2.4898184102357734</v>
      </c>
      <c r="J7" s="16">
        <f>'Varianta 1'!$F$40+I7</f>
        <v>48.600818410235767</v>
      </c>
      <c r="K7" s="25">
        <f>'Varianta 1'!$B$22*J7/'Varianta 1'!$B$24/A7</f>
        <v>6075.1023012794712</v>
      </c>
      <c r="L7" s="25">
        <f>'Varianta 1'!$B$24*'Varianta 1'!$B$23*60/J7*A7</f>
        <v>5925.8261366920651</v>
      </c>
    </row>
    <row r="8" spans="1:13" ht="20.100000000000001" customHeight="1" x14ac:dyDescent="0.25">
      <c r="A8" s="13">
        <v>7</v>
      </c>
      <c r="B8" s="14">
        <f t="shared" si="4"/>
        <v>0.67566346428231716</v>
      </c>
      <c r="C8" s="15">
        <f t="shared" si="5"/>
        <v>2.3543136579170021</v>
      </c>
      <c r="D8" s="14">
        <f t="shared" si="6"/>
        <v>0.85138207162461199</v>
      </c>
      <c r="E8" s="14">
        <f t="shared" si="0"/>
        <v>5.9596745013722838</v>
      </c>
      <c r="F8" s="14">
        <f t="shared" si="1"/>
        <v>1.0403254986277162</v>
      </c>
      <c r="G8" s="14">
        <f t="shared" si="2"/>
        <v>0.57524775994174115</v>
      </c>
      <c r="H8" s="14">
        <f t="shared" si="3"/>
        <v>0.46507773868597502</v>
      </c>
      <c r="I8" s="14">
        <f>'Varianta 1'!$F$36/E8*H8</f>
        <v>3.2816304082914751</v>
      </c>
      <c r="J8" s="16">
        <f>'Varianta 1'!$F$40+I8</f>
        <v>49.392630408291474</v>
      </c>
      <c r="K8" s="25">
        <f>'Varianta 1'!$B$22*J8/'Varianta 1'!$B$24/A8</f>
        <v>5292.0675437455147</v>
      </c>
      <c r="L8" s="25">
        <f>'Varianta 1'!$B$24*'Varianta 1'!$B$23*60/J8*A8</f>
        <v>6802.6342639082477</v>
      </c>
    </row>
    <row r="9" spans="1:13" ht="20.100000000000001" customHeight="1" x14ac:dyDescent="0.25">
      <c r="A9" s="13">
        <v>8</v>
      </c>
      <c r="B9" s="14">
        <f t="shared" si="4"/>
        <v>0.77218681632264818</v>
      </c>
      <c r="C9" s="15">
        <f t="shared" si="5"/>
        <v>2.817969968131858</v>
      </c>
      <c r="D9" s="14">
        <f t="shared" si="6"/>
        <v>0.83546442458283832</v>
      </c>
      <c r="E9" s="14">
        <f t="shared" si="0"/>
        <v>6.6837153966627065</v>
      </c>
      <c r="F9" s="14">
        <f t="shared" si="1"/>
        <v>1.3162846033372935</v>
      </c>
      <c r="G9" s="14">
        <f t="shared" si="2"/>
        <v>0.64513461416945517</v>
      </c>
      <c r="H9" s="14">
        <f t="shared" si="3"/>
        <v>0.6711499891678383</v>
      </c>
      <c r="I9" s="14">
        <f>'Varianta 1'!$F$36/E9*H9</f>
        <v>4.2226811989299033</v>
      </c>
      <c r="J9" s="16">
        <f>'Varianta 1'!$F$40+I9</f>
        <v>50.333681198929902</v>
      </c>
      <c r="K9" s="25">
        <f>'Varianta 1'!$B$22*J9/'Varianta 1'!$B$24/A9</f>
        <v>4718.7826123996783</v>
      </c>
      <c r="L9" s="26">
        <f>'Varianta 1'!$B$24*'Varianta 1'!$B$23*60/J9*A9</f>
        <v>7629.0863464237118</v>
      </c>
    </row>
    <row r="10" spans="1:13" ht="20.100000000000001" customHeight="1" x14ac:dyDescent="0.25">
      <c r="A10" s="13">
        <v>9</v>
      </c>
      <c r="B10" s="14">
        <f t="shared" si="4"/>
        <v>0.86871016836297921</v>
      </c>
      <c r="C10" s="15">
        <f t="shared" si="5"/>
        <v>3.4479991654576456</v>
      </c>
      <c r="D10" s="14">
        <f t="shared" si="6"/>
        <v>0.81727687070302257</v>
      </c>
      <c r="E10" s="14">
        <f t="shared" si="0"/>
        <v>7.3554918363272028</v>
      </c>
      <c r="F10" s="14">
        <f t="shared" si="1"/>
        <v>1.6445081636727967</v>
      </c>
      <c r="G10" s="14">
        <f t="shared" si="2"/>
        <v>0.70997672794759148</v>
      </c>
      <c r="H10" s="14">
        <f t="shared" si="3"/>
        <v>0.93453143572520525</v>
      </c>
      <c r="I10" s="14">
        <f>'Varianta 1'!$F$36/E10*H10</f>
        <v>5.3427992049460755</v>
      </c>
      <c r="J10" s="16">
        <f>'Varianta 1'!$F$40+I10</f>
        <v>51.453799204946073</v>
      </c>
      <c r="K10" s="25">
        <f>'Varianta 1'!$B$22*J10/'Varianta 1'!$B$24/A10</f>
        <v>4287.8166004121731</v>
      </c>
      <c r="L10" s="25">
        <f>'Varianta 1'!$B$24*'Varianta 1'!$B$23*60/J10*A10</f>
        <v>8395.8814834896257</v>
      </c>
    </row>
    <row r="11" spans="1:13" ht="20.100000000000001" customHeight="1" x14ac:dyDescent="0.25">
      <c r="A11" s="13">
        <v>10</v>
      </c>
      <c r="B11" s="14">
        <f t="shared" si="4"/>
        <v>0.96523352040331023</v>
      </c>
      <c r="C11" s="15">
        <f t="shared" si="5"/>
        <v>4.3281243728223586</v>
      </c>
      <c r="D11" s="14">
        <f t="shared" si="6"/>
        <v>0.79664974211663298</v>
      </c>
      <c r="E11" s="14">
        <f t="shared" si="0"/>
        <v>7.9664974211663298</v>
      </c>
      <c r="F11" s="14">
        <f t="shared" si="1"/>
        <v>2.0335025788336702</v>
      </c>
      <c r="G11" s="14">
        <f t="shared" si="2"/>
        <v>0.76895303511162694</v>
      </c>
      <c r="H11" s="14">
        <f t="shared" si="3"/>
        <v>1.2645495437220433</v>
      </c>
      <c r="I11" s="14">
        <f>'Varianta 1'!$F$36/E11*H11</f>
        <v>6.675058636347873</v>
      </c>
      <c r="J11" s="16">
        <f>'Varianta 1'!$F$40+I11</f>
        <v>52.786058636347867</v>
      </c>
      <c r="K11" s="25">
        <f>'Varianta 1'!$B$22*J11/'Varianta 1'!$B$24/A11</f>
        <v>3958.9543977260896</v>
      </c>
      <c r="L11" s="25">
        <f>'Varianta 1'!$B$24*'Varianta 1'!$B$23*60/J11*A11</f>
        <v>9093.3100974028312</v>
      </c>
    </row>
    <row r="12" spans="1:13" ht="20.100000000000001" customHeight="1" x14ac:dyDescent="0.25">
      <c r="A12" s="13">
        <v>11</v>
      </c>
      <c r="B12" s="14">
        <f t="shared" si="4"/>
        <v>1.0617568724436413</v>
      </c>
      <c r="C12" s="15">
        <f t="shared" si="5"/>
        <v>5.5954157976349634</v>
      </c>
      <c r="D12" s="14">
        <f t="shared" si="6"/>
        <v>0.77351255551942077</v>
      </c>
      <c r="E12" s="14">
        <f t="shared" si="0"/>
        <v>8.508638110713628</v>
      </c>
      <c r="F12" s="14">
        <f t="shared" si="1"/>
        <v>2.4913618892863716</v>
      </c>
      <c r="G12" s="14">
        <f t="shared" si="2"/>
        <v>0.82128227174418855</v>
      </c>
      <c r="H12" s="14">
        <f t="shared" si="3"/>
        <v>1.670079617542183</v>
      </c>
      <c r="I12" s="14">
        <f>'Varianta 1'!$F$36/E12*H12</f>
        <v>8.2539869674858704</v>
      </c>
      <c r="J12" s="16">
        <f>'Varianta 1'!$F$40+I12</f>
        <v>54.364986967485869</v>
      </c>
      <c r="K12" s="25">
        <f>'Varianta 1'!$B$22*J12/'Varianta 1'!$B$24/A12</f>
        <v>3706.7036568740368</v>
      </c>
      <c r="L12" s="25">
        <f>'Varianta 1'!$B$24*'Varianta 1'!$B$23*60/J12*A12</f>
        <v>9712.1332948314976</v>
      </c>
    </row>
    <row r="13" spans="1:13" ht="20.100000000000001" customHeight="1" x14ac:dyDescent="0.25">
      <c r="A13" s="13">
        <v>12</v>
      </c>
      <c r="B13" s="14">
        <f t="shared" si="4"/>
        <v>1.1582802244839723</v>
      </c>
      <c r="C13" s="15">
        <f t="shared" si="5"/>
        <v>7.4810594661657905</v>
      </c>
      <c r="D13" s="14">
        <f t="shared" si="6"/>
        <v>0.7479443015980648</v>
      </c>
      <c r="E13" s="14">
        <f t="shared" si="0"/>
        <v>8.975331619176778</v>
      </c>
      <c r="F13" s="14">
        <f t="shared" si="1"/>
        <v>3.0246683808232224</v>
      </c>
      <c r="G13" s="14">
        <f t="shared" si="2"/>
        <v>0.86632909355651444</v>
      </c>
      <c r="H13" s="14">
        <f t="shared" si="3"/>
        <v>2.158339287266708</v>
      </c>
      <c r="I13" s="14">
        <f>'Varianta 1'!$F$36/E13*H13</f>
        <v>10.112437908613385</v>
      </c>
      <c r="J13" s="16">
        <f>'Varianta 1'!$F$40+I13</f>
        <v>56.223437908613384</v>
      </c>
      <c r="K13" s="25">
        <f>'Varianta 1'!$B$22*J13/'Varianta 1'!$B$24/A13</f>
        <v>3513.9648692883366</v>
      </c>
      <c r="L13" s="25">
        <f>'Varianta 1'!$B$24*'Varianta 1'!$B$23*60/J13*A13</f>
        <v>10244.837765635055</v>
      </c>
    </row>
    <row r="14" spans="1:13" ht="20.100000000000001" customHeight="1" x14ac:dyDescent="0.25">
      <c r="A14" s="13">
        <v>13</v>
      </c>
      <c r="B14" s="14">
        <f t="shared" si="4"/>
        <v>1.2548035765243033</v>
      </c>
      <c r="C14" s="15">
        <f t="shared" si="5"/>
        <v>10.387260174335829</v>
      </c>
      <c r="D14" s="14">
        <f t="shared" si="6"/>
        <v>0.72021489214735457</v>
      </c>
      <c r="E14" s="14">
        <f t="shared" si="0"/>
        <v>9.3627935979156085</v>
      </c>
      <c r="F14" s="14">
        <f t="shared" si="1"/>
        <v>3.6372064020843906</v>
      </c>
      <c r="G14" s="14">
        <f t="shared" si="2"/>
        <v>0.90372822253256579</v>
      </c>
      <c r="H14" s="14">
        <f t="shared" si="3"/>
        <v>2.7334781795518248</v>
      </c>
      <c r="I14" s="14">
        <f>'Varianta 1'!$F$36/E14*H14</f>
        <v>12.277128957761462</v>
      </c>
      <c r="J14" s="16">
        <f>'Varianta 1'!$F$40+I14</f>
        <v>58.38812895776146</v>
      </c>
      <c r="K14" s="25">
        <f>'Varianta 1'!$B$22*J14/'Varianta 1'!$B$24/A14</f>
        <v>3368.5459014093149</v>
      </c>
      <c r="L14" s="25">
        <f>'Varianta 1'!$B$24*'Varianta 1'!$B$23*60/J14*A14</f>
        <v>10687.103888042167</v>
      </c>
    </row>
    <row r="15" spans="1:13" ht="20.100000000000001" customHeight="1" x14ac:dyDescent="0.25">
      <c r="A15" s="13">
        <v>14</v>
      </c>
      <c r="B15" s="14">
        <f t="shared" si="4"/>
        <v>1.3513269285646343</v>
      </c>
      <c r="C15" s="15">
        <f t="shared" si="5"/>
        <v>15.036584387586984</v>
      </c>
      <c r="D15" s="14">
        <f t="shared" si="6"/>
        <v>0.69079918062447276</v>
      </c>
      <c r="E15" s="14">
        <f t="shared" si="0"/>
        <v>9.6711885287426185</v>
      </c>
      <c r="F15" s="14">
        <f t="shared" si="1"/>
        <v>4.3288114712573815</v>
      </c>
      <c r="G15" s="14">
        <f t="shared" si="2"/>
        <v>0.93349553500823479</v>
      </c>
      <c r="H15" s="14">
        <f t="shared" si="3"/>
        <v>3.3953159362491467</v>
      </c>
      <c r="I15" s="14">
        <f>'Varianta 1'!$F$36/E15*H15</f>
        <v>14.763420786060548</v>
      </c>
      <c r="J15" s="16">
        <f>'Varianta 1'!$F$40+I15</f>
        <v>60.874420786060547</v>
      </c>
      <c r="K15" s="25">
        <f>'Varianta 1'!$B$22*J15/'Varianta 1'!$B$24/A15</f>
        <v>3261.1296849675296</v>
      </c>
      <c r="L15" s="25">
        <f>'Varianta 1'!$B$24*'Varianta 1'!$B$23*60/J15*A15</f>
        <v>11039.11940881874</v>
      </c>
    </row>
    <row r="16" spans="1:13" ht="20.100000000000001" customHeight="1" x14ac:dyDescent="0.25">
      <c r="A16" s="13">
        <v>15</v>
      </c>
      <c r="B16" s="14">
        <f t="shared" si="4"/>
        <v>1.4478502806049653</v>
      </c>
      <c r="C16" s="15">
        <f t="shared" si="5"/>
        <v>22.770722924908057</v>
      </c>
      <c r="D16" s="14">
        <f t="shared" si="6"/>
        <v>0.66034725542854933</v>
      </c>
      <c r="E16" s="14">
        <f t="shared" si="0"/>
        <v>9.90520883142824</v>
      </c>
      <c r="F16" s="14">
        <f t="shared" si="1"/>
        <v>5.09479116857176</v>
      </c>
      <c r="G16" s="14">
        <f t="shared" si="2"/>
        <v>0.95608395906894383</v>
      </c>
      <c r="H16" s="14">
        <f t="shared" si="3"/>
        <v>4.1387072095028161</v>
      </c>
      <c r="I16" s="14">
        <f>'Varianta 1'!$F$36/E16*H16</f>
        <v>17.57064576183371</v>
      </c>
      <c r="J16" s="16">
        <f>'Varianta 1'!$F$40+I16</f>
        <v>63.681645761833707</v>
      </c>
      <c r="K16" s="25">
        <f>'Varianta 1'!$B$22*J16/'Varianta 1'!$B$24/A16</f>
        <v>3184.0822880916849</v>
      </c>
      <c r="L16" s="25">
        <f>'Varianta 1'!$B$24*'Varianta 1'!$B$23*60/J16*A16</f>
        <v>11306.24046201264</v>
      </c>
    </row>
    <row r="17" spans="1:12" hidden="1" x14ac:dyDescent="0.25">
      <c r="A17" s="6">
        <v>15</v>
      </c>
      <c r="B17" s="23">
        <f t="shared" ref="B4:B17" si="7">A17*$B$2</f>
        <v>1.4478502806049653</v>
      </c>
      <c r="C17" s="24">
        <f t="shared" si="5"/>
        <v>33.968597576406047</v>
      </c>
      <c r="E17" s="8">
        <f t="shared" si="0"/>
        <v>0</v>
      </c>
      <c r="H17" s="8">
        <f t="shared" si="3"/>
        <v>0</v>
      </c>
      <c r="K17" s="9">
        <f>'Varianta 1'!$B$22*J17/'Varianta 1'!$B$24/A17</f>
        <v>0</v>
      </c>
      <c r="L17" s="9" t="e">
        <f>'Varianta 1'!$B$24*'Varianta 1'!$B$23*60/J17*A17</f>
        <v>#DIV/0!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Varianta 1</vt:lpstr>
      <vt:lpstr>Varianta 2</vt:lpstr>
      <vt:lpstr>Varianta 3</vt:lpstr>
    </vt:vector>
  </TitlesOfParts>
  <Company>ČVUT FSv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K122</dc:creator>
  <cp:lastModifiedBy>Admin</cp:lastModifiedBy>
  <dcterms:created xsi:type="dcterms:W3CDTF">2011-07-01T09:02:55Z</dcterms:created>
  <dcterms:modified xsi:type="dcterms:W3CDTF">2011-09-11T15:01:00Z</dcterms:modified>
</cp:coreProperties>
</file>