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 defaultThemeVersion="124226"/>
  <bookViews>
    <workbookView xWindow="0" yWindow="0" windowWidth="15600" windowHeight="9240" activeTab="4"/>
  </bookViews>
  <sheets>
    <sheet name="Nom. Sic. Sem. 1" sheetId="7" r:id="rId1"/>
    <sheet name="Nom. Sic. Sem. 2" sheetId="9" r:id="rId2"/>
    <sheet name="Nom. Sic. Sem. 3" sheetId="10" r:id="rId3"/>
    <sheet name="Nom. Sic. Sem. 4" sheetId="11" r:id="rId4"/>
    <sheet name="Nom. Sic. Sem. 5" sheetId="12" r:id="rId5"/>
    <sheet name="Estadistica Mes" sheetId="23" r:id="rId6"/>
    <sheet name="Cálculo del Cesta ticket" sheetId="8" r:id="rId7"/>
    <sheet name="A.M.Prest.Soc." sheetId="13" r:id="rId8"/>
    <sheet name="Sobre Sic. Sem. 1" sheetId="14" r:id="rId9"/>
    <sheet name="Sobre Sic. Sem. 2" sheetId="15" r:id="rId10"/>
    <sheet name="Sobre Sic. Sem. 3" sheetId="16" r:id="rId11"/>
    <sheet name="Sobre Sic. Sem. 4" sheetId="17" r:id="rId12"/>
    <sheet name="Sobre Sic. Sem. 5" sheetId="19" r:id="rId13"/>
    <sheet name="Nomina Actualizada 31-03-2015" sheetId="20" r:id="rId14"/>
    <sheet name="UTILIDADES 2018" sheetId="21" r:id="rId15"/>
    <sheet name="relacion chulalo" sheetId="22" r:id="rId16"/>
  </sheets>
  <definedNames>
    <definedName name="_xlnm.Print_Area" localSheetId="6">'Cálculo del Cesta ticket'!$B$1:$M$56</definedName>
    <definedName name="_xlnm.Print_Area" localSheetId="5">'Estadistica Mes'!$A$1:$N$59</definedName>
    <definedName name="_xlnm.Print_Area" localSheetId="0">'Nom. Sic. Sem. 1'!$A$1:$AR$61</definedName>
    <definedName name="_xlnm.Print_Area" localSheetId="1">'Nom. Sic. Sem. 2'!$A$1:$AR$66</definedName>
    <definedName name="_xlnm.Print_Area" localSheetId="2">'Nom. Sic. Sem. 3'!$A$1:$AR$71</definedName>
    <definedName name="_xlnm.Print_Area" localSheetId="3">'Nom. Sic. Sem. 4'!$A$1:$AR$79</definedName>
    <definedName name="_xlnm.Print_Area" localSheetId="4">'Nom. Sic. Sem. 5'!$A$1:$AR$71</definedName>
    <definedName name="_xlnm.Print_Area" localSheetId="15">'relacion chulalo'!$A$1:$B$10</definedName>
    <definedName name="_xlnm.Print_Area" localSheetId="8">'Sobre Sic. Sem. 1'!$A$1:$N$869</definedName>
    <definedName name="_xlnm.Print_Area" localSheetId="9">'Sobre Sic. Sem. 2'!$A$1:$N$1162</definedName>
    <definedName name="_xlnm.Print_Area" localSheetId="10">'Sobre Sic. Sem. 3'!$A$1:$N$1081</definedName>
    <definedName name="_xlnm.Print_Area" localSheetId="11">'Sobre Sic. Sem. 4'!$A$1:$N$926</definedName>
    <definedName name="_xlnm.Print_Area" localSheetId="12">'Sobre Sic. Sem. 5'!$A$1:$N$895</definedName>
    <definedName name="_xlnm.Print_Area" localSheetId="14">'UTILIDADES 2018'!$A$1:$N$96</definedName>
    <definedName name="_xlnm.Print_Titles" localSheetId="0">'Nom. Sic. Sem. 1'!$1:$5</definedName>
  </definedNames>
  <calcPr calcId="124519"/>
</workbook>
</file>

<file path=xl/calcChain.xml><?xml version="1.0" encoding="utf-8"?>
<calcChain xmlns="http://schemas.openxmlformats.org/spreadsheetml/2006/main">
  <c r="AL66" i="12"/>
  <c r="AM66"/>
  <c r="AN66"/>
  <c r="AK66"/>
  <c r="AL50"/>
  <c r="AM50"/>
  <c r="AN50"/>
  <c r="AM58" i="11"/>
  <c r="AM41"/>
  <c r="AL65" i="9"/>
  <c r="AM65"/>
  <c r="AN65"/>
  <c r="AL63"/>
  <c r="AM63"/>
  <c r="AN63"/>
  <c r="AK63"/>
  <c r="AO62"/>
  <c r="AO58"/>
  <c r="AO59"/>
  <c r="AO60"/>
  <c r="AO61"/>
  <c r="AO57"/>
  <c r="AL52"/>
  <c r="AM52"/>
  <c r="AN52"/>
  <c r="AO49"/>
  <c r="AO50"/>
  <c r="AO48"/>
  <c r="AO40"/>
  <c r="AO68" i="10"/>
  <c r="AN68"/>
  <c r="AO62"/>
  <c r="AO63"/>
  <c r="AO64"/>
  <c r="AO65"/>
  <c r="AO66"/>
  <c r="AO67"/>
  <c r="AO61"/>
  <c r="AO50"/>
  <c r="AL69"/>
  <c r="AM69"/>
  <c r="AN69"/>
  <c r="AK69"/>
  <c r="AL68"/>
  <c r="AM68"/>
  <c r="AK68"/>
  <c r="AL52"/>
  <c r="AM52"/>
  <c r="AN52"/>
  <c r="AO49"/>
  <c r="AO48"/>
  <c r="AM48"/>
  <c r="AL60" i="11"/>
  <c r="AM60"/>
  <c r="AN60"/>
  <c r="AL58"/>
  <c r="AN58"/>
  <c r="AO57"/>
  <c r="AO53"/>
  <c r="AO54"/>
  <c r="AO55"/>
  <c r="AO56"/>
  <c r="AO52"/>
  <c r="AO45"/>
  <c r="AO46"/>
  <c r="AO44"/>
  <c r="AL48"/>
  <c r="AM48"/>
  <c r="AN48"/>
  <c r="AL41"/>
  <c r="AN41"/>
  <c r="AK41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7"/>
  <c r="AO7" i="10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8" i="9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7"/>
  <c r="AM30"/>
  <c r="U7" i="12"/>
  <c r="AQ37"/>
  <c r="AQ38"/>
  <c r="AQ24"/>
  <c r="AQ15"/>
  <c r="AQ8"/>
  <c r="AQ7"/>
  <c r="AQ9"/>
  <c r="AO60"/>
  <c r="AO61"/>
  <c r="AO62"/>
  <c r="AO63"/>
  <c r="AO64"/>
  <c r="AO65"/>
  <c r="AO59"/>
  <c r="AO47"/>
  <c r="AO48"/>
  <c r="AO46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7"/>
  <c r="AL59" i="7"/>
  <c r="AM59"/>
  <c r="AN59"/>
  <c r="AK59"/>
  <c r="AL61"/>
  <c r="AM61"/>
  <c r="AN61"/>
  <c r="AL50"/>
  <c r="AM50"/>
  <c r="AN50"/>
  <c r="AK50"/>
  <c r="AQ50"/>
  <c r="AQ46"/>
  <c r="AQ41"/>
  <c r="AP41"/>
  <c r="AO48"/>
  <c r="AO47"/>
  <c r="AO46"/>
  <c r="AO40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7"/>
  <c r="X60" i="12"/>
  <c r="X61"/>
  <c r="X62"/>
  <c r="X63"/>
  <c r="X64"/>
  <c r="X65"/>
  <c r="X59"/>
  <c r="X47"/>
  <c r="X48"/>
  <c r="X46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7"/>
  <c r="AB47"/>
  <c r="AB48"/>
  <c r="AB46"/>
  <c r="AB60"/>
  <c r="AB61"/>
  <c r="AB62"/>
  <c r="AB63"/>
  <c r="AB64"/>
  <c r="AB65"/>
  <c r="AB59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7"/>
  <c r="O60"/>
  <c r="O61"/>
  <c r="O62"/>
  <c r="P62" s="1"/>
  <c r="O63"/>
  <c r="P63" s="1"/>
  <c r="O64"/>
  <c r="P64" s="1"/>
  <c r="O65"/>
  <c r="P65" s="1"/>
  <c r="O59"/>
  <c r="O47"/>
  <c r="O48"/>
  <c r="O46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T7" i="7"/>
  <c r="AE7"/>
  <c r="C11" i="23"/>
  <c r="AO41" i="7" l="1"/>
  <c r="Q26" i="23"/>
  <c r="P26"/>
  <c r="W26" s="1"/>
  <c r="Q25"/>
  <c r="P25"/>
  <c r="W25" s="1"/>
  <c r="Q24"/>
  <c r="P24"/>
  <c r="Q23"/>
  <c r="P23"/>
  <c r="W23" s="1"/>
  <c r="P21"/>
  <c r="Q21"/>
  <c r="Q28" s="1"/>
  <c r="W24"/>
  <c r="W21"/>
  <c r="U13"/>
  <c r="U12"/>
  <c r="U11"/>
  <c r="T14"/>
  <c r="S14"/>
  <c r="S13"/>
  <c r="S12"/>
  <c r="S11"/>
  <c r="S16" s="1"/>
  <c r="S10"/>
  <c r="R14"/>
  <c r="Q14"/>
  <c r="P14"/>
  <c r="W14" s="1"/>
  <c r="J15"/>
  <c r="J14"/>
  <c r="J11"/>
  <c r="H15"/>
  <c r="H14"/>
  <c r="H11"/>
  <c r="F14"/>
  <c r="F9"/>
  <c r="I16"/>
  <c r="G16"/>
  <c r="E16"/>
  <c r="C16"/>
  <c r="F15"/>
  <c r="V36"/>
  <c r="U36"/>
  <c r="Q22"/>
  <c r="P22"/>
  <c r="P28" s="1"/>
  <c r="U14"/>
  <c r="H27" i="8"/>
  <c r="AW60" i="12"/>
  <c r="AW61"/>
  <c r="AW62"/>
  <c r="AW63"/>
  <c r="AW64"/>
  <c r="AW65"/>
  <c r="AW59"/>
  <c r="AV60"/>
  <c r="AV61"/>
  <c r="AV62"/>
  <c r="AV63"/>
  <c r="AV64"/>
  <c r="AV65"/>
  <c r="AV59"/>
  <c r="AU62"/>
  <c r="AU63"/>
  <c r="AU64"/>
  <c r="AU65"/>
  <c r="AU60"/>
  <c r="AU61"/>
  <c r="AU59"/>
  <c r="AT60"/>
  <c r="AT61"/>
  <c r="AT62"/>
  <c r="AT63"/>
  <c r="AT64"/>
  <c r="AT65"/>
  <c r="AT59"/>
  <c r="AW47"/>
  <c r="AW48"/>
  <c r="AW46"/>
  <c r="AV48"/>
  <c r="AV47"/>
  <c r="AV46"/>
  <c r="AU47"/>
  <c r="AU48"/>
  <c r="AU49"/>
  <c r="AU46"/>
  <c r="AT47"/>
  <c r="AT48"/>
  <c r="AT49"/>
  <c r="AT46"/>
  <c r="AT40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W8"/>
  <c r="AW7"/>
  <c r="AV7"/>
  <c r="AV8"/>
  <c r="AU8"/>
  <c r="AU7"/>
  <c r="AT8"/>
  <c r="AT7"/>
  <c r="AW49" i="9"/>
  <c r="AW50"/>
  <c r="AV49"/>
  <c r="AV50"/>
  <c r="AU49"/>
  <c r="AU50"/>
  <c r="AT49"/>
  <c r="AT50"/>
  <c r="AW59"/>
  <c r="AW60"/>
  <c r="AW61"/>
  <c r="AW62"/>
  <c r="AV59"/>
  <c r="AV60"/>
  <c r="AV61"/>
  <c r="AV62"/>
  <c r="AU59"/>
  <c r="AU60"/>
  <c r="AU61"/>
  <c r="AU62"/>
  <c r="AT59"/>
  <c r="AT60"/>
  <c r="AT61"/>
  <c r="AT62"/>
  <c r="AT57" i="11"/>
  <c r="AW57"/>
  <c r="AV57"/>
  <c r="AU57"/>
  <c r="AW56"/>
  <c r="AV56"/>
  <c r="AU56"/>
  <c r="AT56"/>
  <c r="AW55"/>
  <c r="AV55"/>
  <c r="AU55"/>
  <c r="AT55"/>
  <c r="AW54"/>
  <c r="AV54"/>
  <c r="AU54"/>
  <c r="AT54"/>
  <c r="AW53"/>
  <c r="AV53"/>
  <c r="AU53"/>
  <c r="AT53"/>
  <c r="AW52"/>
  <c r="AV52"/>
  <c r="AU52"/>
  <c r="AU58" s="1"/>
  <c r="AT52"/>
  <c r="AT58" s="1"/>
  <c r="AW46"/>
  <c r="AV46"/>
  <c r="AU46"/>
  <c r="AT46"/>
  <c r="AW45"/>
  <c r="AV45"/>
  <c r="AU45"/>
  <c r="AT45"/>
  <c r="AW44"/>
  <c r="AW47" s="1"/>
  <c r="AV44"/>
  <c r="AV47" s="1"/>
  <c r="AU44"/>
  <c r="AU47" s="1"/>
  <c r="AT44"/>
  <c r="AT47" s="1"/>
  <c r="AW40"/>
  <c r="AV40"/>
  <c r="AU40"/>
  <c r="AT40"/>
  <c r="AW39"/>
  <c r="AV39"/>
  <c r="AU39"/>
  <c r="AT39"/>
  <c r="AW38"/>
  <c r="AV38"/>
  <c r="AU38"/>
  <c r="AT38"/>
  <c r="AW37"/>
  <c r="AV37"/>
  <c r="AU37"/>
  <c r="AT37"/>
  <c r="AW36"/>
  <c r="AV36"/>
  <c r="AU36"/>
  <c r="AT36"/>
  <c r="AW35"/>
  <c r="AV35"/>
  <c r="AU35"/>
  <c r="AT35"/>
  <c r="AW34"/>
  <c r="AV34"/>
  <c r="AU34"/>
  <c r="AT34"/>
  <c r="AW33"/>
  <c r="AV33"/>
  <c r="AU33"/>
  <c r="AT33"/>
  <c r="AW32"/>
  <c r="AV32"/>
  <c r="AU32"/>
  <c r="AT32"/>
  <c r="AW31"/>
  <c r="AV31"/>
  <c r="AU31"/>
  <c r="AT31"/>
  <c r="AW30"/>
  <c r="AV30"/>
  <c r="AU30"/>
  <c r="AT30"/>
  <c r="AW29"/>
  <c r="AV29"/>
  <c r="AU29"/>
  <c r="AT29"/>
  <c r="AW28"/>
  <c r="AV28"/>
  <c r="AU28"/>
  <c r="AT28"/>
  <c r="AW27"/>
  <c r="AV27"/>
  <c r="AU27"/>
  <c r="AT27"/>
  <c r="AW26"/>
  <c r="AV26"/>
  <c r="AU26"/>
  <c r="AT26"/>
  <c r="AW25"/>
  <c r="AV25"/>
  <c r="AU25"/>
  <c r="AT25"/>
  <c r="AW24"/>
  <c r="AV24"/>
  <c r="AU24"/>
  <c r="AT24"/>
  <c r="AW23"/>
  <c r="AV23"/>
  <c r="AU23"/>
  <c r="AT23"/>
  <c r="AW22"/>
  <c r="AV22"/>
  <c r="AU22"/>
  <c r="AT22"/>
  <c r="AW21"/>
  <c r="AV21"/>
  <c r="AU21"/>
  <c r="AT21"/>
  <c r="AW20"/>
  <c r="AV20"/>
  <c r="AU20"/>
  <c r="AT20"/>
  <c r="AW19"/>
  <c r="AV19"/>
  <c r="AU19"/>
  <c r="AT19"/>
  <c r="AW18"/>
  <c r="AV18"/>
  <c r="AU18"/>
  <c r="AT18"/>
  <c r="AW17"/>
  <c r="AV17"/>
  <c r="AU17"/>
  <c r="AT17"/>
  <c r="AW16"/>
  <c r="AV16"/>
  <c r="AU16"/>
  <c r="AT16"/>
  <c r="AW15"/>
  <c r="AV15"/>
  <c r="AU15"/>
  <c r="AT15"/>
  <c r="AW14"/>
  <c r="AV14"/>
  <c r="AU14"/>
  <c r="AT14"/>
  <c r="AW13"/>
  <c r="AV13"/>
  <c r="AU13"/>
  <c r="AT13"/>
  <c r="AW12"/>
  <c r="AV12"/>
  <c r="AU12"/>
  <c r="AT12"/>
  <c r="AW11"/>
  <c r="AV11"/>
  <c r="AU11"/>
  <c r="AT11"/>
  <c r="AW10"/>
  <c r="AV10"/>
  <c r="AU10"/>
  <c r="AT10"/>
  <c r="AW9"/>
  <c r="AV9"/>
  <c r="AU9"/>
  <c r="AT9"/>
  <c r="AW8"/>
  <c r="AV8"/>
  <c r="AU8"/>
  <c r="AT8"/>
  <c r="AW7"/>
  <c r="AW41" s="1"/>
  <c r="AV7"/>
  <c r="AV41" s="1"/>
  <c r="AU7"/>
  <c r="AU41" s="1"/>
  <c r="AT7"/>
  <c r="AT41" s="1"/>
  <c r="AW49" i="10"/>
  <c r="AW50"/>
  <c r="AV49"/>
  <c r="AV50"/>
  <c r="AU49"/>
  <c r="AU50"/>
  <c r="AT49"/>
  <c r="AT50"/>
  <c r="AW61"/>
  <c r="AW62"/>
  <c r="AW63"/>
  <c r="AW64"/>
  <c r="AW65"/>
  <c r="AW66"/>
  <c r="AW67"/>
  <c r="AV61"/>
  <c r="AV62"/>
  <c r="AV63"/>
  <c r="AV64"/>
  <c r="AV65"/>
  <c r="AV66"/>
  <c r="AV67"/>
  <c r="AU61"/>
  <c r="AU62"/>
  <c r="AU63"/>
  <c r="AU64"/>
  <c r="AU65"/>
  <c r="AU66"/>
  <c r="AU67"/>
  <c r="AT61"/>
  <c r="AT62"/>
  <c r="AT63"/>
  <c r="AT64"/>
  <c r="AT65"/>
  <c r="AT66"/>
  <c r="AT67"/>
  <c r="AW48"/>
  <c r="AV48"/>
  <c r="AU48"/>
  <c r="AU51" s="1"/>
  <c r="AT48"/>
  <c r="AW40"/>
  <c r="AV40"/>
  <c r="AU40"/>
  <c r="AT40"/>
  <c r="AW39"/>
  <c r="AV39"/>
  <c r="AU39"/>
  <c r="AT39"/>
  <c r="AW38"/>
  <c r="AV38"/>
  <c r="AU38"/>
  <c r="AT38"/>
  <c r="AW37"/>
  <c r="AV37"/>
  <c r="AU37"/>
  <c r="AT37"/>
  <c r="AW36"/>
  <c r="AV36"/>
  <c r="AU36"/>
  <c r="AT36"/>
  <c r="AW35"/>
  <c r="AV35"/>
  <c r="AU35"/>
  <c r="AT35"/>
  <c r="AW34"/>
  <c r="AV34"/>
  <c r="AU34"/>
  <c r="AT34"/>
  <c r="AW33"/>
  <c r="AV33"/>
  <c r="AU33"/>
  <c r="AT33"/>
  <c r="AW32"/>
  <c r="AV32"/>
  <c r="AU32"/>
  <c r="AT32"/>
  <c r="AW31"/>
  <c r="AV31"/>
  <c r="AU31"/>
  <c r="AT31"/>
  <c r="AW30"/>
  <c r="AV30"/>
  <c r="AU30"/>
  <c r="AT30"/>
  <c r="AW29"/>
  <c r="AV29"/>
  <c r="AU29"/>
  <c r="AT29"/>
  <c r="AW28"/>
  <c r="AV28"/>
  <c r="AU28"/>
  <c r="AT28"/>
  <c r="AW27"/>
  <c r="AV27"/>
  <c r="AU27"/>
  <c r="AT27"/>
  <c r="AW26"/>
  <c r="AV26"/>
  <c r="AU26"/>
  <c r="AT26"/>
  <c r="AW25"/>
  <c r="AV25"/>
  <c r="AU25"/>
  <c r="AT25"/>
  <c r="AW24"/>
  <c r="AV24"/>
  <c r="AU24"/>
  <c r="AT24"/>
  <c r="AW23"/>
  <c r="AV23"/>
  <c r="AU23"/>
  <c r="AT23"/>
  <c r="AW22"/>
  <c r="AV22"/>
  <c r="AU22"/>
  <c r="AT22"/>
  <c r="AW21"/>
  <c r="AV21"/>
  <c r="AU21"/>
  <c r="AT21"/>
  <c r="AW20"/>
  <c r="AV20"/>
  <c r="AU20"/>
  <c r="AT20"/>
  <c r="AW19"/>
  <c r="AV19"/>
  <c r="AU19"/>
  <c r="AT19"/>
  <c r="AW18"/>
  <c r="AV18"/>
  <c r="AU18"/>
  <c r="AT18"/>
  <c r="AW17"/>
  <c r="AV17"/>
  <c r="AU17"/>
  <c r="AT17"/>
  <c r="AW16"/>
  <c r="AV16"/>
  <c r="AU16"/>
  <c r="AT16"/>
  <c r="AW15"/>
  <c r="AV15"/>
  <c r="AU15"/>
  <c r="AT15"/>
  <c r="AW14"/>
  <c r="AV14"/>
  <c r="AU14"/>
  <c r="AT14"/>
  <c r="AW13"/>
  <c r="AV13"/>
  <c r="AU13"/>
  <c r="AT13"/>
  <c r="AW12"/>
  <c r="AV12"/>
  <c r="AU12"/>
  <c r="AT12"/>
  <c r="AW11"/>
  <c r="AV11"/>
  <c r="AU11"/>
  <c r="AT11"/>
  <c r="AW10"/>
  <c r="AV10"/>
  <c r="AU10"/>
  <c r="AT10"/>
  <c r="AW9"/>
  <c r="AV9"/>
  <c r="AU9"/>
  <c r="AT9"/>
  <c r="AW8"/>
  <c r="AV8"/>
  <c r="AU8"/>
  <c r="AU41" s="1"/>
  <c r="AT8"/>
  <c r="AW7"/>
  <c r="AW41"/>
  <c r="AV7"/>
  <c r="AV41" s="1"/>
  <c r="AU7"/>
  <c r="AT7"/>
  <c r="AT41" s="1"/>
  <c r="AW58" i="9"/>
  <c r="AV58"/>
  <c r="AU58"/>
  <c r="AT58"/>
  <c r="AW57"/>
  <c r="AV57"/>
  <c r="AV63" s="1"/>
  <c r="AU57"/>
  <c r="AU63" s="1"/>
  <c r="AT57"/>
  <c r="AW48"/>
  <c r="AW51" s="1"/>
  <c r="AV48"/>
  <c r="AV51" s="1"/>
  <c r="AU48"/>
  <c r="AU51" s="1"/>
  <c r="AT48"/>
  <c r="AW40"/>
  <c r="AV40"/>
  <c r="AU40"/>
  <c r="AT40"/>
  <c r="AW39"/>
  <c r="AV39"/>
  <c r="AU39"/>
  <c r="AT39"/>
  <c r="AW38"/>
  <c r="AV38"/>
  <c r="AU38"/>
  <c r="AT38"/>
  <c r="AW37"/>
  <c r="AV37"/>
  <c r="AU37"/>
  <c r="AT37"/>
  <c r="AW36"/>
  <c r="AV36"/>
  <c r="AU36"/>
  <c r="AT36"/>
  <c r="AW35"/>
  <c r="AV35"/>
  <c r="AU35"/>
  <c r="AT35"/>
  <c r="AW34"/>
  <c r="AV34"/>
  <c r="AU34"/>
  <c r="AT34"/>
  <c r="AW33"/>
  <c r="AV33"/>
  <c r="AU33"/>
  <c r="AT33"/>
  <c r="AW32"/>
  <c r="AV32"/>
  <c r="AU32"/>
  <c r="AT32"/>
  <c r="AW31"/>
  <c r="AV31"/>
  <c r="AU31"/>
  <c r="AT31"/>
  <c r="AW30"/>
  <c r="AV30"/>
  <c r="AU30"/>
  <c r="AT30"/>
  <c r="AW29"/>
  <c r="AV29"/>
  <c r="AU29"/>
  <c r="AT29"/>
  <c r="AW28"/>
  <c r="AV28"/>
  <c r="AU28"/>
  <c r="AT28"/>
  <c r="AW27"/>
  <c r="AV27"/>
  <c r="AU27"/>
  <c r="AT27"/>
  <c r="AW26"/>
  <c r="AV26"/>
  <c r="AU26"/>
  <c r="AT26"/>
  <c r="AW25"/>
  <c r="AV25"/>
  <c r="AU25"/>
  <c r="AT25"/>
  <c r="AW24"/>
  <c r="AV24"/>
  <c r="AU24"/>
  <c r="AT24"/>
  <c r="AW23"/>
  <c r="AV23"/>
  <c r="AU23"/>
  <c r="AT23"/>
  <c r="AW22"/>
  <c r="AV22"/>
  <c r="AU22"/>
  <c r="AT22"/>
  <c r="AW21"/>
  <c r="AV21"/>
  <c r="AU21"/>
  <c r="AT21"/>
  <c r="AW20"/>
  <c r="AV20"/>
  <c r="AU20"/>
  <c r="AT20"/>
  <c r="AW19"/>
  <c r="AV19"/>
  <c r="AU19"/>
  <c r="AT19"/>
  <c r="AW18"/>
  <c r="AV18"/>
  <c r="AU18"/>
  <c r="AT18"/>
  <c r="AW17"/>
  <c r="AV17"/>
  <c r="AU17"/>
  <c r="AT17"/>
  <c r="AW16"/>
  <c r="AV16"/>
  <c r="AU16"/>
  <c r="AT16"/>
  <c r="AW15"/>
  <c r="AV15"/>
  <c r="AU15"/>
  <c r="AT15"/>
  <c r="AW14"/>
  <c r="AV14"/>
  <c r="AU14"/>
  <c r="AT14"/>
  <c r="AW13"/>
  <c r="AV13"/>
  <c r="AU13"/>
  <c r="AT13"/>
  <c r="AW12"/>
  <c r="AV12"/>
  <c r="AU12"/>
  <c r="AT12"/>
  <c r="AW11"/>
  <c r="AV11"/>
  <c r="AU11"/>
  <c r="AT11"/>
  <c r="AW10"/>
  <c r="AV10"/>
  <c r="AU10"/>
  <c r="AT10"/>
  <c r="AW9"/>
  <c r="AV9"/>
  <c r="AU9"/>
  <c r="AT9"/>
  <c r="AW8"/>
  <c r="AV8"/>
  <c r="AU8"/>
  <c r="AU41" s="1"/>
  <c r="AT8"/>
  <c r="AW7"/>
  <c r="AW41"/>
  <c r="AV7"/>
  <c r="AV41" s="1"/>
  <c r="AU7"/>
  <c r="AT7"/>
  <c r="AT41" s="1"/>
  <c r="AW46" i="7"/>
  <c r="AW47"/>
  <c r="AW48"/>
  <c r="AW53"/>
  <c r="AW54"/>
  <c r="AW55"/>
  <c r="AW56"/>
  <c r="AW57"/>
  <c r="AW58"/>
  <c r="AV46"/>
  <c r="AV47"/>
  <c r="AV48"/>
  <c r="AV53"/>
  <c r="AV54"/>
  <c r="AV55"/>
  <c r="AV56"/>
  <c r="AV57"/>
  <c r="AV58"/>
  <c r="AU46"/>
  <c r="AU47"/>
  <c r="AU48"/>
  <c r="AU53"/>
  <c r="AU54"/>
  <c r="AU55"/>
  <c r="AU56"/>
  <c r="AU57"/>
  <c r="AU58"/>
  <c r="AT46"/>
  <c r="AT47"/>
  <c r="AT48"/>
  <c r="AT53"/>
  <c r="AT54"/>
  <c r="AT55"/>
  <c r="AT56"/>
  <c r="AT57"/>
  <c r="AT58"/>
  <c r="AT40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W8"/>
  <c r="AV8"/>
  <c r="AU8"/>
  <c r="AW7"/>
  <c r="AV7"/>
  <c r="AU7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8"/>
  <c r="AE19" i="11"/>
  <c r="AE20"/>
  <c r="AE40"/>
  <c r="D915" i="17" s="1"/>
  <c r="P40" i="11"/>
  <c r="L40"/>
  <c r="AE39"/>
  <c r="K915" i="17" s="1"/>
  <c r="P39" i="11"/>
  <c r="L39"/>
  <c r="H903" i="17" s="1"/>
  <c r="P38" i="11"/>
  <c r="L38"/>
  <c r="I781" i="17" s="1"/>
  <c r="AE37" i="11"/>
  <c r="P37"/>
  <c r="N37"/>
  <c r="L37"/>
  <c r="M37" s="1"/>
  <c r="E781" i="17" s="1"/>
  <c r="AE36" i="11"/>
  <c r="P36"/>
  <c r="L36"/>
  <c r="M36"/>
  <c r="E811" i="17" s="1"/>
  <c r="P35" i="11"/>
  <c r="N35"/>
  <c r="M35"/>
  <c r="L35"/>
  <c r="T35" s="1"/>
  <c r="P34"/>
  <c r="M665" i="17" s="1"/>
  <c r="L34" i="11"/>
  <c r="I657" i="17" s="1"/>
  <c r="AE33" i="11"/>
  <c r="P33"/>
  <c r="L33"/>
  <c r="A657" i="17" s="1"/>
  <c r="P32" i="11"/>
  <c r="L32"/>
  <c r="H845" i="17" s="1"/>
  <c r="P31" i="11"/>
  <c r="L31"/>
  <c r="T31" s="1"/>
  <c r="AE30"/>
  <c r="P30"/>
  <c r="E369" i="17" s="1"/>
  <c r="L30" i="11"/>
  <c r="AE29"/>
  <c r="P29"/>
  <c r="L29"/>
  <c r="T29" s="1"/>
  <c r="AE28"/>
  <c r="D344" i="17" s="1"/>
  <c r="P28" i="11"/>
  <c r="L28"/>
  <c r="P27"/>
  <c r="E310" i="17" s="1"/>
  <c r="L27" i="11"/>
  <c r="A302" i="17" s="1"/>
  <c r="AE26" i="11"/>
  <c r="P26"/>
  <c r="L26"/>
  <c r="M26" s="1"/>
  <c r="R26" s="1"/>
  <c r="AE25"/>
  <c r="D285" i="17" s="1"/>
  <c r="P25" i="11"/>
  <c r="L25"/>
  <c r="AE24"/>
  <c r="P24"/>
  <c r="M251" i="17" s="1"/>
  <c r="L24" i="11"/>
  <c r="M24" s="1"/>
  <c r="AE23"/>
  <c r="D255" i="17" s="1"/>
  <c r="P23" i="11"/>
  <c r="E251" i="17" s="1"/>
  <c r="L23" i="11"/>
  <c r="M23" s="1"/>
  <c r="E243" i="17" s="1"/>
  <c r="AE22" i="11"/>
  <c r="L225" i="17" s="1"/>
  <c r="P22" i="11"/>
  <c r="L22"/>
  <c r="AE21"/>
  <c r="P21"/>
  <c r="E221" i="17" s="1"/>
  <c r="L21" i="11"/>
  <c r="M21" s="1"/>
  <c r="E213" i="17" s="1"/>
  <c r="P20" i="11"/>
  <c r="L20"/>
  <c r="P19"/>
  <c r="E191" i="17" s="1"/>
  <c r="L19" i="11"/>
  <c r="AE18"/>
  <c r="P18"/>
  <c r="L18"/>
  <c r="M18" s="1"/>
  <c r="M154" i="17" s="1"/>
  <c r="AE17" i="11"/>
  <c r="P17"/>
  <c r="L17"/>
  <c r="A154" i="17" s="1"/>
  <c r="AE16" i="11"/>
  <c r="L136" i="17" s="1"/>
  <c r="P16" i="11"/>
  <c r="L16"/>
  <c r="M16" s="1"/>
  <c r="M124" i="17" s="1"/>
  <c r="AE15" i="11"/>
  <c r="D136" i="17" s="1"/>
  <c r="P15" i="11"/>
  <c r="L15"/>
  <c r="M15" s="1"/>
  <c r="E124" i="17" s="1"/>
  <c r="AE14" i="11"/>
  <c r="L107" i="17" s="1"/>
  <c r="P14" i="11"/>
  <c r="M103" i="17" s="1"/>
  <c r="L14" i="11"/>
  <c r="I95" i="17" s="1"/>
  <c r="AE13" i="11"/>
  <c r="P13"/>
  <c r="E103" i="17" s="1"/>
  <c r="N13" i="11"/>
  <c r="E97" i="17" s="1"/>
  <c r="L13" i="11"/>
  <c r="AE12"/>
  <c r="P12"/>
  <c r="M73" i="17" s="1"/>
  <c r="L12" i="11"/>
  <c r="M12" s="1"/>
  <c r="P11"/>
  <c r="L11"/>
  <c r="M11" s="1"/>
  <c r="AE10"/>
  <c r="L48" i="17" s="1"/>
  <c r="N10" i="11"/>
  <c r="L10"/>
  <c r="AE9"/>
  <c r="P9"/>
  <c r="E44" i="17" s="1"/>
  <c r="N9" i="11"/>
  <c r="L9"/>
  <c r="AE8"/>
  <c r="P8"/>
  <c r="M14" i="17" s="1"/>
  <c r="L8" i="11"/>
  <c r="AE7"/>
  <c r="P7"/>
  <c r="N7"/>
  <c r="L7"/>
  <c r="M7" s="1"/>
  <c r="T7" s="1"/>
  <c r="AM7" i="10"/>
  <c r="AM33"/>
  <c r="AM40"/>
  <c r="AM23"/>
  <c r="AM34"/>
  <c r="N10"/>
  <c r="E66" i="16" s="1"/>
  <c r="N7" i="10"/>
  <c r="N9"/>
  <c r="M37" i="16" s="1"/>
  <c r="N13" i="10"/>
  <c r="M95" i="16" s="1"/>
  <c r="AE66" i="10"/>
  <c r="P66"/>
  <c r="L66"/>
  <c r="M66" s="1"/>
  <c r="AE65"/>
  <c r="AE30"/>
  <c r="AE26"/>
  <c r="L338" i="16"/>
  <c r="L22" i="10"/>
  <c r="AE13"/>
  <c r="AE10"/>
  <c r="AE9"/>
  <c r="AE7"/>
  <c r="AO41" i="9"/>
  <c r="N7"/>
  <c r="N10"/>
  <c r="M39" i="15" s="1"/>
  <c r="L61" i="9"/>
  <c r="AE33"/>
  <c r="AE34"/>
  <c r="AE30"/>
  <c r="AE26"/>
  <c r="AE24"/>
  <c r="AE22"/>
  <c r="AE10"/>
  <c r="L49" i="15" s="1"/>
  <c r="F11" i="23"/>
  <c r="L33" i="7"/>
  <c r="M33" s="1"/>
  <c r="L29"/>
  <c r="R29" s="1"/>
  <c r="AE58"/>
  <c r="D828" i="14" s="1"/>
  <c r="P58" i="7"/>
  <c r="E824" i="14" s="1"/>
  <c r="L58" i="7"/>
  <c r="M58" s="1"/>
  <c r="AE57"/>
  <c r="P57"/>
  <c r="L57"/>
  <c r="I631" i="14" s="1"/>
  <c r="AE56" i="7"/>
  <c r="P56"/>
  <c r="E639" i="14" s="1"/>
  <c r="L56" i="7"/>
  <c r="M56" s="1"/>
  <c r="AE55"/>
  <c r="P55"/>
  <c r="E609" i="14" s="1"/>
  <c r="L55" i="7"/>
  <c r="M55" s="1"/>
  <c r="AE54"/>
  <c r="P54"/>
  <c r="L54"/>
  <c r="M54" s="1"/>
  <c r="AE53"/>
  <c r="P53"/>
  <c r="L53"/>
  <c r="AE48"/>
  <c r="D739" i="14" s="1"/>
  <c r="P48" i="7"/>
  <c r="L48"/>
  <c r="A727" i="14" s="1"/>
  <c r="AE47" i="7"/>
  <c r="L451" i="14" s="1"/>
  <c r="P47" i="7"/>
  <c r="L47"/>
  <c r="P46"/>
  <c r="L46"/>
  <c r="M46" s="1"/>
  <c r="AE40"/>
  <c r="P40"/>
  <c r="L40"/>
  <c r="M40" s="1"/>
  <c r="AE39"/>
  <c r="P39"/>
  <c r="L39"/>
  <c r="M39" s="1"/>
  <c r="P38"/>
  <c r="M795" i="14" s="1"/>
  <c r="L38" i="7"/>
  <c r="M38" s="1"/>
  <c r="AE37"/>
  <c r="L769" i="14" s="1"/>
  <c r="P37" i="7"/>
  <c r="M765" i="14" s="1"/>
  <c r="N37" i="7"/>
  <c r="L37"/>
  <c r="I757" i="14" s="1"/>
  <c r="AE36" i="7"/>
  <c r="P36"/>
  <c r="M671" i="14" s="1"/>
  <c r="L36" i="7"/>
  <c r="AE35"/>
  <c r="P35"/>
  <c r="M547" i="14" s="1"/>
  <c r="N35" i="7"/>
  <c r="M541" i="14" s="1"/>
  <c r="L35" i="7"/>
  <c r="P34"/>
  <c r="L34"/>
  <c r="AE33"/>
  <c r="P33"/>
  <c r="P32"/>
  <c r="L32"/>
  <c r="P31"/>
  <c r="E509" i="14" s="1"/>
  <c r="L31" i="7"/>
  <c r="A501" i="14" s="1"/>
  <c r="AE30" i="7"/>
  <c r="D421" i="14"/>
  <c r="P30" i="7"/>
  <c r="E417" i="14" s="1"/>
  <c r="L30" i="7"/>
  <c r="AE29"/>
  <c r="T29"/>
  <c r="P29"/>
  <c r="AE28"/>
  <c r="P28"/>
  <c r="L28"/>
  <c r="M28" s="1"/>
  <c r="P27"/>
  <c r="M324" i="14" s="1"/>
  <c r="L27" i="7"/>
  <c r="M27" s="1"/>
  <c r="AE26"/>
  <c r="D328" i="14" s="1"/>
  <c r="P26" i="7"/>
  <c r="E324" i="14" s="1"/>
  <c r="L26" i="7"/>
  <c r="M26" s="1"/>
  <c r="AE25"/>
  <c r="P25"/>
  <c r="L25"/>
  <c r="M25" s="1"/>
  <c r="AE24"/>
  <c r="D296" i="14" s="1"/>
  <c r="P24" i="7"/>
  <c r="L24"/>
  <c r="M24" s="1"/>
  <c r="E284" i="14" s="1"/>
  <c r="AE23" i="7"/>
  <c r="P23"/>
  <c r="M262" i="14" s="1"/>
  <c r="L23" i="7"/>
  <c r="M23" s="1"/>
  <c r="AE22"/>
  <c r="D266" i="14" s="1"/>
  <c r="P22" i="7"/>
  <c r="L22"/>
  <c r="M22" s="1"/>
  <c r="T22" s="1"/>
  <c r="AE21"/>
  <c r="P21"/>
  <c r="L21"/>
  <c r="M21" s="1"/>
  <c r="P20"/>
  <c r="E230" i="14" s="1"/>
  <c r="L20" i="7"/>
  <c r="A222" i="14" s="1"/>
  <c r="P19" i="7"/>
  <c r="M200" i="14" s="1"/>
  <c r="L19" i="7"/>
  <c r="M19" s="1"/>
  <c r="P18"/>
  <c r="E200" i="14" s="1"/>
  <c r="L18" i="7"/>
  <c r="AE17"/>
  <c r="P17"/>
  <c r="M168" i="14" s="1"/>
  <c r="L17" i="7"/>
  <c r="AE16"/>
  <c r="D172" i="14" s="1"/>
  <c r="P16" i="7"/>
  <c r="E168" i="14" s="1"/>
  <c r="L16" i="7"/>
  <c r="AE15"/>
  <c r="P15"/>
  <c r="M138" i="14" s="1"/>
  <c r="L15" i="7"/>
  <c r="M15" s="1"/>
  <c r="AE14"/>
  <c r="L110" i="14" s="1"/>
  <c r="P14" i="7"/>
  <c r="L14"/>
  <c r="M14" s="1"/>
  <c r="AP13"/>
  <c r="P13"/>
  <c r="E106" i="14" s="1"/>
  <c r="L13" i="7"/>
  <c r="A98" i="14" s="1"/>
  <c r="AE12" i="7"/>
  <c r="L80" i="14" s="1"/>
  <c r="P12" i="7"/>
  <c r="M76" i="14" s="1"/>
  <c r="L12" i="7"/>
  <c r="AE11"/>
  <c r="D80" i="14" s="1"/>
  <c r="P11" i="7"/>
  <c r="L11"/>
  <c r="M11" s="1"/>
  <c r="AE10"/>
  <c r="L48" i="14" s="1"/>
  <c r="L10" i="7"/>
  <c r="M10" s="1"/>
  <c r="P9"/>
  <c r="E44" i="14" s="1"/>
  <c r="L9" i="7"/>
  <c r="AE8"/>
  <c r="L18" i="14" s="1"/>
  <c r="P8" i="7"/>
  <c r="L8"/>
  <c r="P7"/>
  <c r="E14" i="14" s="1"/>
  <c r="L7" i="7"/>
  <c r="D77" i="17"/>
  <c r="AE57" i="11"/>
  <c r="W57"/>
  <c r="M600" i="17" s="1"/>
  <c r="P57" i="11"/>
  <c r="M603" i="17" s="1"/>
  <c r="L57" i="11"/>
  <c r="I595" i="17" s="1"/>
  <c r="AE56" i="11"/>
  <c r="W56"/>
  <c r="P56"/>
  <c r="M574" i="17" s="1"/>
  <c r="L56" i="11"/>
  <c r="I566" i="17" s="1"/>
  <c r="AE55" i="11"/>
  <c r="D578" i="17" s="1"/>
  <c r="W55" i="11"/>
  <c r="E571" i="17" s="1"/>
  <c r="P55" i="11"/>
  <c r="E574" i="17" s="1"/>
  <c r="L55" i="11"/>
  <c r="AE54"/>
  <c r="W54"/>
  <c r="M513" i="17" s="1"/>
  <c r="P54" i="11"/>
  <c r="M516" i="17" s="1"/>
  <c r="L54" i="11"/>
  <c r="M54" s="1"/>
  <c r="AE53"/>
  <c r="D520" i="17" s="1"/>
  <c r="P53" i="11"/>
  <c r="E516" i="17" s="1"/>
  <c r="L53" i="11"/>
  <c r="A508" i="17" s="1"/>
  <c r="AE52" i="11"/>
  <c r="P52"/>
  <c r="L52"/>
  <c r="I478" i="17" s="1"/>
  <c r="AE46" i="11"/>
  <c r="L461" i="17" s="1"/>
  <c r="P46" i="11"/>
  <c r="M457" i="17" s="1"/>
  <c r="L46" i="11"/>
  <c r="M46" s="1"/>
  <c r="AE45"/>
  <c r="D461" i="17" s="1"/>
  <c r="P45" i="11"/>
  <c r="L45"/>
  <c r="M45" s="1"/>
  <c r="AE44"/>
  <c r="P44"/>
  <c r="L44"/>
  <c r="I419" i="17" s="1"/>
  <c r="E911"/>
  <c r="L911"/>
  <c r="M789"/>
  <c r="D793"/>
  <c r="E789"/>
  <c r="E783"/>
  <c r="D823"/>
  <c r="K886"/>
  <c r="L882"/>
  <c r="L876"/>
  <c r="D669"/>
  <c r="E665"/>
  <c r="M340"/>
  <c r="E340"/>
  <c r="M281"/>
  <c r="E281"/>
  <c r="A273"/>
  <c r="L255"/>
  <c r="I213"/>
  <c r="D225"/>
  <c r="M191"/>
  <c r="A183"/>
  <c r="M162"/>
  <c r="E162"/>
  <c r="E132"/>
  <c r="E73"/>
  <c r="A65"/>
  <c r="H47" i="8"/>
  <c r="K47" s="1"/>
  <c r="H46"/>
  <c r="K46"/>
  <c r="H6"/>
  <c r="K6" s="1"/>
  <c r="H7"/>
  <c r="K7"/>
  <c r="H8"/>
  <c r="K8" s="1"/>
  <c r="H9"/>
  <c r="H10"/>
  <c r="K10" s="1"/>
  <c r="H11"/>
  <c r="K11" s="1"/>
  <c r="H12"/>
  <c r="K12" s="1"/>
  <c r="H13"/>
  <c r="H14"/>
  <c r="K14" s="1"/>
  <c r="H15"/>
  <c r="K15" s="1"/>
  <c r="H16"/>
  <c r="K16" s="1"/>
  <c r="H17"/>
  <c r="K17" s="1"/>
  <c r="H18"/>
  <c r="H19"/>
  <c r="K19" s="1"/>
  <c r="H20"/>
  <c r="K20" s="1"/>
  <c r="H21"/>
  <c r="K21" s="1"/>
  <c r="H22"/>
  <c r="H23"/>
  <c r="K23"/>
  <c r="H24"/>
  <c r="K24" s="1"/>
  <c r="H25"/>
  <c r="H26"/>
  <c r="H28"/>
  <c r="K28" s="1"/>
  <c r="H29"/>
  <c r="K29"/>
  <c r="H30"/>
  <c r="K30" s="1"/>
  <c r="H31"/>
  <c r="H32"/>
  <c r="K32" s="1"/>
  <c r="H33"/>
  <c r="H34"/>
  <c r="H35"/>
  <c r="H36"/>
  <c r="K36" s="1"/>
  <c r="H38"/>
  <c r="K38" s="1"/>
  <c r="H39"/>
  <c r="K39" s="1"/>
  <c r="H40"/>
  <c r="H41"/>
  <c r="K41" s="1"/>
  <c r="H42"/>
  <c r="H43"/>
  <c r="K43" s="1"/>
  <c r="H44"/>
  <c r="K44"/>
  <c r="H5"/>
  <c r="AE33" i="10"/>
  <c r="AE24"/>
  <c r="D309" i="16"/>
  <c r="AE22" i="10"/>
  <c r="D280" i="16" s="1"/>
  <c r="AE67" i="10"/>
  <c r="P67"/>
  <c r="L67"/>
  <c r="M67" s="1"/>
  <c r="E762" i="16" s="1"/>
  <c r="D745"/>
  <c r="W65" i="10"/>
  <c r="E738" i="16" s="1"/>
  <c r="P65" i="10"/>
  <c r="AE64"/>
  <c r="W64"/>
  <c r="M709" i="16" s="1"/>
  <c r="P64" i="10"/>
  <c r="M712" i="16" s="1"/>
  <c r="L64" i="10"/>
  <c r="AE63"/>
  <c r="L687" i="16"/>
  <c r="P63" i="10"/>
  <c r="L63"/>
  <c r="M63" s="1"/>
  <c r="AE62"/>
  <c r="L658" i="16"/>
  <c r="P62" i="10"/>
  <c r="M654" i="16" s="1"/>
  <c r="L62" i="10"/>
  <c r="M62"/>
  <c r="M646" i="16" s="1"/>
  <c r="AE61" i="10"/>
  <c r="P61"/>
  <c r="L61"/>
  <c r="N61" s="1"/>
  <c r="AE50"/>
  <c r="L599" i="16" s="1"/>
  <c r="P50" i="10"/>
  <c r="M595" i="16" s="1"/>
  <c r="L50" i="10"/>
  <c r="I587" i="16"/>
  <c r="AE49" i="10"/>
  <c r="D599" i="16" s="1"/>
  <c r="P49" i="10"/>
  <c r="E595" i="16"/>
  <c r="L49" i="10"/>
  <c r="M49" s="1"/>
  <c r="P48"/>
  <c r="M565" i="16"/>
  <c r="L48" i="10"/>
  <c r="M48" s="1"/>
  <c r="M557" i="16" s="1"/>
  <c r="AE40" i="10"/>
  <c r="P40"/>
  <c r="L40"/>
  <c r="AE39"/>
  <c r="P39"/>
  <c r="L39"/>
  <c r="N39" s="1"/>
  <c r="P38"/>
  <c r="L38"/>
  <c r="AE37"/>
  <c r="P37"/>
  <c r="E683" i="16" s="1"/>
  <c r="N37" i="10"/>
  <c r="L37"/>
  <c r="AE36"/>
  <c r="P36"/>
  <c r="M14" i="16" s="1"/>
  <c r="L36" i="10"/>
  <c r="D1013" i="16"/>
  <c r="P35" i="10"/>
  <c r="N35"/>
  <c r="L35"/>
  <c r="M35"/>
  <c r="E1001" i="16" s="1"/>
  <c r="P34" i="10"/>
  <c r="M979" i="16" s="1"/>
  <c r="L34" i="10"/>
  <c r="M34" s="1"/>
  <c r="P33"/>
  <c r="E979" i="16" s="1"/>
  <c r="L33" i="10"/>
  <c r="P32"/>
  <c r="M919" i="16" s="1"/>
  <c r="L32" i="10"/>
  <c r="P31"/>
  <c r="L31"/>
  <c r="P30"/>
  <c r="E712" i="16" s="1"/>
  <c r="L30" i="10"/>
  <c r="AE29"/>
  <c r="D569" i="16"/>
  <c r="P29" i="10"/>
  <c r="L29"/>
  <c r="A557" i="16" s="1"/>
  <c r="AE28" i="10"/>
  <c r="D453" i="16" s="1"/>
  <c r="P28" i="10"/>
  <c r="L28"/>
  <c r="P27"/>
  <c r="M334" i="16" s="1"/>
  <c r="L27" i="10"/>
  <c r="P26"/>
  <c r="E334" i="16" s="1"/>
  <c r="L26" i="10"/>
  <c r="AE25"/>
  <c r="P25"/>
  <c r="L25"/>
  <c r="P24"/>
  <c r="L24"/>
  <c r="M24" s="1"/>
  <c r="E297" i="16" s="1"/>
  <c r="AE23" i="10"/>
  <c r="L280" i="16" s="1"/>
  <c r="P23" i="10"/>
  <c r="L23"/>
  <c r="P22"/>
  <c r="AE21"/>
  <c r="L251" i="16" s="1"/>
  <c r="P21" i="10"/>
  <c r="L21"/>
  <c r="M21" s="1"/>
  <c r="P20"/>
  <c r="E247" i="16" s="1"/>
  <c r="L20" i="10"/>
  <c r="P19"/>
  <c r="M218" i="16" s="1"/>
  <c r="L19" i="10"/>
  <c r="AE18"/>
  <c r="D222" i="16"/>
  <c r="P18" i="10"/>
  <c r="E218" i="16" s="1"/>
  <c r="L18" i="10"/>
  <c r="M18"/>
  <c r="E210" i="16" s="1"/>
  <c r="AE17" i="10"/>
  <c r="P17"/>
  <c r="M188" i="16" s="1"/>
  <c r="L17" i="10"/>
  <c r="AE16"/>
  <c r="D192" i="16" s="1"/>
  <c r="P16" i="10"/>
  <c r="E188" i="16" s="1"/>
  <c r="L16" i="10"/>
  <c r="AE15"/>
  <c r="D893" i="16" s="1"/>
  <c r="P15" i="10"/>
  <c r="L15"/>
  <c r="M15" s="1"/>
  <c r="T15" s="1"/>
  <c r="AE14"/>
  <c r="P14"/>
  <c r="E130" i="16" s="1"/>
  <c r="L14" i="10"/>
  <c r="AP41"/>
  <c r="P13"/>
  <c r="L13"/>
  <c r="AE12"/>
  <c r="P12"/>
  <c r="E101" i="16"/>
  <c r="L12" i="10"/>
  <c r="A93" i="16" s="1"/>
  <c r="P11" i="10"/>
  <c r="L11"/>
  <c r="I64" i="16" s="1"/>
  <c r="L10" i="10"/>
  <c r="P9"/>
  <c r="L9"/>
  <c r="I35" i="16" s="1"/>
  <c r="AE8" i="10"/>
  <c r="P8"/>
  <c r="E43" i="16" s="1"/>
  <c r="L8" i="10"/>
  <c r="A35" i="16"/>
  <c r="P7" i="10"/>
  <c r="L7"/>
  <c r="A6" i="16" s="1"/>
  <c r="I919"/>
  <c r="A565"/>
  <c r="A333"/>
  <c r="I305"/>
  <c r="A276"/>
  <c r="A247"/>
  <c r="A218"/>
  <c r="A188"/>
  <c r="A130"/>
  <c r="A122"/>
  <c r="I100"/>
  <c r="A101"/>
  <c r="I42"/>
  <c r="E1086" i="15"/>
  <c r="AP13" i="9"/>
  <c r="L9" i="12"/>
  <c r="AP68" i="10"/>
  <c r="L29" i="9"/>
  <c r="AE62"/>
  <c r="W62"/>
  <c r="M559" i="15" s="1"/>
  <c r="P62" i="9"/>
  <c r="M562" i="15" s="1"/>
  <c r="L62" i="9"/>
  <c r="AE61"/>
  <c r="D566" i="15" s="1"/>
  <c r="W61" i="9"/>
  <c r="E559" i="15" s="1"/>
  <c r="P61" i="9"/>
  <c r="E562" i="15" s="1"/>
  <c r="AE60" i="9"/>
  <c r="L533" i="15"/>
  <c r="W60" i="9"/>
  <c r="M526" i="15" s="1"/>
  <c r="P60" i="9"/>
  <c r="M529" i="15" s="1"/>
  <c r="L60" i="9"/>
  <c r="AE59"/>
  <c r="L627" i="15" s="1"/>
  <c r="W59" i="9"/>
  <c r="M497" i="15" s="1"/>
  <c r="P59" i="9"/>
  <c r="M499" i="15" s="1"/>
  <c r="L59" i="9"/>
  <c r="M59" s="1"/>
  <c r="AE58"/>
  <c r="D627" i="15" s="1"/>
  <c r="P58" i="9"/>
  <c r="E499" i="15" s="1"/>
  <c r="L58" i="9"/>
  <c r="M58" s="1"/>
  <c r="AE57"/>
  <c r="P57"/>
  <c r="M467" i="15" s="1"/>
  <c r="L57" i="9"/>
  <c r="N57"/>
  <c r="AE50"/>
  <c r="L441" i="15" s="1"/>
  <c r="P50" i="9"/>
  <c r="M437" i="15"/>
  <c r="L50" i="9"/>
  <c r="AE49"/>
  <c r="D441" i="15"/>
  <c r="P49" i="9"/>
  <c r="L49"/>
  <c r="M49" s="1"/>
  <c r="E429" i="15" s="1"/>
  <c r="AE48" i="9"/>
  <c r="P48"/>
  <c r="P52" s="1"/>
  <c r="M404" i="15"/>
  <c r="L48" i="9"/>
  <c r="I396" i="15" s="1"/>
  <c r="AE40" i="9"/>
  <c r="L1124" i="15" s="1"/>
  <c r="P40" i="9"/>
  <c r="M1120" i="15" s="1"/>
  <c r="L40" i="9"/>
  <c r="AE39"/>
  <c r="D1124" i="15" s="1"/>
  <c r="P39" i="9"/>
  <c r="E1120" i="15" s="1"/>
  <c r="L39" i="9"/>
  <c r="M39" s="1"/>
  <c r="AE38"/>
  <c r="P38"/>
  <c r="E1034" i="15" s="1"/>
  <c r="L38" i="9"/>
  <c r="M38"/>
  <c r="AE37"/>
  <c r="L657" i="15" s="1"/>
  <c r="P37" i="9"/>
  <c r="M1005" i="15" s="1"/>
  <c r="N37" i="9"/>
  <c r="M1000" i="15" s="1"/>
  <c r="L37" i="9"/>
  <c r="M37" s="1"/>
  <c r="M645" i="15" s="1"/>
  <c r="AE36" i="9"/>
  <c r="D1009" i="15"/>
  <c r="P36" i="9"/>
  <c r="E1005" i="15" s="1"/>
  <c r="L36" i="9"/>
  <c r="P35"/>
  <c r="E1092" i="15"/>
  <c r="L35" i="9"/>
  <c r="P34"/>
  <c r="M1063" i="15" s="1"/>
  <c r="L34" i="9"/>
  <c r="M34" s="1"/>
  <c r="T34" s="1"/>
  <c r="P33"/>
  <c r="E1063" i="15" s="1"/>
  <c r="L33" i="9"/>
  <c r="P32"/>
  <c r="M1034" i="15" s="1"/>
  <c r="L32" i="9"/>
  <c r="P31"/>
  <c r="E374" i="15"/>
  <c r="L31" i="9"/>
  <c r="P30"/>
  <c r="M344" i="15" s="1"/>
  <c r="L30" i="9"/>
  <c r="AE29"/>
  <c r="D348" i="15"/>
  <c r="P29" i="9"/>
  <c r="AE28"/>
  <c r="L318" i="15" s="1"/>
  <c r="P28" i="9"/>
  <c r="M314" i="15" s="1"/>
  <c r="L28" i="9"/>
  <c r="I306" i="15" s="1"/>
  <c r="P27" i="9"/>
  <c r="E314" i="15" s="1"/>
  <c r="L27" i="9"/>
  <c r="P26"/>
  <c r="M284" i="15"/>
  <c r="L26" i="9"/>
  <c r="AE25"/>
  <c r="P25"/>
  <c r="E284" i="15"/>
  <c r="L25" i="9"/>
  <c r="M25" s="1"/>
  <c r="P24"/>
  <c r="M254" i="15"/>
  <c r="L24" i="9"/>
  <c r="AE23"/>
  <c r="D258" i="15" s="1"/>
  <c r="P23" i="9"/>
  <c r="E254" i="15" s="1"/>
  <c r="L23" i="9"/>
  <c r="P22"/>
  <c r="M224" i="15" s="1"/>
  <c r="L22" i="9"/>
  <c r="M22" s="1"/>
  <c r="AE21"/>
  <c r="D228" i="15" s="1"/>
  <c r="P21" i="9"/>
  <c r="E224" i="15" s="1"/>
  <c r="L21" i="9"/>
  <c r="M21" s="1"/>
  <c r="L199" i="15"/>
  <c r="P20" i="9"/>
  <c r="M195" i="15"/>
  <c r="L20" i="9"/>
  <c r="M20" s="1"/>
  <c r="M187" i="15" s="1"/>
  <c r="D199"/>
  <c r="P19" i="9"/>
  <c r="L19"/>
  <c r="L169" i="15"/>
  <c r="P18" i="9"/>
  <c r="M165" i="15" s="1"/>
  <c r="L18" i="9"/>
  <c r="T18"/>
  <c r="AE17"/>
  <c r="D169" i="15" s="1"/>
  <c r="P17" i="9"/>
  <c r="L17"/>
  <c r="AE16"/>
  <c r="P16"/>
  <c r="M135" i="15" s="1"/>
  <c r="L16" i="9"/>
  <c r="AE15"/>
  <c r="D139" i="15" s="1"/>
  <c r="P15" i="9"/>
  <c r="E135" i="15" s="1"/>
  <c r="L15" i="9"/>
  <c r="M15" s="1"/>
  <c r="AE14"/>
  <c r="L109" i="15" s="1"/>
  <c r="P14" i="9"/>
  <c r="M105" i="15" s="1"/>
  <c r="L14" i="9"/>
  <c r="P13"/>
  <c r="E105" i="15" s="1"/>
  <c r="L13" i="9"/>
  <c r="AE12"/>
  <c r="L79" i="15" s="1"/>
  <c r="P12" i="9"/>
  <c r="M75" i="15" s="1"/>
  <c r="L12" i="9"/>
  <c r="M12" s="1"/>
  <c r="P11"/>
  <c r="E75" i="15" s="1"/>
  <c r="L11" i="9"/>
  <c r="A67" i="15" s="1"/>
  <c r="L10" i="9"/>
  <c r="P9"/>
  <c r="E39" i="15"/>
  <c r="L9" i="9"/>
  <c r="R9" s="1"/>
  <c r="AE8"/>
  <c r="L18" i="15" s="1"/>
  <c r="P8" i="9"/>
  <c r="M14" i="15" s="1"/>
  <c r="L8" i="9"/>
  <c r="AE7"/>
  <c r="P7"/>
  <c r="L7"/>
  <c r="M7" s="1"/>
  <c r="I529" i="15"/>
  <c r="I1120"/>
  <c r="A1034"/>
  <c r="A1060"/>
  <c r="I1034"/>
  <c r="A374"/>
  <c r="I314"/>
  <c r="I254"/>
  <c r="A254"/>
  <c r="I224"/>
  <c r="I223"/>
  <c r="A224"/>
  <c r="I195"/>
  <c r="A195"/>
  <c r="A165"/>
  <c r="I105"/>
  <c r="A105"/>
  <c r="I75"/>
  <c r="A75"/>
  <c r="A45"/>
  <c r="I14"/>
  <c r="L643" i="14"/>
  <c r="D643"/>
  <c r="D551"/>
  <c r="M823"/>
  <c r="M825"/>
  <c r="M479"/>
  <c r="E447"/>
  <c r="E701"/>
  <c r="E765"/>
  <c r="M292"/>
  <c r="E262"/>
  <c r="M14"/>
  <c r="E8"/>
  <c r="A384"/>
  <c r="I321"/>
  <c r="A322"/>
  <c r="A260"/>
  <c r="AB41" i="12"/>
  <c r="AI66"/>
  <c r="AB66"/>
  <c r="X66"/>
  <c r="X41"/>
  <c r="O41"/>
  <c r="O66"/>
  <c r="AP50"/>
  <c r="AO50"/>
  <c r="AI50"/>
  <c r="AB50"/>
  <c r="X50"/>
  <c r="O50"/>
  <c r="N50"/>
  <c r="AO66"/>
  <c r="AE65"/>
  <c r="D761" i="19" s="1"/>
  <c r="W65" i="12"/>
  <c r="E755" i="19" s="1"/>
  <c r="E757"/>
  <c r="L65" i="12"/>
  <c r="M65" s="1"/>
  <c r="E750" i="19" s="1"/>
  <c r="AE64" i="12"/>
  <c r="L733" i="19" s="1"/>
  <c r="W64" i="12"/>
  <c r="M729" i="19"/>
  <c r="L64" i="12"/>
  <c r="AE63"/>
  <c r="D733" i="19"/>
  <c r="W63" i="12"/>
  <c r="E727" i="19"/>
  <c r="E729"/>
  <c r="L63" i="12"/>
  <c r="AE62"/>
  <c r="L704" i="19"/>
  <c r="W62" i="12"/>
  <c r="M698" i="19"/>
  <c r="M700"/>
  <c r="L62" i="12"/>
  <c r="Y62" s="1"/>
  <c r="AE61"/>
  <c r="D704" i="19" s="1"/>
  <c r="P61" i="12"/>
  <c r="E700" i="19" s="1"/>
  <c r="L61" i="12"/>
  <c r="AE60"/>
  <c r="L676" i="19" s="1"/>
  <c r="P60" i="12"/>
  <c r="M672" i="19" s="1"/>
  <c r="L60" i="12"/>
  <c r="Y60" s="1"/>
  <c r="AE59"/>
  <c r="L647" i="19" s="1"/>
  <c r="P59" i="12"/>
  <c r="L59"/>
  <c r="AE48"/>
  <c r="L619" i="19" s="1"/>
  <c r="P48" i="12"/>
  <c r="M615" i="19" s="1"/>
  <c r="L48" i="12"/>
  <c r="Y48" s="1"/>
  <c r="Y50" s="1"/>
  <c r="AE47"/>
  <c r="D619" i="19" s="1"/>
  <c r="P47" i="12"/>
  <c r="E615" i="19" s="1"/>
  <c r="L47" i="12"/>
  <c r="AE46"/>
  <c r="L590" i="19" s="1"/>
  <c r="P46" i="12"/>
  <c r="M586" i="19" s="1"/>
  <c r="L46" i="12"/>
  <c r="M46" s="1"/>
  <c r="M579" i="19" s="1"/>
  <c r="P40" i="12"/>
  <c r="L40"/>
  <c r="P39"/>
  <c r="L39"/>
  <c r="L850" i="19"/>
  <c r="P38" i="12"/>
  <c r="M846" i="19" s="1"/>
  <c r="L38" i="12"/>
  <c r="T38" s="1"/>
  <c r="AO41"/>
  <c r="D850" i="19"/>
  <c r="P37" i="12"/>
  <c r="E846" i="19" s="1"/>
  <c r="E841"/>
  <c r="L37" i="12"/>
  <c r="U37" s="1"/>
  <c r="P36"/>
  <c r="M413" i="19" s="1"/>
  <c r="L36" i="12"/>
  <c r="Y36" s="1"/>
  <c r="D417" i="19"/>
  <c r="P35" i="12"/>
  <c r="E413" i="19" s="1"/>
  <c r="E408"/>
  <c r="L35" i="12"/>
  <c r="Y35" s="1"/>
  <c r="P34"/>
  <c r="M385" i="19" s="1"/>
  <c r="L34" i="12"/>
  <c r="D389" i="19"/>
  <c r="P33" i="12"/>
  <c r="L33"/>
  <c r="R33"/>
  <c r="P32"/>
  <c r="M356" i="19" s="1"/>
  <c r="L32" i="12"/>
  <c r="D360" i="19"/>
  <c r="P31" i="12"/>
  <c r="E356" i="19" s="1"/>
  <c r="L31" i="12"/>
  <c r="P30"/>
  <c r="M328" i="19" s="1"/>
  <c r="L30" i="12"/>
  <c r="D332" i="19"/>
  <c r="P29" i="12"/>
  <c r="E328" i="19" s="1"/>
  <c r="L29" i="12"/>
  <c r="L303" i="19"/>
  <c r="P28" i="12"/>
  <c r="M299" i="19" s="1"/>
  <c r="L28" i="12"/>
  <c r="P27"/>
  <c r="E299" i="19" s="1"/>
  <c r="L27" i="12"/>
  <c r="L275" i="19"/>
  <c r="P26" i="12"/>
  <c r="M271" i="19" s="1"/>
  <c r="L26" i="12"/>
  <c r="P25"/>
  <c r="E271" i="19" s="1"/>
  <c r="L25" i="12"/>
  <c r="L246" i="19"/>
  <c r="P24" i="12"/>
  <c r="M242" i="19" s="1"/>
  <c r="L24" i="12"/>
  <c r="D246" i="19"/>
  <c r="P23" i="12"/>
  <c r="E242" i="19" s="1"/>
  <c r="L23" i="12"/>
  <c r="P22"/>
  <c r="M213" i="19" s="1"/>
  <c r="L22" i="12"/>
  <c r="D217" i="19"/>
  <c r="P21" i="12"/>
  <c r="E213" i="19" s="1"/>
  <c r="L21" i="12"/>
  <c r="L188" i="19"/>
  <c r="P20" i="12"/>
  <c r="M184" i="19" s="1"/>
  <c r="L20" i="12"/>
  <c r="D188" i="19"/>
  <c r="P19" i="12"/>
  <c r="E184" i="19" s="1"/>
  <c r="L19" i="12"/>
  <c r="AA19" s="1"/>
  <c r="L160" i="19"/>
  <c r="P18" i="12"/>
  <c r="M156" i="19" s="1"/>
  <c r="L18" i="12"/>
  <c r="D160" i="19"/>
  <c r="P17" i="12"/>
  <c r="E156" i="19" s="1"/>
  <c r="L17" i="12"/>
  <c r="L131" i="19"/>
  <c r="P16" i="12"/>
  <c r="M127" i="19" s="1"/>
  <c r="L16" i="12"/>
  <c r="D131" i="19"/>
  <c r="P15" i="12"/>
  <c r="E127" i="19" s="1"/>
  <c r="L15" i="12"/>
  <c r="L103" i="19"/>
  <c r="P14" i="12"/>
  <c r="M99" i="19" s="1"/>
  <c r="L14" i="12"/>
  <c r="D103" i="19"/>
  <c r="P13" i="12"/>
  <c r="E99" i="19" s="1"/>
  <c r="E94"/>
  <c r="L13" i="12"/>
  <c r="A92" i="19" s="1"/>
  <c r="L74"/>
  <c r="P12" i="12"/>
  <c r="M70" i="19" s="1"/>
  <c r="L12" i="12"/>
  <c r="P11"/>
  <c r="E70" i="19" s="1"/>
  <c r="L11" i="12"/>
  <c r="W11" s="1"/>
  <c r="L46" i="19"/>
  <c r="M37"/>
  <c r="L10" i="12"/>
  <c r="D46" i="19"/>
  <c r="P9" i="12"/>
  <c r="E42" i="19" s="1"/>
  <c r="E37"/>
  <c r="P8" i="12"/>
  <c r="M13" i="19" s="1"/>
  <c r="L8" i="12"/>
  <c r="AE7"/>
  <c r="P7"/>
  <c r="E8" i="19"/>
  <c r="L7" i="12"/>
  <c r="E385" i="19"/>
  <c r="H54" i="8"/>
  <c r="H53"/>
  <c r="D792" i="17"/>
  <c r="E797" s="1"/>
  <c r="L792"/>
  <c r="M797" s="1"/>
  <c r="D796"/>
  <c r="D795"/>
  <c r="A789"/>
  <c r="A788"/>
  <c r="A787"/>
  <c r="A786"/>
  <c r="C779"/>
  <c r="B789"/>
  <c r="F778"/>
  <c r="D778"/>
  <c r="B778"/>
  <c r="H49" i="8"/>
  <c r="H50"/>
  <c r="H51"/>
  <c r="H52"/>
  <c r="H55"/>
  <c r="H48"/>
  <c r="K40"/>
  <c r="K35"/>
  <c r="K18"/>
  <c r="K22"/>
  <c r="K25"/>
  <c r="K31"/>
  <c r="K9"/>
  <c r="K5"/>
  <c r="AP58" i="11"/>
  <c r="AO58"/>
  <c r="AI58"/>
  <c r="AB58"/>
  <c r="X58"/>
  <c r="V58"/>
  <c r="O58"/>
  <c r="AP48"/>
  <c r="AO48"/>
  <c r="AI48"/>
  <c r="AB48"/>
  <c r="X48"/>
  <c r="V48"/>
  <c r="O48"/>
  <c r="N48"/>
  <c r="AP41"/>
  <c r="AP60" s="1"/>
  <c r="I10" i="23" s="1"/>
  <c r="AO41" i="11"/>
  <c r="AB41"/>
  <c r="X41"/>
  <c r="V41"/>
  <c r="O41"/>
  <c r="D637" i="17"/>
  <c r="E641" s="1"/>
  <c r="E633"/>
  <c r="A625"/>
  <c r="L607"/>
  <c r="L578"/>
  <c r="L520"/>
  <c r="M486"/>
  <c r="E457"/>
  <c r="A449"/>
  <c r="L431"/>
  <c r="M427"/>
  <c r="L793"/>
  <c r="L823"/>
  <c r="M819"/>
  <c r="M811"/>
  <c r="M820" s="1"/>
  <c r="E819"/>
  <c r="L853"/>
  <c r="L761"/>
  <c r="L344"/>
  <c r="L285"/>
  <c r="M221"/>
  <c r="L195"/>
  <c r="D195"/>
  <c r="L166"/>
  <c r="D166"/>
  <c r="M132"/>
  <c r="D107"/>
  <c r="L77"/>
  <c r="M38"/>
  <c r="D48"/>
  <c r="E38"/>
  <c r="D18"/>
  <c r="E8"/>
  <c r="O52" i="10"/>
  <c r="AB52"/>
  <c r="O41"/>
  <c r="AB68"/>
  <c r="AJ69"/>
  <c r="AH69"/>
  <c r="AG69"/>
  <c r="X69"/>
  <c r="T69"/>
  <c r="R69"/>
  <c r="AI68"/>
  <c r="AH68"/>
  <c r="AG68"/>
  <c r="S68"/>
  <c r="Q68"/>
  <c r="O68"/>
  <c r="L774" i="16"/>
  <c r="M770"/>
  <c r="E741"/>
  <c r="L716"/>
  <c r="M683"/>
  <c r="M624"/>
  <c r="D1045"/>
  <c r="D1041"/>
  <c r="E1046" s="1"/>
  <c r="A1038"/>
  <c r="L569"/>
  <c r="AH41" i="10"/>
  <c r="AG41"/>
  <c r="E857" i="16"/>
  <c r="M799"/>
  <c r="M793"/>
  <c r="E1009"/>
  <c r="E919"/>
  <c r="E305"/>
  <c r="M276"/>
  <c r="M247"/>
  <c r="M101"/>
  <c r="M43"/>
  <c r="A8" i="10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/>
  <c r="A39" s="1"/>
  <c r="A40" s="1"/>
  <c r="E8" i="16"/>
  <c r="E755" i="17"/>
  <c r="E725"/>
  <c r="D930" i="15"/>
  <c r="E926"/>
  <c r="A8" i="9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D1152" i="15"/>
  <c r="E1148"/>
  <c r="E195"/>
  <c r="E165"/>
  <c r="AO63" i="9"/>
  <c r="AP63"/>
  <c r="AI63"/>
  <c r="O63"/>
  <c r="AP52"/>
  <c r="AO52"/>
  <c r="AI52"/>
  <c r="O52"/>
  <c r="N52"/>
  <c r="D872" i="15"/>
  <c r="M592"/>
  <c r="M586"/>
  <c r="A861"/>
  <c r="L842"/>
  <c r="M838"/>
  <c r="E590"/>
  <c r="E45"/>
  <c r="M99"/>
  <c r="E1142"/>
  <c r="M100" i="14"/>
  <c r="M106"/>
  <c r="AG41" i="7"/>
  <c r="D451" i="14"/>
  <c r="N50" i="7"/>
  <c r="O50"/>
  <c r="Q50"/>
  <c r="S50"/>
  <c r="AB50"/>
  <c r="AB61" s="1"/>
  <c r="AG50"/>
  <c r="AG61" s="1"/>
  <c r="AH50"/>
  <c r="AI50"/>
  <c r="AO50"/>
  <c r="AP50"/>
  <c r="L829" i="14"/>
  <c r="D581"/>
  <c r="O59" i="7"/>
  <c r="Q59"/>
  <c r="S59"/>
  <c r="V59"/>
  <c r="X59"/>
  <c r="AG59"/>
  <c r="AH59"/>
  <c r="AI59"/>
  <c r="AO59"/>
  <c r="AP59"/>
  <c r="M789" i="14"/>
  <c r="E427" i="17"/>
  <c r="D857"/>
  <c r="D402"/>
  <c r="D699"/>
  <c r="E689"/>
  <c r="L637"/>
  <c r="M633"/>
  <c r="D607"/>
  <c r="E603"/>
  <c r="E486"/>
  <c r="E624" i="16"/>
  <c r="M889"/>
  <c r="L367"/>
  <c r="E398" i="17"/>
  <c r="L731"/>
  <c r="M783"/>
  <c r="L669"/>
  <c r="K857"/>
  <c r="D314"/>
  <c r="L1013" i="16"/>
  <c r="M1006"/>
  <c r="M1009"/>
  <c r="M1001"/>
  <c r="M1010" s="1"/>
  <c r="I355"/>
  <c r="L1071"/>
  <c r="D832"/>
  <c r="E413"/>
  <c r="E421" s="1"/>
  <c r="D396"/>
  <c r="L596" i="15"/>
  <c r="L872"/>
  <c r="M866"/>
  <c r="E467"/>
  <c r="E459"/>
  <c r="E468" s="1"/>
  <c r="L1096"/>
  <c r="D408"/>
  <c r="E404"/>
  <c r="M854" i="14"/>
  <c r="M848"/>
  <c r="M577"/>
  <c r="I569"/>
  <c r="M781" i="19"/>
  <c r="AP66" i="12"/>
  <c r="AP41"/>
  <c r="L790" i="19"/>
  <c r="M786"/>
  <c r="M779"/>
  <c r="M787" s="1"/>
  <c r="D676"/>
  <c r="E672"/>
  <c r="A665"/>
  <c r="D647"/>
  <c r="E643"/>
  <c r="D790"/>
  <c r="E794" s="1"/>
  <c r="E784"/>
  <c r="E786"/>
  <c r="L761"/>
  <c r="M757"/>
  <c r="L560"/>
  <c r="I549"/>
  <c r="E556"/>
  <c r="L532"/>
  <c r="M523"/>
  <c r="D532"/>
  <c r="E528"/>
  <c r="L503"/>
  <c r="I492"/>
  <c r="D503"/>
  <c r="E499"/>
  <c r="A492"/>
  <c r="L475"/>
  <c r="D475"/>
  <c r="E471"/>
  <c r="A464"/>
  <c r="D446"/>
  <c r="M442"/>
  <c r="E380"/>
  <c r="L217"/>
  <c r="E695" i="17"/>
  <c r="D490"/>
  <c r="M310"/>
  <c r="AP52" i="10"/>
  <c r="AO52"/>
  <c r="M363" i="16"/>
  <c r="E507"/>
  <c r="L482"/>
  <c r="M478"/>
  <c r="M449"/>
  <c r="D953"/>
  <c r="E949"/>
  <c r="A941"/>
  <c r="M420"/>
  <c r="E420"/>
  <c r="D861"/>
  <c r="E124"/>
  <c r="D471" i="15"/>
  <c r="M1092"/>
  <c r="AP41" i="9"/>
  <c r="AH41"/>
  <c r="Q41"/>
  <c r="L930" i="15"/>
  <c r="M921"/>
  <c r="A852" i="14"/>
  <c r="A851"/>
  <c r="I822"/>
  <c r="I821"/>
  <c r="A792"/>
  <c r="A791"/>
  <c r="I637"/>
  <c r="I636"/>
  <c r="I607"/>
  <c r="I606"/>
  <c r="A607"/>
  <c r="A606"/>
  <c r="I575"/>
  <c r="I574"/>
  <c r="A545"/>
  <c r="A544"/>
  <c r="I477"/>
  <c r="I476"/>
  <c r="A477"/>
  <c r="A476"/>
  <c r="I445"/>
  <c r="I444"/>
  <c r="A445"/>
  <c r="A444"/>
  <c r="I415"/>
  <c r="I414"/>
  <c r="A415"/>
  <c r="I351"/>
  <c r="A352"/>
  <c r="A351"/>
  <c r="A321"/>
  <c r="A259"/>
  <c r="I135"/>
  <c r="A637"/>
  <c r="A636"/>
  <c r="A822"/>
  <c r="A821"/>
  <c r="A575"/>
  <c r="D584"/>
  <c r="D583"/>
  <c r="D580"/>
  <c r="E585" s="1"/>
  <c r="E574"/>
  <c r="A577"/>
  <c r="A576"/>
  <c r="C567"/>
  <c r="B577"/>
  <c r="F566"/>
  <c r="D566"/>
  <c r="B566"/>
  <c r="E47" i="8"/>
  <c r="G47"/>
  <c r="M633" i="14"/>
  <c r="L858"/>
  <c r="D483"/>
  <c r="A471"/>
  <c r="M417"/>
  <c r="D798"/>
  <c r="E794"/>
  <c r="E786"/>
  <c r="E795" s="1"/>
  <c r="D390"/>
  <c r="M354"/>
  <c r="D358"/>
  <c r="M230"/>
  <c r="E138"/>
  <c r="D761" i="17"/>
  <c r="M692"/>
  <c r="L699"/>
  <c r="M695"/>
  <c r="M627"/>
  <c r="L1074" i="16"/>
  <c r="L1073"/>
  <c r="L1072"/>
  <c r="L1070"/>
  <c r="M1075" s="1"/>
  <c r="M1061"/>
  <c r="I1067"/>
  <c r="I1066"/>
  <c r="I1065"/>
  <c r="I1064"/>
  <c r="K1057"/>
  <c r="L955"/>
  <c r="L952"/>
  <c r="I949"/>
  <c r="K939"/>
  <c r="D860"/>
  <c r="A857"/>
  <c r="A856"/>
  <c r="C847"/>
  <c r="E87" i="21"/>
  <c r="E86"/>
  <c r="F86" s="1"/>
  <c r="E85"/>
  <c r="G85" s="1"/>
  <c r="M741" i="16"/>
  <c r="I733"/>
  <c r="D628"/>
  <c r="L511"/>
  <c r="I384"/>
  <c r="E159"/>
  <c r="L134"/>
  <c r="E56" i="21"/>
  <c r="E57"/>
  <c r="E55"/>
  <c r="E8"/>
  <c r="E9"/>
  <c r="E10"/>
  <c r="E11"/>
  <c r="E12"/>
  <c r="G12"/>
  <c r="E13"/>
  <c r="F13" s="1"/>
  <c r="E14"/>
  <c r="E15"/>
  <c r="G15" s="1"/>
  <c r="E16"/>
  <c r="E17"/>
  <c r="F17"/>
  <c r="E18"/>
  <c r="E19"/>
  <c r="G19" s="1"/>
  <c r="E20"/>
  <c r="E21"/>
  <c r="E22"/>
  <c r="E23"/>
  <c r="G23" s="1"/>
  <c r="E24"/>
  <c r="F24"/>
  <c r="E25"/>
  <c r="F25" s="1"/>
  <c r="H25" s="1"/>
  <c r="E26"/>
  <c r="E27"/>
  <c r="E28"/>
  <c r="G28" s="1"/>
  <c r="E29"/>
  <c r="E30"/>
  <c r="F30" s="1"/>
  <c r="E31"/>
  <c r="G31" s="1"/>
  <c r="E32"/>
  <c r="E33"/>
  <c r="E34"/>
  <c r="E35"/>
  <c r="E36"/>
  <c r="E37"/>
  <c r="E38"/>
  <c r="G38" s="1"/>
  <c r="E39"/>
  <c r="E40"/>
  <c r="F40" s="1"/>
  <c r="H40" s="1"/>
  <c r="E41"/>
  <c r="E42"/>
  <c r="E43"/>
  <c r="E44"/>
  <c r="F44"/>
  <c r="E7"/>
  <c r="E75"/>
  <c r="E80"/>
  <c r="E79"/>
  <c r="E64"/>
  <c r="E65"/>
  <c r="E66"/>
  <c r="E67"/>
  <c r="E68"/>
  <c r="E69"/>
  <c r="E70"/>
  <c r="E71"/>
  <c r="E72"/>
  <c r="E73"/>
  <c r="E74"/>
  <c r="G74"/>
  <c r="E76"/>
  <c r="E63"/>
  <c r="G63" s="1"/>
  <c r="A63"/>
  <c r="A64" s="1"/>
  <c r="A65" s="1"/>
  <c r="A66" s="1"/>
  <c r="A67" s="1"/>
  <c r="A68" s="1"/>
  <c r="A69" s="1"/>
  <c r="A70" s="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N24" i="8"/>
  <c r="E863" i="15"/>
  <c r="E818" i="14"/>
  <c r="L581"/>
  <c r="E479"/>
  <c r="E354"/>
  <c r="D142"/>
  <c r="L402" i="17"/>
  <c r="D163" i="16"/>
  <c r="K42" i="8"/>
  <c r="A8" i="20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B3" i="19"/>
  <c r="D3"/>
  <c r="F3"/>
  <c r="J3"/>
  <c r="L3"/>
  <c r="N3"/>
  <c r="C4"/>
  <c r="K4"/>
  <c r="M8"/>
  <c r="A11"/>
  <c r="I11"/>
  <c r="A12"/>
  <c r="I12"/>
  <c r="A13"/>
  <c r="B13"/>
  <c r="I13"/>
  <c r="J13"/>
  <c r="D16"/>
  <c r="L16"/>
  <c r="D19"/>
  <c r="L19"/>
  <c r="B32"/>
  <c r="D32"/>
  <c r="F32"/>
  <c r="J32"/>
  <c r="L32"/>
  <c r="N32"/>
  <c r="C33"/>
  <c r="K33"/>
  <c r="A40"/>
  <c r="I40"/>
  <c r="A41"/>
  <c r="I41"/>
  <c r="A42"/>
  <c r="B42"/>
  <c r="I42"/>
  <c r="J42"/>
  <c r="M42"/>
  <c r="D45"/>
  <c r="L45"/>
  <c r="D48"/>
  <c r="L48"/>
  <c r="B60"/>
  <c r="D60"/>
  <c r="F60"/>
  <c r="J60"/>
  <c r="L60"/>
  <c r="N60"/>
  <c r="C61"/>
  <c r="K61"/>
  <c r="E65"/>
  <c r="M65"/>
  <c r="A68"/>
  <c r="I68"/>
  <c r="A69"/>
  <c r="I69"/>
  <c r="A70"/>
  <c r="B70"/>
  <c r="I70"/>
  <c r="J70"/>
  <c r="D73"/>
  <c r="L73"/>
  <c r="D76"/>
  <c r="L76"/>
  <c r="B89"/>
  <c r="D89"/>
  <c r="F89"/>
  <c r="J89"/>
  <c r="L89"/>
  <c r="N89"/>
  <c r="C90"/>
  <c r="K90"/>
  <c r="M94"/>
  <c r="A97"/>
  <c r="I97"/>
  <c r="A98"/>
  <c r="I98"/>
  <c r="A99"/>
  <c r="B99"/>
  <c r="I99"/>
  <c r="J99"/>
  <c r="D102"/>
  <c r="L102"/>
  <c r="D105"/>
  <c r="L105"/>
  <c r="B117"/>
  <c r="D117"/>
  <c r="F117"/>
  <c r="J117"/>
  <c r="L117"/>
  <c r="N117"/>
  <c r="C118"/>
  <c r="K118"/>
  <c r="E122"/>
  <c r="M122"/>
  <c r="A125"/>
  <c r="I125"/>
  <c r="A126"/>
  <c r="I126"/>
  <c r="A127"/>
  <c r="B127"/>
  <c r="I127"/>
  <c r="J127"/>
  <c r="D130"/>
  <c r="L130"/>
  <c r="D133"/>
  <c r="L133"/>
  <c r="B146"/>
  <c r="D146"/>
  <c r="F146"/>
  <c r="J146"/>
  <c r="L146"/>
  <c r="N146"/>
  <c r="C147"/>
  <c r="K147"/>
  <c r="E151"/>
  <c r="M151"/>
  <c r="A154"/>
  <c r="I154"/>
  <c r="A155"/>
  <c r="I155"/>
  <c r="A156"/>
  <c r="B156"/>
  <c r="I156"/>
  <c r="J156"/>
  <c r="D159"/>
  <c r="L159"/>
  <c r="D162"/>
  <c r="L162"/>
  <c r="B174"/>
  <c r="D174"/>
  <c r="F174"/>
  <c r="J174"/>
  <c r="L174"/>
  <c r="N174"/>
  <c r="C175"/>
  <c r="K175"/>
  <c r="E179"/>
  <c r="M179"/>
  <c r="A182"/>
  <c r="I182"/>
  <c r="A183"/>
  <c r="I183"/>
  <c r="A184"/>
  <c r="B184"/>
  <c r="I184"/>
  <c r="J184"/>
  <c r="D187"/>
  <c r="L187"/>
  <c r="D190"/>
  <c r="L190"/>
  <c r="B203"/>
  <c r="D203"/>
  <c r="F203"/>
  <c r="J203"/>
  <c r="L203"/>
  <c r="N203"/>
  <c r="C204"/>
  <c r="K204"/>
  <c r="E208"/>
  <c r="M208"/>
  <c r="A211"/>
  <c r="I211"/>
  <c r="A212"/>
  <c r="I212"/>
  <c r="A213"/>
  <c r="B213"/>
  <c r="I213"/>
  <c r="J213"/>
  <c r="D216"/>
  <c r="L216"/>
  <c r="D219"/>
  <c r="L219"/>
  <c r="B232"/>
  <c r="D232"/>
  <c r="F232"/>
  <c r="J232"/>
  <c r="L232"/>
  <c r="N232"/>
  <c r="C233"/>
  <c r="K233"/>
  <c r="E237"/>
  <c r="M237"/>
  <c r="A240"/>
  <c r="I240"/>
  <c r="A241"/>
  <c r="I241"/>
  <c r="A242"/>
  <c r="B242"/>
  <c r="I242"/>
  <c r="J242"/>
  <c r="D245"/>
  <c r="L245"/>
  <c r="D248"/>
  <c r="L248"/>
  <c r="B261"/>
  <c r="D261"/>
  <c r="F261"/>
  <c r="J261"/>
  <c r="L261"/>
  <c r="N261"/>
  <c r="C262"/>
  <c r="K262"/>
  <c r="E266"/>
  <c r="M266"/>
  <c r="A269"/>
  <c r="I269"/>
  <c r="A270"/>
  <c r="I270"/>
  <c r="A271"/>
  <c r="B271"/>
  <c r="I271"/>
  <c r="J271"/>
  <c r="D274"/>
  <c r="L274"/>
  <c r="D277"/>
  <c r="L277"/>
  <c r="B289"/>
  <c r="D289"/>
  <c r="F289"/>
  <c r="J289"/>
  <c r="L289"/>
  <c r="N289"/>
  <c r="C290"/>
  <c r="K290"/>
  <c r="E294"/>
  <c r="M294"/>
  <c r="A297"/>
  <c r="I297"/>
  <c r="A298"/>
  <c r="I298"/>
  <c r="A299"/>
  <c r="B299"/>
  <c r="I299"/>
  <c r="J299"/>
  <c r="D302"/>
  <c r="L302"/>
  <c r="D305"/>
  <c r="L305"/>
  <c r="B318"/>
  <c r="D318"/>
  <c r="F318"/>
  <c r="J318"/>
  <c r="L318"/>
  <c r="N318"/>
  <c r="C319"/>
  <c r="K319"/>
  <c r="E323"/>
  <c r="M323"/>
  <c r="A326"/>
  <c r="I326"/>
  <c r="A327"/>
  <c r="I327"/>
  <c r="A328"/>
  <c r="B328"/>
  <c r="I328"/>
  <c r="J328"/>
  <c r="D331"/>
  <c r="L331"/>
  <c r="D334"/>
  <c r="L334"/>
  <c r="B346"/>
  <c r="D346"/>
  <c r="F346"/>
  <c r="J346"/>
  <c r="L346"/>
  <c r="N346"/>
  <c r="C347"/>
  <c r="K347"/>
  <c r="M351"/>
  <c r="A354"/>
  <c r="I354"/>
  <c r="A355"/>
  <c r="I355"/>
  <c r="A356"/>
  <c r="B356"/>
  <c r="I356"/>
  <c r="J356"/>
  <c r="D359"/>
  <c r="L359"/>
  <c r="D362"/>
  <c r="L362"/>
  <c r="B375"/>
  <c r="D375"/>
  <c r="F375"/>
  <c r="J375"/>
  <c r="L375"/>
  <c r="N375"/>
  <c r="C376"/>
  <c r="K376"/>
  <c r="A383"/>
  <c r="I383"/>
  <c r="A384"/>
  <c r="I384"/>
  <c r="A385"/>
  <c r="B385"/>
  <c r="I385"/>
  <c r="J385"/>
  <c r="D388"/>
  <c r="L388"/>
  <c r="D391"/>
  <c r="L391"/>
  <c r="B403"/>
  <c r="D403"/>
  <c r="F403"/>
  <c r="J403"/>
  <c r="L403"/>
  <c r="N403"/>
  <c r="C404"/>
  <c r="K404"/>
  <c r="A411"/>
  <c r="I411"/>
  <c r="A412"/>
  <c r="I412"/>
  <c r="A413"/>
  <c r="B413"/>
  <c r="I413"/>
  <c r="J413"/>
  <c r="D416"/>
  <c r="L416"/>
  <c r="D419"/>
  <c r="L419"/>
  <c r="B432"/>
  <c r="D432"/>
  <c r="F432"/>
  <c r="J432"/>
  <c r="L432"/>
  <c r="N432"/>
  <c r="C433"/>
  <c r="K433"/>
  <c r="E437"/>
  <c r="M437"/>
  <c r="A440"/>
  <c r="I440"/>
  <c r="A441"/>
  <c r="I441"/>
  <c r="A442"/>
  <c r="B442"/>
  <c r="I442"/>
  <c r="J442"/>
  <c r="D445"/>
  <c r="E450" s="1"/>
  <c r="L445"/>
  <c r="M450" s="1"/>
  <c r="D448"/>
  <c r="L448"/>
  <c r="B461"/>
  <c r="D461"/>
  <c r="F461"/>
  <c r="J461"/>
  <c r="L461"/>
  <c r="N461"/>
  <c r="C462"/>
  <c r="K462"/>
  <c r="E466"/>
  <c r="M466"/>
  <c r="A469"/>
  <c r="I469"/>
  <c r="A470"/>
  <c r="I470"/>
  <c r="A471"/>
  <c r="B471"/>
  <c r="I471"/>
  <c r="J471"/>
  <c r="D474"/>
  <c r="E479" s="1"/>
  <c r="L474"/>
  <c r="D477"/>
  <c r="L477"/>
  <c r="B489"/>
  <c r="D489"/>
  <c r="F489"/>
  <c r="J489"/>
  <c r="L489"/>
  <c r="N489"/>
  <c r="C490"/>
  <c r="K490"/>
  <c r="E494"/>
  <c r="M494"/>
  <c r="A497"/>
  <c r="I497"/>
  <c r="A498"/>
  <c r="I498"/>
  <c r="A499"/>
  <c r="B499"/>
  <c r="I499"/>
  <c r="J499"/>
  <c r="D502"/>
  <c r="E507" s="1"/>
  <c r="L502"/>
  <c r="M507" s="1"/>
  <c r="D505"/>
  <c r="L505"/>
  <c r="L506"/>
  <c r="B518"/>
  <c r="D518"/>
  <c r="F518"/>
  <c r="J518"/>
  <c r="L518"/>
  <c r="N518"/>
  <c r="C519"/>
  <c r="K519"/>
  <c r="E523"/>
  <c r="A526"/>
  <c r="I526"/>
  <c r="A527"/>
  <c r="I527"/>
  <c r="A528"/>
  <c r="B528"/>
  <c r="I528"/>
  <c r="J528"/>
  <c r="D531"/>
  <c r="E536" s="1"/>
  <c r="L531"/>
  <c r="D533"/>
  <c r="D534"/>
  <c r="L534"/>
  <c r="L535"/>
  <c r="B546"/>
  <c r="D546"/>
  <c r="F546"/>
  <c r="J546"/>
  <c r="L546"/>
  <c r="N546"/>
  <c r="C547"/>
  <c r="K547"/>
  <c r="E551"/>
  <c r="M551"/>
  <c r="A554"/>
  <c r="I554"/>
  <c r="A555"/>
  <c r="I555"/>
  <c r="A556"/>
  <c r="B556"/>
  <c r="I556"/>
  <c r="J556"/>
  <c r="D559"/>
  <c r="E564" s="1"/>
  <c r="L559"/>
  <c r="M564" s="1"/>
  <c r="D560"/>
  <c r="D562"/>
  <c r="L562"/>
  <c r="B576"/>
  <c r="D576"/>
  <c r="F576"/>
  <c r="J576"/>
  <c r="L576"/>
  <c r="N576"/>
  <c r="C577"/>
  <c r="K577"/>
  <c r="A579"/>
  <c r="E579"/>
  <c r="E587" s="1"/>
  <c r="E581"/>
  <c r="M581"/>
  <c r="A584"/>
  <c r="E584"/>
  <c r="I584"/>
  <c r="A585"/>
  <c r="E585"/>
  <c r="I585"/>
  <c r="A586"/>
  <c r="B586"/>
  <c r="E586"/>
  <c r="I586"/>
  <c r="J586"/>
  <c r="D589"/>
  <c r="E594" s="1"/>
  <c r="L589"/>
  <c r="D590"/>
  <c r="D591"/>
  <c r="D592"/>
  <c r="L592"/>
  <c r="D593"/>
  <c r="L593"/>
  <c r="B605"/>
  <c r="D605"/>
  <c r="F605"/>
  <c r="J605"/>
  <c r="L605"/>
  <c r="N605"/>
  <c r="C606"/>
  <c r="K606"/>
  <c r="E610"/>
  <c r="M610"/>
  <c r="A613"/>
  <c r="I613"/>
  <c r="A614"/>
  <c r="I614"/>
  <c r="A615"/>
  <c r="B615"/>
  <c r="I615"/>
  <c r="J615"/>
  <c r="D618"/>
  <c r="L618"/>
  <c r="D621"/>
  <c r="L621"/>
  <c r="D622"/>
  <c r="L622"/>
  <c r="B633"/>
  <c r="D633"/>
  <c r="F633"/>
  <c r="J633"/>
  <c r="L633"/>
  <c r="N633"/>
  <c r="C634"/>
  <c r="K634"/>
  <c r="E638"/>
  <c r="A641"/>
  <c r="I641"/>
  <c r="A642"/>
  <c r="I642"/>
  <c r="A643"/>
  <c r="B643"/>
  <c r="I643"/>
  <c r="J643"/>
  <c r="D646"/>
  <c r="L646"/>
  <c r="D649"/>
  <c r="L649"/>
  <c r="D650"/>
  <c r="L650"/>
  <c r="B662"/>
  <c r="D662"/>
  <c r="F662"/>
  <c r="J662"/>
  <c r="L662"/>
  <c r="N662"/>
  <c r="C663"/>
  <c r="K663"/>
  <c r="E667"/>
  <c r="M667"/>
  <c r="A670"/>
  <c r="I670"/>
  <c r="A671"/>
  <c r="I671"/>
  <c r="A672"/>
  <c r="B672"/>
  <c r="I672"/>
  <c r="J672"/>
  <c r="D675"/>
  <c r="E680" s="1"/>
  <c r="L675"/>
  <c r="D678"/>
  <c r="L678"/>
  <c r="D679"/>
  <c r="L679"/>
  <c r="B690"/>
  <c r="D690"/>
  <c r="F690"/>
  <c r="J690"/>
  <c r="L690"/>
  <c r="N690"/>
  <c r="C691"/>
  <c r="K691"/>
  <c r="M695"/>
  <c r="A698"/>
  <c r="I698"/>
  <c r="A699"/>
  <c r="I699"/>
  <c r="A700"/>
  <c r="B700"/>
  <c r="I700"/>
  <c r="J700"/>
  <c r="D703"/>
  <c r="L703"/>
  <c r="D706"/>
  <c r="L706"/>
  <c r="D707"/>
  <c r="L707"/>
  <c r="B719"/>
  <c r="D719"/>
  <c r="F719"/>
  <c r="J719"/>
  <c r="L719"/>
  <c r="N719"/>
  <c r="C720"/>
  <c r="K720"/>
  <c r="E724"/>
  <c r="M724"/>
  <c r="A727"/>
  <c r="I727"/>
  <c r="A728"/>
  <c r="I728"/>
  <c r="A729"/>
  <c r="B729"/>
  <c r="I729"/>
  <c r="J729"/>
  <c r="D732"/>
  <c r="L732"/>
  <c r="D735"/>
  <c r="L735"/>
  <c r="D736"/>
  <c r="L736"/>
  <c r="B747"/>
  <c r="D747"/>
  <c r="F747"/>
  <c r="J747"/>
  <c r="L747"/>
  <c r="N747"/>
  <c r="C748"/>
  <c r="K748"/>
  <c r="E752"/>
  <c r="M752"/>
  <c r="A755"/>
  <c r="I755"/>
  <c r="A756"/>
  <c r="I756"/>
  <c r="A757"/>
  <c r="B757"/>
  <c r="I757"/>
  <c r="J757"/>
  <c r="D760"/>
  <c r="L760"/>
  <c r="D763"/>
  <c r="L763"/>
  <c r="D764"/>
  <c r="L764"/>
  <c r="B776"/>
  <c r="D776"/>
  <c r="F776"/>
  <c r="J776"/>
  <c r="L776"/>
  <c r="N776"/>
  <c r="C777"/>
  <c r="K777"/>
  <c r="E781"/>
  <c r="A784"/>
  <c r="I784"/>
  <c r="A785"/>
  <c r="I785"/>
  <c r="A786"/>
  <c r="B786"/>
  <c r="I786"/>
  <c r="J786"/>
  <c r="L789"/>
  <c r="D792"/>
  <c r="L792"/>
  <c r="D793"/>
  <c r="L793"/>
  <c r="B807"/>
  <c r="D807"/>
  <c r="F807"/>
  <c r="J807"/>
  <c r="L807"/>
  <c r="N807"/>
  <c r="C808"/>
  <c r="K808"/>
  <c r="A810"/>
  <c r="E810"/>
  <c r="E818" s="1"/>
  <c r="E812"/>
  <c r="A815"/>
  <c r="E815"/>
  <c r="I815"/>
  <c r="A816"/>
  <c r="E816"/>
  <c r="I816"/>
  <c r="A817"/>
  <c r="B817"/>
  <c r="E817"/>
  <c r="I817"/>
  <c r="J817"/>
  <c r="D820"/>
  <c r="L820"/>
  <c r="M825" s="1"/>
  <c r="D821"/>
  <c r="D822"/>
  <c r="D823"/>
  <c r="L823"/>
  <c r="D824"/>
  <c r="L824"/>
  <c r="E825"/>
  <c r="B836"/>
  <c r="D836"/>
  <c r="F836"/>
  <c r="J836"/>
  <c r="L836"/>
  <c r="N836"/>
  <c r="C837"/>
  <c r="K837"/>
  <c r="A844"/>
  <c r="I844"/>
  <c r="A845"/>
  <c r="I845"/>
  <c r="A846"/>
  <c r="B846"/>
  <c r="I846"/>
  <c r="J846"/>
  <c r="D849"/>
  <c r="L849"/>
  <c r="D852"/>
  <c r="L852"/>
  <c r="B867"/>
  <c r="D867"/>
  <c r="F867"/>
  <c r="J867"/>
  <c r="L867"/>
  <c r="N867"/>
  <c r="C868"/>
  <c r="K868"/>
  <c r="A870"/>
  <c r="E870"/>
  <c r="E878" s="1"/>
  <c r="I870"/>
  <c r="M870"/>
  <c r="E872"/>
  <c r="M872"/>
  <c r="A875"/>
  <c r="E875"/>
  <c r="I875"/>
  <c r="M875"/>
  <c r="A876"/>
  <c r="E876"/>
  <c r="I876"/>
  <c r="M876"/>
  <c r="A877"/>
  <c r="B877"/>
  <c r="E877"/>
  <c r="I877"/>
  <c r="J877"/>
  <c r="M877"/>
  <c r="D880"/>
  <c r="L880"/>
  <c r="M885" s="1"/>
  <c r="D881"/>
  <c r="L881"/>
  <c r="D882"/>
  <c r="L882"/>
  <c r="D883"/>
  <c r="L883"/>
  <c r="D884"/>
  <c r="L884"/>
  <c r="E885"/>
  <c r="B3" i="17"/>
  <c r="D3"/>
  <c r="F3"/>
  <c r="J3"/>
  <c r="L3"/>
  <c r="N3"/>
  <c r="C4"/>
  <c r="K4"/>
  <c r="M8"/>
  <c r="A11"/>
  <c r="I11"/>
  <c r="A12"/>
  <c r="I12"/>
  <c r="A13"/>
  <c r="I13"/>
  <c r="A14"/>
  <c r="B14"/>
  <c r="I14"/>
  <c r="J14"/>
  <c r="L17"/>
  <c r="D20"/>
  <c r="L20"/>
  <c r="B33"/>
  <c r="D33"/>
  <c r="F33"/>
  <c r="J33"/>
  <c r="L33"/>
  <c r="N33"/>
  <c r="C34"/>
  <c r="K34"/>
  <c r="A41"/>
  <c r="I41"/>
  <c r="A42"/>
  <c r="I42"/>
  <c r="A43"/>
  <c r="I43"/>
  <c r="A44"/>
  <c r="B44"/>
  <c r="I44"/>
  <c r="J44"/>
  <c r="M44"/>
  <c r="D47"/>
  <c r="L47"/>
  <c r="D50"/>
  <c r="L50"/>
  <c r="B62"/>
  <c r="D62"/>
  <c r="F62"/>
  <c r="J62"/>
  <c r="L62"/>
  <c r="N62"/>
  <c r="C63"/>
  <c r="K63"/>
  <c r="E67"/>
  <c r="M67"/>
  <c r="A70"/>
  <c r="I70"/>
  <c r="A71"/>
  <c r="I71"/>
  <c r="A72"/>
  <c r="I72"/>
  <c r="A73"/>
  <c r="B73"/>
  <c r="I73"/>
  <c r="J73"/>
  <c r="D76"/>
  <c r="L76"/>
  <c r="D79"/>
  <c r="L79"/>
  <c r="B92"/>
  <c r="D92"/>
  <c r="F92"/>
  <c r="J92"/>
  <c r="L92"/>
  <c r="N92"/>
  <c r="C93"/>
  <c r="K93"/>
  <c r="A100"/>
  <c r="I100"/>
  <c r="A101"/>
  <c r="I101"/>
  <c r="A102"/>
  <c r="I102"/>
  <c r="A103"/>
  <c r="B103"/>
  <c r="I103"/>
  <c r="J103"/>
  <c r="D106"/>
  <c r="L106"/>
  <c r="D109"/>
  <c r="L109"/>
  <c r="B121"/>
  <c r="D121"/>
  <c r="F121"/>
  <c r="J121"/>
  <c r="L121"/>
  <c r="N121"/>
  <c r="C122"/>
  <c r="K122"/>
  <c r="E126"/>
  <c r="M126"/>
  <c r="A129"/>
  <c r="I129"/>
  <c r="A130"/>
  <c r="I130"/>
  <c r="A131"/>
  <c r="I131"/>
  <c r="A132"/>
  <c r="B132"/>
  <c r="I132"/>
  <c r="J132"/>
  <c r="D135"/>
  <c r="L135"/>
  <c r="D138"/>
  <c r="L138"/>
  <c r="B151"/>
  <c r="D151"/>
  <c r="F151"/>
  <c r="J151"/>
  <c r="L151"/>
  <c r="N151"/>
  <c r="C152"/>
  <c r="K152"/>
  <c r="E156"/>
  <c r="M156"/>
  <c r="A159"/>
  <c r="I159"/>
  <c r="A160"/>
  <c r="I160"/>
  <c r="A161"/>
  <c r="I161"/>
  <c r="A162"/>
  <c r="B162"/>
  <c r="I162"/>
  <c r="J162"/>
  <c r="D165"/>
  <c r="L165"/>
  <c r="D168"/>
  <c r="L168"/>
  <c r="B180"/>
  <c r="D180"/>
  <c r="F180"/>
  <c r="J180"/>
  <c r="L180"/>
  <c r="N180"/>
  <c r="C181"/>
  <c r="K181"/>
  <c r="E185"/>
  <c r="M185"/>
  <c r="A188"/>
  <c r="I188"/>
  <c r="A189"/>
  <c r="I189"/>
  <c r="A190"/>
  <c r="I190"/>
  <c r="A191"/>
  <c r="B191"/>
  <c r="I191"/>
  <c r="J191"/>
  <c r="D194"/>
  <c r="L194"/>
  <c r="D197"/>
  <c r="L197"/>
  <c r="B210"/>
  <c r="D210"/>
  <c r="F210"/>
  <c r="J210"/>
  <c r="L210"/>
  <c r="N210"/>
  <c r="C211"/>
  <c r="K211"/>
  <c r="E215"/>
  <c r="M215"/>
  <c r="A218"/>
  <c r="I218"/>
  <c r="A219"/>
  <c r="I219"/>
  <c r="A220"/>
  <c r="I220"/>
  <c r="A221"/>
  <c r="B221"/>
  <c r="I221"/>
  <c r="J221"/>
  <c r="D224"/>
  <c r="L224"/>
  <c r="D227"/>
  <c r="L227"/>
  <c r="B240"/>
  <c r="D240"/>
  <c r="F240"/>
  <c r="J240"/>
  <c r="L240"/>
  <c r="N240"/>
  <c r="C241"/>
  <c r="K241"/>
  <c r="E245"/>
  <c r="M245"/>
  <c r="A248"/>
  <c r="I248"/>
  <c r="A249"/>
  <c r="I249"/>
  <c r="A250"/>
  <c r="I250"/>
  <c r="A251"/>
  <c r="B251"/>
  <c r="I251"/>
  <c r="J251"/>
  <c r="D254"/>
  <c r="D257"/>
  <c r="L257"/>
  <c r="B270"/>
  <c r="D270"/>
  <c r="F270"/>
  <c r="J270"/>
  <c r="L270"/>
  <c r="N270"/>
  <c r="C271"/>
  <c r="K271"/>
  <c r="E275"/>
  <c r="M275"/>
  <c r="A278"/>
  <c r="I278"/>
  <c r="A279"/>
  <c r="I279"/>
  <c r="A280"/>
  <c r="I280"/>
  <c r="A281"/>
  <c r="B281"/>
  <c r="I281"/>
  <c r="J281"/>
  <c r="D284"/>
  <c r="L284"/>
  <c r="D287"/>
  <c r="L287"/>
  <c r="B299"/>
  <c r="D299"/>
  <c r="F299"/>
  <c r="J299"/>
  <c r="L299"/>
  <c r="N299"/>
  <c r="C300"/>
  <c r="K300"/>
  <c r="E304"/>
  <c r="M304"/>
  <c r="A307"/>
  <c r="I307"/>
  <c r="A308"/>
  <c r="I308"/>
  <c r="A309"/>
  <c r="I309"/>
  <c r="A310"/>
  <c r="B310"/>
  <c r="I310"/>
  <c r="J310"/>
  <c r="D313"/>
  <c r="L313"/>
  <c r="M318" s="1"/>
  <c r="D316"/>
  <c r="L316"/>
  <c r="B329"/>
  <c r="D329"/>
  <c r="F329"/>
  <c r="J329"/>
  <c r="L329"/>
  <c r="N329"/>
  <c r="C330"/>
  <c r="K330"/>
  <c r="E334"/>
  <c r="M334"/>
  <c r="A337"/>
  <c r="I337"/>
  <c r="A338"/>
  <c r="I338"/>
  <c r="A339"/>
  <c r="I339"/>
  <c r="A340"/>
  <c r="B340"/>
  <c r="I340"/>
  <c r="J340"/>
  <c r="D343"/>
  <c r="L343"/>
  <c r="D346"/>
  <c r="L346"/>
  <c r="B358"/>
  <c r="D358"/>
  <c r="F358"/>
  <c r="J358"/>
  <c r="L358"/>
  <c r="N358"/>
  <c r="C359"/>
  <c r="K359"/>
  <c r="E363"/>
  <c r="A366"/>
  <c r="I366"/>
  <c r="A367"/>
  <c r="I367"/>
  <c r="A368"/>
  <c r="I368"/>
  <c r="A369"/>
  <c r="B369"/>
  <c r="I369"/>
  <c r="J369"/>
  <c r="D372"/>
  <c r="L372"/>
  <c r="D375"/>
  <c r="L375"/>
  <c r="B388"/>
  <c r="D388"/>
  <c r="F388"/>
  <c r="J388"/>
  <c r="L388"/>
  <c r="N388"/>
  <c r="C389"/>
  <c r="K389"/>
  <c r="E393"/>
  <c r="M393"/>
  <c r="A396"/>
  <c r="I396"/>
  <c r="A397"/>
  <c r="I397"/>
  <c r="A398"/>
  <c r="B398"/>
  <c r="I398"/>
  <c r="J398"/>
  <c r="D401"/>
  <c r="E406" s="1"/>
  <c r="L401"/>
  <c r="M406" s="1"/>
  <c r="D404"/>
  <c r="L404"/>
  <c r="B416"/>
  <c r="D416"/>
  <c r="F416"/>
  <c r="J416"/>
  <c r="L416"/>
  <c r="N416"/>
  <c r="C417"/>
  <c r="K417"/>
  <c r="E421"/>
  <c r="M421"/>
  <c r="A424"/>
  <c r="I424"/>
  <c r="A425"/>
  <c r="I425"/>
  <c r="A426"/>
  <c r="I426"/>
  <c r="A427"/>
  <c r="B427"/>
  <c r="I427"/>
  <c r="J427"/>
  <c r="D430"/>
  <c r="E435" s="1"/>
  <c r="L430"/>
  <c r="D433"/>
  <c r="L433"/>
  <c r="L434"/>
  <c r="B446"/>
  <c r="D446"/>
  <c r="F446"/>
  <c r="J446"/>
  <c r="L446"/>
  <c r="N446"/>
  <c r="C447"/>
  <c r="K447"/>
  <c r="E451"/>
  <c r="M451"/>
  <c r="A454"/>
  <c r="I454"/>
  <c r="A455"/>
  <c r="I455"/>
  <c r="A456"/>
  <c r="I456"/>
  <c r="A457"/>
  <c r="B457"/>
  <c r="I457"/>
  <c r="J457"/>
  <c r="D460"/>
  <c r="L460"/>
  <c r="D463"/>
  <c r="L463"/>
  <c r="D464"/>
  <c r="L464"/>
  <c r="B475"/>
  <c r="D475"/>
  <c r="F475"/>
  <c r="J475"/>
  <c r="L475"/>
  <c r="N475"/>
  <c r="C476"/>
  <c r="K476"/>
  <c r="E480"/>
  <c r="A483"/>
  <c r="I483"/>
  <c r="A484"/>
  <c r="I484"/>
  <c r="A485"/>
  <c r="I485"/>
  <c r="A486"/>
  <c r="B486"/>
  <c r="I486"/>
  <c r="J486"/>
  <c r="D489"/>
  <c r="L489"/>
  <c r="D492"/>
  <c r="L492"/>
  <c r="D493"/>
  <c r="L493"/>
  <c r="B505"/>
  <c r="D505"/>
  <c r="F505"/>
  <c r="J505"/>
  <c r="L505"/>
  <c r="N505"/>
  <c r="C506"/>
  <c r="K506"/>
  <c r="A513"/>
  <c r="I513"/>
  <c r="A514"/>
  <c r="I514"/>
  <c r="A515"/>
  <c r="I515"/>
  <c r="A516"/>
  <c r="B516"/>
  <c r="I516"/>
  <c r="J516"/>
  <c r="D519"/>
  <c r="L519"/>
  <c r="D522"/>
  <c r="L522"/>
  <c r="D523"/>
  <c r="L523"/>
  <c r="B534"/>
  <c r="D534"/>
  <c r="F534"/>
  <c r="J534"/>
  <c r="L534"/>
  <c r="N534"/>
  <c r="C535"/>
  <c r="K535"/>
  <c r="A537"/>
  <c r="E537"/>
  <c r="E545" s="1"/>
  <c r="I537"/>
  <c r="M537"/>
  <c r="M545" s="1"/>
  <c r="E539"/>
  <c r="M539"/>
  <c r="A542"/>
  <c r="E542"/>
  <c r="I542"/>
  <c r="M542"/>
  <c r="A543"/>
  <c r="E543"/>
  <c r="I543"/>
  <c r="M543"/>
  <c r="A544"/>
  <c r="B544"/>
  <c r="E544"/>
  <c r="I544"/>
  <c r="J544"/>
  <c r="M544"/>
  <c r="D547"/>
  <c r="L547"/>
  <c r="D548"/>
  <c r="L548"/>
  <c r="D549"/>
  <c r="L549"/>
  <c r="D550"/>
  <c r="L550"/>
  <c r="D551"/>
  <c r="L551"/>
  <c r="E552"/>
  <c r="M552"/>
  <c r="B563"/>
  <c r="D563"/>
  <c r="F563"/>
  <c r="J563"/>
  <c r="L563"/>
  <c r="N563"/>
  <c r="C564"/>
  <c r="K564"/>
  <c r="E568"/>
  <c r="M568"/>
  <c r="A571"/>
  <c r="I571"/>
  <c r="A572"/>
  <c r="I572"/>
  <c r="I573"/>
  <c r="A574"/>
  <c r="B574"/>
  <c r="I574"/>
  <c r="J574"/>
  <c r="D577"/>
  <c r="L577"/>
  <c r="D580"/>
  <c r="L580"/>
  <c r="D581"/>
  <c r="L581"/>
  <c r="B592"/>
  <c r="D592"/>
  <c r="F592"/>
  <c r="J592"/>
  <c r="L592"/>
  <c r="N592"/>
  <c r="C593"/>
  <c r="K593"/>
  <c r="E597"/>
  <c r="M597"/>
  <c r="A600"/>
  <c r="I600"/>
  <c r="A601"/>
  <c r="I601"/>
  <c r="A602"/>
  <c r="I602"/>
  <c r="A603"/>
  <c r="B603"/>
  <c r="I603"/>
  <c r="J603"/>
  <c r="D606"/>
  <c r="E611" s="1"/>
  <c r="L606"/>
  <c r="D609"/>
  <c r="L609"/>
  <c r="D610"/>
  <c r="L610"/>
  <c r="B622"/>
  <c r="D622"/>
  <c r="F622"/>
  <c r="J622"/>
  <c r="L622"/>
  <c r="N622"/>
  <c r="C623"/>
  <c r="K623"/>
  <c r="E627"/>
  <c r="A630"/>
  <c r="I630"/>
  <c r="A631"/>
  <c r="I631"/>
  <c r="A632"/>
  <c r="I632"/>
  <c r="A633"/>
  <c r="B633"/>
  <c r="I633"/>
  <c r="J633"/>
  <c r="L636"/>
  <c r="M641" s="1"/>
  <c r="D639"/>
  <c r="L639"/>
  <c r="D640"/>
  <c r="L640"/>
  <c r="B654"/>
  <c r="D654"/>
  <c r="F654"/>
  <c r="J654"/>
  <c r="L654"/>
  <c r="N654"/>
  <c r="C655"/>
  <c r="K655"/>
  <c r="M659"/>
  <c r="A662"/>
  <c r="I662"/>
  <c r="A663"/>
  <c r="I663"/>
  <c r="A664"/>
  <c r="I664"/>
  <c r="A665"/>
  <c r="B665"/>
  <c r="I665"/>
  <c r="J665"/>
  <c r="D668"/>
  <c r="L668"/>
  <c r="D671"/>
  <c r="L671"/>
  <c r="B684"/>
  <c r="D684"/>
  <c r="F684"/>
  <c r="J684"/>
  <c r="L684"/>
  <c r="N684"/>
  <c r="C685"/>
  <c r="K685"/>
  <c r="M689"/>
  <c r="A692"/>
  <c r="I692"/>
  <c r="A693"/>
  <c r="I693"/>
  <c r="A694"/>
  <c r="I694"/>
  <c r="A695"/>
  <c r="B695"/>
  <c r="I695"/>
  <c r="J695"/>
  <c r="D698"/>
  <c r="E703" s="1"/>
  <c r="L698"/>
  <c r="M703" s="1"/>
  <c r="D701"/>
  <c r="L701"/>
  <c r="D702"/>
  <c r="L702"/>
  <c r="B716"/>
  <c r="D716"/>
  <c r="F716"/>
  <c r="J716"/>
  <c r="L716"/>
  <c r="N716"/>
  <c r="C717"/>
  <c r="K717"/>
  <c r="M721"/>
  <c r="A724"/>
  <c r="I724"/>
  <c r="A725"/>
  <c r="I725"/>
  <c r="A726"/>
  <c r="I726"/>
  <c r="A727"/>
  <c r="B727"/>
  <c r="I727"/>
  <c r="J727"/>
  <c r="D730"/>
  <c r="E735" s="1"/>
  <c r="L730"/>
  <c r="M735" s="1"/>
  <c r="D733"/>
  <c r="L733"/>
  <c r="D734"/>
  <c r="B746"/>
  <c r="D746"/>
  <c r="F746"/>
  <c r="J746"/>
  <c r="L746"/>
  <c r="N746"/>
  <c r="C747"/>
  <c r="K747"/>
  <c r="E751"/>
  <c r="A754"/>
  <c r="I754"/>
  <c r="A755"/>
  <c r="I755"/>
  <c r="A756"/>
  <c r="I756"/>
  <c r="A757"/>
  <c r="B757"/>
  <c r="I757"/>
  <c r="J757"/>
  <c r="D760"/>
  <c r="E765" s="1"/>
  <c r="L760"/>
  <c r="D763"/>
  <c r="L763"/>
  <c r="D764"/>
  <c r="J778"/>
  <c r="L778"/>
  <c r="N778"/>
  <c r="K779"/>
  <c r="I786"/>
  <c r="I787"/>
  <c r="I788"/>
  <c r="I789"/>
  <c r="J789"/>
  <c r="L795"/>
  <c r="B808"/>
  <c r="D808"/>
  <c r="F808"/>
  <c r="J808"/>
  <c r="L808"/>
  <c r="N808"/>
  <c r="C809"/>
  <c r="K809"/>
  <c r="A816"/>
  <c r="I816"/>
  <c r="A817"/>
  <c r="I817"/>
  <c r="A818"/>
  <c r="I818"/>
  <c r="A819"/>
  <c r="B819"/>
  <c r="I819"/>
  <c r="J819"/>
  <c r="D822"/>
  <c r="L822"/>
  <c r="M827" s="1"/>
  <c r="D825"/>
  <c r="L825"/>
  <c r="B842"/>
  <c r="D842"/>
  <c r="F842"/>
  <c r="I842"/>
  <c r="K842"/>
  <c r="M842"/>
  <c r="C843"/>
  <c r="J843"/>
  <c r="E847"/>
  <c r="A850"/>
  <c r="H850"/>
  <c r="A851"/>
  <c r="H851"/>
  <c r="A852"/>
  <c r="H852"/>
  <c r="A853"/>
  <c r="B853"/>
  <c r="H853"/>
  <c r="I853"/>
  <c r="D856"/>
  <c r="K856"/>
  <c r="D859"/>
  <c r="K859"/>
  <c r="B871"/>
  <c r="D871"/>
  <c r="F871"/>
  <c r="I871"/>
  <c r="K871"/>
  <c r="M871"/>
  <c r="C872"/>
  <c r="J872"/>
  <c r="A879"/>
  <c r="H879"/>
  <c r="A880"/>
  <c r="H880"/>
  <c r="A881"/>
  <c r="H881"/>
  <c r="A882"/>
  <c r="B882"/>
  <c r="H882"/>
  <c r="I882"/>
  <c r="D885"/>
  <c r="E890" s="1"/>
  <c r="K885"/>
  <c r="D888"/>
  <c r="K888"/>
  <c r="D889"/>
  <c r="B900"/>
  <c r="D900"/>
  <c r="F900"/>
  <c r="I900"/>
  <c r="K900"/>
  <c r="M900"/>
  <c r="C901"/>
  <c r="J901"/>
  <c r="A908"/>
  <c r="A909"/>
  <c r="A910"/>
  <c r="H910"/>
  <c r="A911"/>
  <c r="B911"/>
  <c r="H911"/>
  <c r="I911"/>
  <c r="D914"/>
  <c r="K914"/>
  <c r="D917"/>
  <c r="K917"/>
  <c r="B3" i="16"/>
  <c r="D3"/>
  <c r="F3"/>
  <c r="J3"/>
  <c r="L3"/>
  <c r="N3"/>
  <c r="C4"/>
  <c r="K4"/>
  <c r="A14"/>
  <c r="B14"/>
  <c r="I14"/>
  <c r="J14"/>
  <c r="D17"/>
  <c r="L17"/>
  <c r="B32"/>
  <c r="D32"/>
  <c r="F32"/>
  <c r="J32"/>
  <c r="L32"/>
  <c r="N32"/>
  <c r="C33"/>
  <c r="K33"/>
  <c r="E37"/>
  <c r="B43"/>
  <c r="I43"/>
  <c r="J43"/>
  <c r="D46"/>
  <c r="L46"/>
  <c r="B61"/>
  <c r="D61"/>
  <c r="F61"/>
  <c r="J61"/>
  <c r="L61"/>
  <c r="N61"/>
  <c r="C62"/>
  <c r="K62"/>
  <c r="M66"/>
  <c r="A72"/>
  <c r="B72"/>
  <c r="E72"/>
  <c r="I72"/>
  <c r="J72"/>
  <c r="D75"/>
  <c r="L75"/>
  <c r="B90"/>
  <c r="D90"/>
  <c r="F90"/>
  <c r="J90"/>
  <c r="L90"/>
  <c r="N90"/>
  <c r="C91"/>
  <c r="K91"/>
  <c r="E95"/>
  <c r="B101"/>
  <c r="I101"/>
  <c r="J101"/>
  <c r="D104"/>
  <c r="L104"/>
  <c r="B119"/>
  <c r="D119"/>
  <c r="F119"/>
  <c r="J119"/>
  <c r="L119"/>
  <c r="N119"/>
  <c r="C120"/>
  <c r="K120"/>
  <c r="M124"/>
  <c r="I127"/>
  <c r="I128"/>
  <c r="I129"/>
  <c r="B130"/>
  <c r="I130"/>
  <c r="J130"/>
  <c r="M130"/>
  <c r="D133"/>
  <c r="L133"/>
  <c r="M138" s="1"/>
  <c r="L136"/>
  <c r="B148"/>
  <c r="D148"/>
  <c r="F148"/>
  <c r="J148"/>
  <c r="L148"/>
  <c r="N148"/>
  <c r="C149"/>
  <c r="K149"/>
  <c r="E153"/>
  <c r="M153"/>
  <c r="A156"/>
  <c r="I156"/>
  <c r="A157"/>
  <c r="A158"/>
  <c r="A159"/>
  <c r="B159"/>
  <c r="I159"/>
  <c r="J159"/>
  <c r="D162"/>
  <c r="E167" s="1"/>
  <c r="L162"/>
  <c r="D165"/>
  <c r="B177"/>
  <c r="D177"/>
  <c r="F177"/>
  <c r="J177"/>
  <c r="L177"/>
  <c r="N177"/>
  <c r="C178"/>
  <c r="K178"/>
  <c r="E182"/>
  <c r="M182"/>
  <c r="B188"/>
  <c r="I188"/>
  <c r="J188"/>
  <c r="D191"/>
  <c r="L191"/>
  <c r="B207"/>
  <c r="D207"/>
  <c r="F207"/>
  <c r="J207"/>
  <c r="L207"/>
  <c r="N207"/>
  <c r="C208"/>
  <c r="K208"/>
  <c r="E212"/>
  <c r="M212"/>
  <c r="B218"/>
  <c r="I218"/>
  <c r="J218"/>
  <c r="D221"/>
  <c r="L221"/>
  <c r="B236"/>
  <c r="D236"/>
  <c r="F236"/>
  <c r="J236"/>
  <c r="L236"/>
  <c r="N236"/>
  <c r="C237"/>
  <c r="K237"/>
  <c r="E241"/>
  <c r="M241"/>
  <c r="B247"/>
  <c r="I247"/>
  <c r="J247"/>
  <c r="D250"/>
  <c r="L250"/>
  <c r="B265"/>
  <c r="D265"/>
  <c r="F265"/>
  <c r="J265"/>
  <c r="L265"/>
  <c r="N265"/>
  <c r="C266"/>
  <c r="K266"/>
  <c r="E270"/>
  <c r="M270"/>
  <c r="B276"/>
  <c r="I276"/>
  <c r="J276"/>
  <c r="D279"/>
  <c r="L279"/>
  <c r="B294"/>
  <c r="D294"/>
  <c r="F294"/>
  <c r="J294"/>
  <c r="L294"/>
  <c r="N294"/>
  <c r="C295"/>
  <c r="K295"/>
  <c r="E299"/>
  <c r="M299"/>
  <c r="A305"/>
  <c r="B305"/>
  <c r="J305"/>
  <c r="D308"/>
  <c r="L308"/>
  <c r="B323"/>
  <c r="D323"/>
  <c r="F323"/>
  <c r="J323"/>
  <c r="L323"/>
  <c r="N323"/>
  <c r="C324"/>
  <c r="K324"/>
  <c r="E328"/>
  <c r="M328"/>
  <c r="A334"/>
  <c r="B334"/>
  <c r="I334"/>
  <c r="J334"/>
  <c r="D337"/>
  <c r="L337"/>
  <c r="B352"/>
  <c r="D352"/>
  <c r="F352"/>
  <c r="J352"/>
  <c r="L352"/>
  <c r="N352"/>
  <c r="C353"/>
  <c r="K353"/>
  <c r="E357"/>
  <c r="M357"/>
  <c r="I360"/>
  <c r="I361"/>
  <c r="I362"/>
  <c r="A363"/>
  <c r="B363"/>
  <c r="I363"/>
  <c r="J363"/>
  <c r="D366"/>
  <c r="L366"/>
  <c r="M371" s="1"/>
  <c r="L369"/>
  <c r="L370"/>
  <c r="B381"/>
  <c r="D381"/>
  <c r="F381"/>
  <c r="J381"/>
  <c r="L381"/>
  <c r="N381"/>
  <c r="C382"/>
  <c r="K382"/>
  <c r="E386"/>
  <c r="M386"/>
  <c r="A389"/>
  <c r="I389"/>
  <c r="A390"/>
  <c r="I390"/>
  <c r="A391"/>
  <c r="I391"/>
  <c r="A392"/>
  <c r="B392"/>
  <c r="I392"/>
  <c r="J392"/>
  <c r="D395"/>
  <c r="E400" s="1"/>
  <c r="L395"/>
  <c r="D398"/>
  <c r="L398"/>
  <c r="B410"/>
  <c r="D410"/>
  <c r="F410"/>
  <c r="J410"/>
  <c r="L410"/>
  <c r="N410"/>
  <c r="C411"/>
  <c r="K411"/>
  <c r="E415"/>
  <c r="M415"/>
  <c r="A418"/>
  <c r="I418"/>
  <c r="A419"/>
  <c r="I419"/>
  <c r="A420"/>
  <c r="B420"/>
  <c r="I420"/>
  <c r="J420"/>
  <c r="D423"/>
  <c r="E428" s="1"/>
  <c r="E429" s="1"/>
  <c r="L423"/>
  <c r="M428" s="1"/>
  <c r="D426"/>
  <c r="L426"/>
  <c r="B438"/>
  <c r="D438"/>
  <c r="F438"/>
  <c r="J438"/>
  <c r="L438"/>
  <c r="N438"/>
  <c r="C439"/>
  <c r="K439"/>
  <c r="E443"/>
  <c r="M443"/>
  <c r="I446"/>
  <c r="I447"/>
  <c r="I448"/>
  <c r="A449"/>
  <c r="B449"/>
  <c r="I449"/>
  <c r="J449"/>
  <c r="D452"/>
  <c r="L452"/>
  <c r="M457" s="1"/>
  <c r="L455"/>
  <c r="L456"/>
  <c r="B467"/>
  <c r="D467"/>
  <c r="F467"/>
  <c r="J467"/>
  <c r="L467"/>
  <c r="N467"/>
  <c r="C468"/>
  <c r="K468"/>
  <c r="E472"/>
  <c r="A475"/>
  <c r="I475"/>
  <c r="A476"/>
  <c r="I476"/>
  <c r="A477"/>
  <c r="I477"/>
  <c r="A478"/>
  <c r="B478"/>
  <c r="I478"/>
  <c r="J478"/>
  <c r="D481"/>
  <c r="L481"/>
  <c r="M486" s="1"/>
  <c r="D483"/>
  <c r="D484"/>
  <c r="L484"/>
  <c r="L485"/>
  <c r="B496"/>
  <c r="D496"/>
  <c r="F496"/>
  <c r="J496"/>
  <c r="L496"/>
  <c r="N496"/>
  <c r="C497"/>
  <c r="K497"/>
  <c r="E501"/>
  <c r="M501"/>
  <c r="A504"/>
  <c r="I504"/>
  <c r="A505"/>
  <c r="I505"/>
  <c r="A506"/>
  <c r="I506"/>
  <c r="A507"/>
  <c r="B507"/>
  <c r="I507"/>
  <c r="J507"/>
  <c r="D510"/>
  <c r="L510"/>
  <c r="M515" s="1"/>
  <c r="D513"/>
  <c r="L513"/>
  <c r="B526"/>
  <c r="D526"/>
  <c r="F526"/>
  <c r="J526"/>
  <c r="L526"/>
  <c r="N526"/>
  <c r="C527"/>
  <c r="K527"/>
  <c r="E531"/>
  <c r="M531"/>
  <c r="A534"/>
  <c r="I534"/>
  <c r="A535"/>
  <c r="I535"/>
  <c r="A536"/>
  <c r="B536"/>
  <c r="I536"/>
  <c r="J536"/>
  <c r="D539"/>
  <c r="E544" s="1"/>
  <c r="L539"/>
  <c r="D542"/>
  <c r="L542"/>
  <c r="B554"/>
  <c r="D554"/>
  <c r="F554"/>
  <c r="J554"/>
  <c r="L554"/>
  <c r="N554"/>
  <c r="C555"/>
  <c r="K555"/>
  <c r="E559"/>
  <c r="M559"/>
  <c r="I562"/>
  <c r="I563"/>
  <c r="I564"/>
  <c r="B565"/>
  <c r="I565"/>
  <c r="J565"/>
  <c r="D568"/>
  <c r="L568"/>
  <c r="L571"/>
  <c r="L572"/>
  <c r="B584"/>
  <c r="D584"/>
  <c r="F584"/>
  <c r="J584"/>
  <c r="L584"/>
  <c r="N584"/>
  <c r="C585"/>
  <c r="K585"/>
  <c r="E589"/>
  <c r="M589"/>
  <c r="A592"/>
  <c r="I592"/>
  <c r="A593"/>
  <c r="I593"/>
  <c r="A594"/>
  <c r="I594"/>
  <c r="A595"/>
  <c r="B595"/>
  <c r="I595"/>
  <c r="J595"/>
  <c r="D598"/>
  <c r="L598"/>
  <c r="D601"/>
  <c r="L601"/>
  <c r="D602"/>
  <c r="L602"/>
  <c r="B613"/>
  <c r="D613"/>
  <c r="F613"/>
  <c r="J613"/>
  <c r="L613"/>
  <c r="N613"/>
  <c r="C614"/>
  <c r="K614"/>
  <c r="E618"/>
  <c r="A621"/>
  <c r="I621"/>
  <c r="A622"/>
  <c r="I622"/>
  <c r="A623"/>
  <c r="I623"/>
  <c r="A624"/>
  <c r="B624"/>
  <c r="I624"/>
  <c r="J624"/>
  <c r="D627"/>
  <c r="L627"/>
  <c r="D630"/>
  <c r="L630"/>
  <c r="D631"/>
  <c r="L631"/>
  <c r="B643"/>
  <c r="D643"/>
  <c r="F643"/>
  <c r="J643"/>
  <c r="L643"/>
  <c r="N643"/>
  <c r="C644"/>
  <c r="K644"/>
  <c r="E648"/>
  <c r="M648"/>
  <c r="A651"/>
  <c r="I651"/>
  <c r="A652"/>
  <c r="I652"/>
  <c r="A653"/>
  <c r="I653"/>
  <c r="A654"/>
  <c r="B654"/>
  <c r="I654"/>
  <c r="J654"/>
  <c r="D657"/>
  <c r="E662" s="1"/>
  <c r="L657"/>
  <c r="D660"/>
  <c r="L660"/>
  <c r="L661"/>
  <c r="B672"/>
  <c r="D672"/>
  <c r="F672"/>
  <c r="J672"/>
  <c r="L672"/>
  <c r="N672"/>
  <c r="C673"/>
  <c r="K673"/>
  <c r="I680"/>
  <c r="I681"/>
  <c r="I682"/>
  <c r="A683"/>
  <c r="B683"/>
  <c r="I683"/>
  <c r="J683"/>
  <c r="D686"/>
  <c r="L686"/>
  <c r="L689"/>
  <c r="L690"/>
  <c r="B701"/>
  <c r="D701"/>
  <c r="F701"/>
  <c r="J701"/>
  <c r="L701"/>
  <c r="N701"/>
  <c r="C702"/>
  <c r="K702"/>
  <c r="E706"/>
  <c r="M706"/>
  <c r="I709"/>
  <c r="I710"/>
  <c r="I711"/>
  <c r="A712"/>
  <c r="B712"/>
  <c r="I712"/>
  <c r="J712"/>
  <c r="D715"/>
  <c r="L715"/>
  <c r="L718"/>
  <c r="L719"/>
  <c r="B730"/>
  <c r="D730"/>
  <c r="F730"/>
  <c r="J730"/>
  <c r="L730"/>
  <c r="N730"/>
  <c r="C731"/>
  <c r="K731"/>
  <c r="E735"/>
  <c r="M735"/>
  <c r="A738"/>
  <c r="I738"/>
  <c r="A739"/>
  <c r="I739"/>
  <c r="A740"/>
  <c r="I740"/>
  <c r="A741"/>
  <c r="B741"/>
  <c r="I741"/>
  <c r="J741"/>
  <c r="D744"/>
  <c r="L744"/>
  <c r="M749" s="1"/>
  <c r="D747"/>
  <c r="L747"/>
  <c r="D748"/>
  <c r="L748"/>
  <c r="B759"/>
  <c r="D759"/>
  <c r="F759"/>
  <c r="J759"/>
  <c r="L759"/>
  <c r="N759"/>
  <c r="C760"/>
  <c r="K760"/>
  <c r="E764"/>
  <c r="M764"/>
  <c r="A767"/>
  <c r="I767"/>
  <c r="A768"/>
  <c r="I768"/>
  <c r="A769"/>
  <c r="I769"/>
  <c r="A770"/>
  <c r="B770"/>
  <c r="I770"/>
  <c r="J770"/>
  <c r="D773"/>
  <c r="L773"/>
  <c r="M778" s="1"/>
  <c r="D776"/>
  <c r="L776"/>
  <c r="D777"/>
  <c r="L777"/>
  <c r="B788"/>
  <c r="D788"/>
  <c r="F788"/>
  <c r="J788"/>
  <c r="L788"/>
  <c r="N788"/>
  <c r="C789"/>
  <c r="K789"/>
  <c r="A796"/>
  <c r="A797"/>
  <c r="A798"/>
  <c r="B799"/>
  <c r="I799"/>
  <c r="J799"/>
  <c r="L802"/>
  <c r="M807" s="1"/>
  <c r="D805"/>
  <c r="L805"/>
  <c r="B817"/>
  <c r="D817"/>
  <c r="F817"/>
  <c r="J817"/>
  <c r="L817"/>
  <c r="N817"/>
  <c r="C818"/>
  <c r="K818"/>
  <c r="E822"/>
  <c r="A825"/>
  <c r="A826"/>
  <c r="A827"/>
  <c r="A828"/>
  <c r="B828"/>
  <c r="I828"/>
  <c r="J828"/>
  <c r="D831"/>
  <c r="E836" s="1"/>
  <c r="L831"/>
  <c r="M836" s="1"/>
  <c r="D834"/>
  <c r="L834"/>
  <c r="B846"/>
  <c r="D846"/>
  <c r="F846"/>
  <c r="J846"/>
  <c r="L846"/>
  <c r="N846"/>
  <c r="K847"/>
  <c r="M851"/>
  <c r="I855"/>
  <c r="I856"/>
  <c r="B857"/>
  <c r="I857"/>
  <c r="J857"/>
  <c r="L860"/>
  <c r="M865" s="1"/>
  <c r="L863"/>
  <c r="B878"/>
  <c r="D878"/>
  <c r="F878"/>
  <c r="J878"/>
  <c r="L878"/>
  <c r="N878"/>
  <c r="C879"/>
  <c r="K879"/>
  <c r="E883"/>
  <c r="M883"/>
  <c r="A886"/>
  <c r="I886"/>
  <c r="I887"/>
  <c r="I888"/>
  <c r="A889"/>
  <c r="B889"/>
  <c r="I889"/>
  <c r="J889"/>
  <c r="D892"/>
  <c r="L892"/>
  <c r="L895"/>
  <c r="L896"/>
  <c r="B908"/>
  <c r="D908"/>
  <c r="F908"/>
  <c r="J908"/>
  <c r="L908"/>
  <c r="N908"/>
  <c r="C909"/>
  <c r="K909"/>
  <c r="A919"/>
  <c r="B919"/>
  <c r="J919"/>
  <c r="D922"/>
  <c r="L922"/>
  <c r="B938"/>
  <c r="D938"/>
  <c r="F938"/>
  <c r="J938"/>
  <c r="L938"/>
  <c r="N938"/>
  <c r="C939"/>
  <c r="E943"/>
  <c r="A946"/>
  <c r="A947"/>
  <c r="A948"/>
  <c r="A949"/>
  <c r="B949"/>
  <c r="J949"/>
  <c r="D952"/>
  <c r="E957" s="1"/>
  <c r="D955"/>
  <c r="B968"/>
  <c r="D968"/>
  <c r="F968"/>
  <c r="J968"/>
  <c r="L968"/>
  <c r="N968"/>
  <c r="C969"/>
  <c r="K969"/>
  <c r="M973"/>
  <c r="A979"/>
  <c r="B979"/>
  <c r="I979"/>
  <c r="J979"/>
  <c r="D982"/>
  <c r="L982"/>
  <c r="B998"/>
  <c r="D998"/>
  <c r="F998"/>
  <c r="J998"/>
  <c r="L998"/>
  <c r="N998"/>
  <c r="C999"/>
  <c r="K999"/>
  <c r="I1006"/>
  <c r="I1007"/>
  <c r="I1008"/>
  <c r="A1009"/>
  <c r="B1009"/>
  <c r="I1009"/>
  <c r="J1009"/>
  <c r="D1012"/>
  <c r="L1012"/>
  <c r="M1017"/>
  <c r="L1015"/>
  <c r="L1016"/>
  <c r="B1027"/>
  <c r="D1027"/>
  <c r="F1027"/>
  <c r="J1027"/>
  <c r="L1027"/>
  <c r="N1027"/>
  <c r="C1028"/>
  <c r="K1028"/>
  <c r="M1032"/>
  <c r="A1035"/>
  <c r="A1036"/>
  <c r="M1036"/>
  <c r="A1037"/>
  <c r="I1037"/>
  <c r="B1038"/>
  <c r="I1038"/>
  <c r="J1038"/>
  <c r="L1041"/>
  <c r="M1046" s="1"/>
  <c r="D1044"/>
  <c r="L1044"/>
  <c r="L1045"/>
  <c r="B1056"/>
  <c r="D1056"/>
  <c r="F1056"/>
  <c r="J1056"/>
  <c r="L1056"/>
  <c r="N1056"/>
  <c r="C1057"/>
  <c r="E1061"/>
  <c r="A1064"/>
  <c r="A1065"/>
  <c r="A1066"/>
  <c r="A1067"/>
  <c r="B1067"/>
  <c r="J1067"/>
  <c r="D1070"/>
  <c r="E1075" s="1"/>
  <c r="D1073"/>
  <c r="B3" i="15"/>
  <c r="D3"/>
  <c r="F3"/>
  <c r="J3"/>
  <c r="L3"/>
  <c r="N3"/>
  <c r="C4"/>
  <c r="K4"/>
  <c r="M8"/>
  <c r="A14"/>
  <c r="B14"/>
  <c r="J14"/>
  <c r="B34"/>
  <c r="D34"/>
  <c r="F34"/>
  <c r="J34"/>
  <c r="L34"/>
  <c r="N34"/>
  <c r="C35"/>
  <c r="K35"/>
  <c r="B45"/>
  <c r="I45"/>
  <c r="J45"/>
  <c r="M45"/>
  <c r="B64"/>
  <c r="D64"/>
  <c r="F64"/>
  <c r="J64"/>
  <c r="L64"/>
  <c r="N64"/>
  <c r="C65"/>
  <c r="K65"/>
  <c r="E69"/>
  <c r="M69"/>
  <c r="B75"/>
  <c r="J75"/>
  <c r="B94"/>
  <c r="D94"/>
  <c r="F94"/>
  <c r="J94"/>
  <c r="L94"/>
  <c r="N94"/>
  <c r="C95"/>
  <c r="K95"/>
  <c r="B105"/>
  <c r="J105"/>
  <c r="B124"/>
  <c r="D124"/>
  <c r="F124"/>
  <c r="J124"/>
  <c r="N124"/>
  <c r="C125"/>
  <c r="K125"/>
  <c r="E129"/>
  <c r="M129"/>
  <c r="A132"/>
  <c r="A135"/>
  <c r="B135"/>
  <c r="I135"/>
  <c r="J135"/>
  <c r="L138"/>
  <c r="B154"/>
  <c r="D154"/>
  <c r="F154"/>
  <c r="J154"/>
  <c r="L154"/>
  <c r="N154"/>
  <c r="C155"/>
  <c r="K155"/>
  <c r="E159"/>
  <c r="M159"/>
  <c r="B165"/>
  <c r="I165"/>
  <c r="J165"/>
  <c r="B184"/>
  <c r="D184"/>
  <c r="F184"/>
  <c r="J184"/>
  <c r="L184"/>
  <c r="N184"/>
  <c r="C185"/>
  <c r="K185"/>
  <c r="E189"/>
  <c r="M189"/>
  <c r="B195"/>
  <c r="J195"/>
  <c r="B213"/>
  <c r="D213"/>
  <c r="F213"/>
  <c r="J213"/>
  <c r="L213"/>
  <c r="N213"/>
  <c r="C214"/>
  <c r="K214"/>
  <c r="E218"/>
  <c r="M218"/>
  <c r="B224"/>
  <c r="J224"/>
  <c r="B243"/>
  <c r="D243"/>
  <c r="F243"/>
  <c r="J243"/>
  <c r="L243"/>
  <c r="N243"/>
  <c r="C244"/>
  <c r="K244"/>
  <c r="E248"/>
  <c r="M248"/>
  <c r="B254"/>
  <c r="J254"/>
  <c r="B273"/>
  <c r="D273"/>
  <c r="F273"/>
  <c r="J273"/>
  <c r="L273"/>
  <c r="N273"/>
  <c r="C274"/>
  <c r="K274"/>
  <c r="E278"/>
  <c r="M278"/>
  <c r="A284"/>
  <c r="B284"/>
  <c r="I284"/>
  <c r="J284"/>
  <c r="B303"/>
  <c r="D303"/>
  <c r="F303"/>
  <c r="J303"/>
  <c r="L303"/>
  <c r="N303"/>
  <c r="C304"/>
  <c r="K304"/>
  <c r="E308"/>
  <c r="M308"/>
  <c r="A311"/>
  <c r="A314"/>
  <c r="B314"/>
  <c r="J314"/>
  <c r="B333"/>
  <c r="D333"/>
  <c r="F333"/>
  <c r="J333"/>
  <c r="L333"/>
  <c r="N333"/>
  <c r="C334"/>
  <c r="K334"/>
  <c r="E338"/>
  <c r="M338"/>
  <c r="I341"/>
  <c r="B344"/>
  <c r="I344"/>
  <c r="J344"/>
  <c r="B363"/>
  <c r="D363"/>
  <c r="F363"/>
  <c r="C364"/>
  <c r="B374"/>
  <c r="B393"/>
  <c r="D393"/>
  <c r="F393"/>
  <c r="J393"/>
  <c r="L393"/>
  <c r="N393"/>
  <c r="C394"/>
  <c r="K394"/>
  <c r="E398"/>
  <c r="M398"/>
  <c r="A401"/>
  <c r="A402"/>
  <c r="A403"/>
  <c r="A404"/>
  <c r="B404"/>
  <c r="I404"/>
  <c r="J404"/>
  <c r="D407"/>
  <c r="E412" s="1"/>
  <c r="D410"/>
  <c r="L410"/>
  <c r="L411"/>
  <c r="B426"/>
  <c r="D426"/>
  <c r="F426"/>
  <c r="J426"/>
  <c r="L426"/>
  <c r="N426"/>
  <c r="C427"/>
  <c r="K427"/>
  <c r="E431"/>
  <c r="M431"/>
  <c r="A437"/>
  <c r="B437"/>
  <c r="I437"/>
  <c r="J437"/>
  <c r="D440"/>
  <c r="L440"/>
  <c r="D443"/>
  <c r="L443"/>
  <c r="D444"/>
  <c r="L444"/>
  <c r="B456"/>
  <c r="D456"/>
  <c r="F456"/>
  <c r="J456"/>
  <c r="L456"/>
  <c r="N456"/>
  <c r="C457"/>
  <c r="K457"/>
  <c r="E461"/>
  <c r="A464"/>
  <c r="A465"/>
  <c r="A466"/>
  <c r="A467"/>
  <c r="B467"/>
  <c r="I467"/>
  <c r="J467"/>
  <c r="D470"/>
  <c r="E475" s="1"/>
  <c r="L470"/>
  <c r="D473"/>
  <c r="L473"/>
  <c r="D474"/>
  <c r="L474"/>
  <c r="B489"/>
  <c r="D489"/>
  <c r="F489"/>
  <c r="J489"/>
  <c r="L489"/>
  <c r="N489"/>
  <c r="C490"/>
  <c r="K490"/>
  <c r="A492"/>
  <c r="I492"/>
  <c r="E494"/>
  <c r="M494"/>
  <c r="I497"/>
  <c r="A499"/>
  <c r="B499"/>
  <c r="I499"/>
  <c r="J499"/>
  <c r="D502"/>
  <c r="L502"/>
  <c r="D505"/>
  <c r="L505"/>
  <c r="D506"/>
  <c r="L506"/>
  <c r="B518"/>
  <c r="D518"/>
  <c r="F518"/>
  <c r="J518"/>
  <c r="L518"/>
  <c r="N518"/>
  <c r="C519"/>
  <c r="K519"/>
  <c r="A521"/>
  <c r="E521"/>
  <c r="E530" s="1"/>
  <c r="E523"/>
  <c r="M523"/>
  <c r="A526"/>
  <c r="E526"/>
  <c r="I526"/>
  <c r="A527"/>
  <c r="E527"/>
  <c r="A528"/>
  <c r="E528"/>
  <c r="A529"/>
  <c r="B529"/>
  <c r="E529"/>
  <c r="J529"/>
  <c r="D532"/>
  <c r="L532"/>
  <c r="D533"/>
  <c r="D534"/>
  <c r="D535"/>
  <c r="L535"/>
  <c r="D536"/>
  <c r="L536"/>
  <c r="E537"/>
  <c r="B551"/>
  <c r="D551"/>
  <c r="F551"/>
  <c r="J551"/>
  <c r="L551"/>
  <c r="N551"/>
  <c r="C552"/>
  <c r="K552"/>
  <c r="E556"/>
  <c r="M556"/>
  <c r="A559"/>
  <c r="I559"/>
  <c r="A562"/>
  <c r="B562"/>
  <c r="I562"/>
  <c r="J562"/>
  <c r="D565"/>
  <c r="L565"/>
  <c r="D568"/>
  <c r="L568"/>
  <c r="D569"/>
  <c r="L569"/>
  <c r="B581"/>
  <c r="D581"/>
  <c r="F581"/>
  <c r="J581"/>
  <c r="L581"/>
  <c r="N581"/>
  <c r="C582"/>
  <c r="K582"/>
  <c r="E586"/>
  <c r="A589"/>
  <c r="I589"/>
  <c r="A590"/>
  <c r="I590"/>
  <c r="A591"/>
  <c r="I591"/>
  <c r="A592"/>
  <c r="B592"/>
  <c r="I592"/>
  <c r="J592"/>
  <c r="D595"/>
  <c r="E600" s="1"/>
  <c r="L595"/>
  <c r="M600" s="1"/>
  <c r="D598"/>
  <c r="L598"/>
  <c r="D599"/>
  <c r="L599"/>
  <c r="B612"/>
  <c r="D612"/>
  <c r="F612"/>
  <c r="J612"/>
  <c r="L612"/>
  <c r="N612"/>
  <c r="C613"/>
  <c r="K613"/>
  <c r="E617"/>
  <c r="M617"/>
  <c r="I620"/>
  <c r="A623"/>
  <c r="B623"/>
  <c r="I623"/>
  <c r="J623"/>
  <c r="D626"/>
  <c r="L626"/>
  <c r="D629"/>
  <c r="L629"/>
  <c r="D630"/>
  <c r="L630"/>
  <c r="B642"/>
  <c r="D642"/>
  <c r="F642"/>
  <c r="J642"/>
  <c r="L642"/>
  <c r="N642"/>
  <c r="C643"/>
  <c r="K643"/>
  <c r="A653"/>
  <c r="B653"/>
  <c r="I653"/>
  <c r="J653"/>
  <c r="L659"/>
  <c r="B676"/>
  <c r="D676"/>
  <c r="F676"/>
  <c r="J676"/>
  <c r="L676"/>
  <c r="N676"/>
  <c r="C677"/>
  <c r="K677"/>
  <c r="A679"/>
  <c r="E679"/>
  <c r="E687" s="1"/>
  <c r="I679"/>
  <c r="M679"/>
  <c r="M687" s="1"/>
  <c r="E681"/>
  <c r="M681"/>
  <c r="A684"/>
  <c r="E684"/>
  <c r="I684"/>
  <c r="M684"/>
  <c r="A685"/>
  <c r="E685"/>
  <c r="I685"/>
  <c r="M685"/>
  <c r="A686"/>
  <c r="B686"/>
  <c r="E686"/>
  <c r="I686"/>
  <c r="J686"/>
  <c r="M686"/>
  <c r="D689"/>
  <c r="L689"/>
  <c r="D690"/>
  <c r="L690"/>
  <c r="D691"/>
  <c r="L691"/>
  <c r="D692"/>
  <c r="L692"/>
  <c r="D693"/>
  <c r="L693"/>
  <c r="E694"/>
  <c r="M694"/>
  <c r="B710"/>
  <c r="D710"/>
  <c r="F710"/>
  <c r="J710"/>
  <c r="L710"/>
  <c r="N710"/>
  <c r="C711"/>
  <c r="K711"/>
  <c r="A713"/>
  <c r="E713"/>
  <c r="E721" s="1"/>
  <c r="I713"/>
  <c r="M713"/>
  <c r="M721" s="1"/>
  <c r="E715"/>
  <c r="M715"/>
  <c r="A718"/>
  <c r="E718"/>
  <c r="I718"/>
  <c r="M718"/>
  <c r="A719"/>
  <c r="E719"/>
  <c r="I719"/>
  <c r="M719"/>
  <c r="A720"/>
  <c r="B720"/>
  <c r="E720"/>
  <c r="I720"/>
  <c r="J720"/>
  <c r="M720"/>
  <c r="D723"/>
  <c r="L723"/>
  <c r="D724"/>
  <c r="L724"/>
  <c r="D725"/>
  <c r="L725"/>
  <c r="D726"/>
  <c r="L726"/>
  <c r="D727"/>
  <c r="L727"/>
  <c r="E728"/>
  <c r="M728"/>
  <c r="B740"/>
  <c r="D740"/>
  <c r="F740"/>
  <c r="J740"/>
  <c r="L740"/>
  <c r="N740"/>
  <c r="C741"/>
  <c r="K741"/>
  <c r="A743"/>
  <c r="E743"/>
  <c r="E751" s="1"/>
  <c r="I743"/>
  <c r="M743"/>
  <c r="M751" s="1"/>
  <c r="E745"/>
  <c r="M745"/>
  <c r="A748"/>
  <c r="E748"/>
  <c r="I748"/>
  <c r="M748"/>
  <c r="A749"/>
  <c r="E749"/>
  <c r="I749"/>
  <c r="M749"/>
  <c r="A750"/>
  <c r="B750"/>
  <c r="E750"/>
  <c r="I750"/>
  <c r="J750"/>
  <c r="M750"/>
  <c r="D753"/>
  <c r="E758" s="1"/>
  <c r="L753"/>
  <c r="M758" s="1"/>
  <c r="D754"/>
  <c r="L754"/>
  <c r="D755"/>
  <c r="L755"/>
  <c r="D756"/>
  <c r="L756"/>
  <c r="D757"/>
  <c r="L757"/>
  <c r="B770"/>
  <c r="D770"/>
  <c r="F770"/>
  <c r="J770"/>
  <c r="L770"/>
  <c r="N770"/>
  <c r="C771"/>
  <c r="K771"/>
  <c r="A773"/>
  <c r="E773"/>
  <c r="E781" s="1"/>
  <c r="I773"/>
  <c r="M773"/>
  <c r="M781" s="1"/>
  <c r="E775"/>
  <c r="M775"/>
  <c r="A778"/>
  <c r="E778"/>
  <c r="I778"/>
  <c r="M778"/>
  <c r="A779"/>
  <c r="E779"/>
  <c r="I779"/>
  <c r="M779"/>
  <c r="A780"/>
  <c r="B780"/>
  <c r="E780"/>
  <c r="I780"/>
  <c r="J780"/>
  <c r="M780"/>
  <c r="D783"/>
  <c r="E788" s="1"/>
  <c r="L783"/>
  <c r="M788" s="1"/>
  <c r="D784"/>
  <c r="L784"/>
  <c r="D785"/>
  <c r="L785"/>
  <c r="D786"/>
  <c r="L786"/>
  <c r="D787"/>
  <c r="L787"/>
  <c r="B799"/>
  <c r="D799"/>
  <c r="F799"/>
  <c r="J799"/>
  <c r="L799"/>
  <c r="N799"/>
  <c r="C800"/>
  <c r="K800"/>
  <c r="A802"/>
  <c r="E802"/>
  <c r="E810" s="1"/>
  <c r="I802"/>
  <c r="M802"/>
  <c r="M810" s="1"/>
  <c r="E804"/>
  <c r="M804"/>
  <c r="A807"/>
  <c r="E807"/>
  <c r="I807"/>
  <c r="M807"/>
  <c r="A808"/>
  <c r="E808"/>
  <c r="I808"/>
  <c r="M808"/>
  <c r="A809"/>
  <c r="B809"/>
  <c r="E809"/>
  <c r="I809"/>
  <c r="J809"/>
  <c r="M809"/>
  <c r="D812"/>
  <c r="E817" s="1"/>
  <c r="L812"/>
  <c r="M817" s="1"/>
  <c r="D813"/>
  <c r="L813"/>
  <c r="D814"/>
  <c r="L814"/>
  <c r="D815"/>
  <c r="L815"/>
  <c r="D816"/>
  <c r="L816"/>
  <c r="B828"/>
  <c r="D828"/>
  <c r="F828"/>
  <c r="J828"/>
  <c r="L828"/>
  <c r="N828"/>
  <c r="C829"/>
  <c r="K829"/>
  <c r="A831"/>
  <c r="E831"/>
  <c r="E839" s="1"/>
  <c r="E833"/>
  <c r="M833"/>
  <c r="A836"/>
  <c r="E836"/>
  <c r="I836"/>
  <c r="A837"/>
  <c r="E837"/>
  <c r="I837"/>
  <c r="A838"/>
  <c r="B838"/>
  <c r="E838"/>
  <c r="I838"/>
  <c r="J838"/>
  <c r="D841"/>
  <c r="E846" s="1"/>
  <c r="L841"/>
  <c r="M846" s="1"/>
  <c r="D842"/>
  <c r="D843"/>
  <c r="D844"/>
  <c r="L844"/>
  <c r="D845"/>
  <c r="L845"/>
  <c r="B858"/>
  <c r="D858"/>
  <c r="F858"/>
  <c r="J858"/>
  <c r="L858"/>
  <c r="N858"/>
  <c r="C859"/>
  <c r="K859"/>
  <c r="A866"/>
  <c r="I866"/>
  <c r="A867"/>
  <c r="I867"/>
  <c r="A868"/>
  <c r="B868"/>
  <c r="I868"/>
  <c r="J868"/>
  <c r="D871"/>
  <c r="E876" s="1"/>
  <c r="L871"/>
  <c r="M876" s="1"/>
  <c r="D874"/>
  <c r="L874"/>
  <c r="D875"/>
  <c r="L875"/>
  <c r="B887"/>
  <c r="D887"/>
  <c r="F887"/>
  <c r="J887"/>
  <c r="L887"/>
  <c r="N887"/>
  <c r="C888"/>
  <c r="K888"/>
  <c r="A895"/>
  <c r="I895"/>
  <c r="A896"/>
  <c r="I896"/>
  <c r="A897"/>
  <c r="B897"/>
  <c r="I897"/>
  <c r="J897"/>
  <c r="D900"/>
  <c r="E905" s="1"/>
  <c r="L900"/>
  <c r="M905" s="1"/>
  <c r="D903"/>
  <c r="L903"/>
  <c r="D904"/>
  <c r="L904"/>
  <c r="B916"/>
  <c r="D916"/>
  <c r="F916"/>
  <c r="J916"/>
  <c r="L916"/>
  <c r="N916"/>
  <c r="C917"/>
  <c r="K917"/>
  <c r="I924"/>
  <c r="I925"/>
  <c r="A926"/>
  <c r="B926"/>
  <c r="I926"/>
  <c r="J926"/>
  <c r="L929"/>
  <c r="M934" s="1"/>
  <c r="D932"/>
  <c r="L932"/>
  <c r="B944"/>
  <c r="D944"/>
  <c r="F944"/>
  <c r="C945"/>
  <c r="E949"/>
  <c r="A952"/>
  <c r="A953"/>
  <c r="A954"/>
  <c r="B954"/>
  <c r="D957"/>
  <c r="E962" s="1"/>
  <c r="D960"/>
  <c r="D961"/>
  <c r="B995"/>
  <c r="D995"/>
  <c r="F995"/>
  <c r="J995"/>
  <c r="L995"/>
  <c r="N995"/>
  <c r="C996"/>
  <c r="K996"/>
  <c r="A1005"/>
  <c r="B1005"/>
  <c r="I1005"/>
  <c r="J1005"/>
  <c r="D1008"/>
  <c r="L1008"/>
  <c r="L1011"/>
  <c r="B1023"/>
  <c r="D1023"/>
  <c r="F1023"/>
  <c r="J1023"/>
  <c r="L1023"/>
  <c r="N1023"/>
  <c r="C1024"/>
  <c r="K1024"/>
  <c r="B1034"/>
  <c r="J1034"/>
  <c r="B1052"/>
  <c r="D1052"/>
  <c r="F1052"/>
  <c r="J1052"/>
  <c r="L1052"/>
  <c r="N1052"/>
  <c r="C1053"/>
  <c r="K1053"/>
  <c r="A1063"/>
  <c r="B1063"/>
  <c r="I1063"/>
  <c r="J1063"/>
  <c r="B1081"/>
  <c r="D1081"/>
  <c r="F1081"/>
  <c r="J1081"/>
  <c r="L1081"/>
  <c r="N1081"/>
  <c r="C1082"/>
  <c r="K1082"/>
  <c r="M1086"/>
  <c r="I1089"/>
  <c r="I1090"/>
  <c r="I1091"/>
  <c r="A1092"/>
  <c r="B1092"/>
  <c r="I1092"/>
  <c r="J1092"/>
  <c r="L1095"/>
  <c r="M1100" s="1"/>
  <c r="L1098"/>
  <c r="B1109"/>
  <c r="D1109"/>
  <c r="F1109"/>
  <c r="J1109"/>
  <c r="L1109"/>
  <c r="N1109"/>
  <c r="C1110"/>
  <c r="K1110"/>
  <c r="A1120"/>
  <c r="B1120"/>
  <c r="J1120"/>
  <c r="B1137"/>
  <c r="D1137"/>
  <c r="F1137"/>
  <c r="J1137"/>
  <c r="L1137"/>
  <c r="N1137"/>
  <c r="C1138"/>
  <c r="K1138"/>
  <c r="M1142"/>
  <c r="A1145"/>
  <c r="I1145"/>
  <c r="A1146"/>
  <c r="I1146"/>
  <c r="A1147"/>
  <c r="I1147"/>
  <c r="A1148"/>
  <c r="B1148"/>
  <c r="I1148"/>
  <c r="J1148"/>
  <c r="D1151"/>
  <c r="E1156" s="1"/>
  <c r="L1151"/>
  <c r="M1156" s="1"/>
  <c r="D1154"/>
  <c r="L1154"/>
  <c r="L1155"/>
  <c r="B3" i="14"/>
  <c r="D3"/>
  <c r="F3"/>
  <c r="J3"/>
  <c r="L3"/>
  <c r="N3"/>
  <c r="C4"/>
  <c r="K4"/>
  <c r="M8"/>
  <c r="A14"/>
  <c r="B14"/>
  <c r="J14"/>
  <c r="D17"/>
  <c r="L17"/>
  <c r="B33"/>
  <c r="D33"/>
  <c r="F33"/>
  <c r="J33"/>
  <c r="L33"/>
  <c r="N33"/>
  <c r="C34"/>
  <c r="K34"/>
  <c r="A44"/>
  <c r="B44"/>
  <c r="I44"/>
  <c r="J44"/>
  <c r="M44"/>
  <c r="D47"/>
  <c r="L47"/>
  <c r="B65"/>
  <c r="D65"/>
  <c r="F65"/>
  <c r="J65"/>
  <c r="L65"/>
  <c r="N65"/>
  <c r="C66"/>
  <c r="K66"/>
  <c r="E70"/>
  <c r="M70"/>
  <c r="A73"/>
  <c r="A74"/>
  <c r="A76"/>
  <c r="B76"/>
  <c r="I76"/>
  <c r="J76"/>
  <c r="D79"/>
  <c r="L79"/>
  <c r="B95"/>
  <c r="D95"/>
  <c r="F95"/>
  <c r="J95"/>
  <c r="L95"/>
  <c r="N95"/>
  <c r="C96"/>
  <c r="K96"/>
  <c r="A106"/>
  <c r="B106"/>
  <c r="I106"/>
  <c r="J106"/>
  <c r="D109"/>
  <c r="L109"/>
  <c r="B127"/>
  <c r="D127"/>
  <c r="F127"/>
  <c r="J127"/>
  <c r="L127"/>
  <c r="N127"/>
  <c r="C128"/>
  <c r="K128"/>
  <c r="A130"/>
  <c r="E132"/>
  <c r="M132"/>
  <c r="A135"/>
  <c r="A136"/>
  <c r="A137"/>
  <c r="A138"/>
  <c r="B138"/>
  <c r="I138"/>
  <c r="J138"/>
  <c r="D141"/>
  <c r="E146" s="1"/>
  <c r="L141"/>
  <c r="D144"/>
  <c r="B157"/>
  <c r="D157"/>
  <c r="F157"/>
  <c r="J157"/>
  <c r="L157"/>
  <c r="N157"/>
  <c r="C158"/>
  <c r="K158"/>
  <c r="E162"/>
  <c r="M162"/>
  <c r="A168"/>
  <c r="B168"/>
  <c r="I168"/>
  <c r="J168"/>
  <c r="D171"/>
  <c r="L171"/>
  <c r="B189"/>
  <c r="D189"/>
  <c r="F189"/>
  <c r="J189"/>
  <c r="L189"/>
  <c r="N189"/>
  <c r="C190"/>
  <c r="K190"/>
  <c r="E194"/>
  <c r="M194"/>
  <c r="A200"/>
  <c r="B200"/>
  <c r="I200"/>
  <c r="J200"/>
  <c r="D203"/>
  <c r="L203"/>
  <c r="B219"/>
  <c r="D219"/>
  <c r="F219"/>
  <c r="J219"/>
  <c r="L219"/>
  <c r="N219"/>
  <c r="C220"/>
  <c r="K220"/>
  <c r="E224"/>
  <c r="M224"/>
  <c r="A230"/>
  <c r="B230"/>
  <c r="I230"/>
  <c r="J230"/>
  <c r="D233"/>
  <c r="L233"/>
  <c r="B251"/>
  <c r="D251"/>
  <c r="F251"/>
  <c r="J251"/>
  <c r="L251"/>
  <c r="N251"/>
  <c r="C252"/>
  <c r="K252"/>
  <c r="E256"/>
  <c r="M256"/>
  <c r="A262"/>
  <c r="B262"/>
  <c r="I262"/>
  <c r="J262"/>
  <c r="D265"/>
  <c r="L265"/>
  <c r="B281"/>
  <c r="D281"/>
  <c r="F281"/>
  <c r="J281"/>
  <c r="L281"/>
  <c r="N281"/>
  <c r="C282"/>
  <c r="K282"/>
  <c r="E286"/>
  <c r="M286"/>
  <c r="A292"/>
  <c r="B292"/>
  <c r="I292"/>
  <c r="J292"/>
  <c r="D295"/>
  <c r="L295"/>
  <c r="B313"/>
  <c r="D313"/>
  <c r="F313"/>
  <c r="J313"/>
  <c r="L313"/>
  <c r="N313"/>
  <c r="C314"/>
  <c r="K314"/>
  <c r="E318"/>
  <c r="M318"/>
  <c r="A324"/>
  <c r="B324"/>
  <c r="I324"/>
  <c r="J324"/>
  <c r="D327"/>
  <c r="L327"/>
  <c r="B343"/>
  <c r="D343"/>
  <c r="F343"/>
  <c r="J343"/>
  <c r="L343"/>
  <c r="N343"/>
  <c r="C344"/>
  <c r="K344"/>
  <c r="E348"/>
  <c r="M348"/>
  <c r="A353"/>
  <c r="I353"/>
  <c r="A354"/>
  <c r="B354"/>
  <c r="I354"/>
  <c r="J354"/>
  <c r="D357"/>
  <c r="E362" s="1"/>
  <c r="L357"/>
  <c r="D360"/>
  <c r="B375"/>
  <c r="D375"/>
  <c r="F375"/>
  <c r="J375"/>
  <c r="L375"/>
  <c r="N375"/>
  <c r="C376"/>
  <c r="K376"/>
  <c r="I378"/>
  <c r="M378"/>
  <c r="M387" s="1"/>
  <c r="E380"/>
  <c r="M380"/>
  <c r="I383"/>
  <c r="M383"/>
  <c r="I384"/>
  <c r="M384"/>
  <c r="I385"/>
  <c r="M385"/>
  <c r="A386"/>
  <c r="B386"/>
  <c r="I386"/>
  <c r="J386"/>
  <c r="M386"/>
  <c r="D389"/>
  <c r="L389"/>
  <c r="M394" s="1"/>
  <c r="L390"/>
  <c r="L391"/>
  <c r="D392"/>
  <c r="L392"/>
  <c r="L393"/>
  <c r="B406"/>
  <c r="D406"/>
  <c r="F406"/>
  <c r="J406"/>
  <c r="L406"/>
  <c r="N406"/>
  <c r="C407"/>
  <c r="K407"/>
  <c r="E411"/>
  <c r="M411"/>
  <c r="I416"/>
  <c r="A417"/>
  <c r="B417"/>
  <c r="I417"/>
  <c r="J417"/>
  <c r="D420"/>
  <c r="L420"/>
  <c r="M425" s="1"/>
  <c r="L423"/>
  <c r="L424"/>
  <c r="B436"/>
  <c r="D436"/>
  <c r="F436"/>
  <c r="J436"/>
  <c r="L436"/>
  <c r="N436"/>
  <c r="C437"/>
  <c r="K437"/>
  <c r="E441"/>
  <c r="M441"/>
  <c r="A446"/>
  <c r="I446"/>
  <c r="A447"/>
  <c r="B447"/>
  <c r="I447"/>
  <c r="J447"/>
  <c r="D450"/>
  <c r="L450"/>
  <c r="D452"/>
  <c r="D453"/>
  <c r="L453"/>
  <c r="D454"/>
  <c r="L454"/>
  <c r="B468"/>
  <c r="D468"/>
  <c r="F468"/>
  <c r="J468"/>
  <c r="L468"/>
  <c r="N468"/>
  <c r="C469"/>
  <c r="K469"/>
  <c r="E473"/>
  <c r="A478"/>
  <c r="I478"/>
  <c r="A479"/>
  <c r="B479"/>
  <c r="I479"/>
  <c r="J479"/>
  <c r="D482"/>
  <c r="E487" s="1"/>
  <c r="L482"/>
  <c r="D485"/>
  <c r="L485"/>
  <c r="D486"/>
  <c r="L486"/>
  <c r="B498"/>
  <c r="D498"/>
  <c r="F498"/>
  <c r="J498"/>
  <c r="L498"/>
  <c r="N498"/>
  <c r="C499"/>
  <c r="K499"/>
  <c r="I501"/>
  <c r="M501"/>
  <c r="M510" s="1"/>
  <c r="M503"/>
  <c r="I506"/>
  <c r="M506"/>
  <c r="I507"/>
  <c r="M507"/>
  <c r="I508"/>
  <c r="M508"/>
  <c r="A509"/>
  <c r="B509"/>
  <c r="I509"/>
  <c r="J509"/>
  <c r="M509"/>
  <c r="D512"/>
  <c r="L512"/>
  <c r="M517" s="1"/>
  <c r="L513"/>
  <c r="L514"/>
  <c r="L515"/>
  <c r="L516"/>
  <c r="B536"/>
  <c r="D536"/>
  <c r="F536"/>
  <c r="J536"/>
  <c r="L536"/>
  <c r="N536"/>
  <c r="C537"/>
  <c r="K537"/>
  <c r="E541"/>
  <c r="A546"/>
  <c r="A547"/>
  <c r="B547"/>
  <c r="I547"/>
  <c r="J547"/>
  <c r="D550"/>
  <c r="L550"/>
  <c r="D553"/>
  <c r="D554"/>
  <c r="J566"/>
  <c r="L566"/>
  <c r="N566"/>
  <c r="K567"/>
  <c r="M571"/>
  <c r="I576"/>
  <c r="I577"/>
  <c r="J577"/>
  <c r="L580"/>
  <c r="M585" s="1"/>
  <c r="L583"/>
  <c r="L584"/>
  <c r="B598"/>
  <c r="D598"/>
  <c r="F598"/>
  <c r="J598"/>
  <c r="L598"/>
  <c r="N598"/>
  <c r="C599"/>
  <c r="K599"/>
  <c r="E603"/>
  <c r="M603"/>
  <c r="A608"/>
  <c r="A609"/>
  <c r="B609"/>
  <c r="I609"/>
  <c r="J609"/>
  <c r="D612"/>
  <c r="L612"/>
  <c r="D615"/>
  <c r="D616"/>
  <c r="B628"/>
  <c r="D628"/>
  <c r="F628"/>
  <c r="J628"/>
  <c r="L628"/>
  <c r="N628"/>
  <c r="C629"/>
  <c r="K629"/>
  <c r="E633"/>
  <c r="A638"/>
  <c r="I638"/>
  <c r="A639"/>
  <c r="B639"/>
  <c r="I639"/>
  <c r="J639"/>
  <c r="D642"/>
  <c r="L642"/>
  <c r="D645"/>
  <c r="L645"/>
  <c r="D646"/>
  <c r="L646"/>
  <c r="B660"/>
  <c r="D660"/>
  <c r="F660"/>
  <c r="J660"/>
  <c r="L660"/>
  <c r="N660"/>
  <c r="C661"/>
  <c r="K661"/>
  <c r="A663"/>
  <c r="E663"/>
  <c r="E672" s="1"/>
  <c r="E665"/>
  <c r="A668"/>
  <c r="E668"/>
  <c r="A669"/>
  <c r="E669"/>
  <c r="A670"/>
  <c r="E670"/>
  <c r="A671"/>
  <c r="B671"/>
  <c r="E671"/>
  <c r="I671"/>
  <c r="J671"/>
  <c r="D674"/>
  <c r="E679" s="1"/>
  <c r="L674"/>
  <c r="D675"/>
  <c r="D676"/>
  <c r="D677"/>
  <c r="D678"/>
  <c r="B690"/>
  <c r="D690"/>
  <c r="F690"/>
  <c r="J690"/>
  <c r="L690"/>
  <c r="N690"/>
  <c r="C691"/>
  <c r="K691"/>
  <c r="I693"/>
  <c r="M693"/>
  <c r="M702" s="1"/>
  <c r="E695"/>
  <c r="M695"/>
  <c r="I698"/>
  <c r="M698"/>
  <c r="I699"/>
  <c r="M699"/>
  <c r="I700"/>
  <c r="M700"/>
  <c r="A701"/>
  <c r="B701"/>
  <c r="I701"/>
  <c r="J701"/>
  <c r="M701"/>
  <c r="D704"/>
  <c r="L704"/>
  <c r="M709" s="1"/>
  <c r="L705"/>
  <c r="L706"/>
  <c r="L707"/>
  <c r="L708"/>
  <c r="B724"/>
  <c r="D724"/>
  <c r="F724"/>
  <c r="C725"/>
  <c r="J725"/>
  <c r="L725"/>
  <c r="N725"/>
  <c r="K726"/>
  <c r="I728"/>
  <c r="M728"/>
  <c r="M737" s="1"/>
  <c r="E729"/>
  <c r="M730"/>
  <c r="I732"/>
  <c r="M732"/>
  <c r="I733"/>
  <c r="M733"/>
  <c r="A734"/>
  <c r="I734"/>
  <c r="M734"/>
  <c r="A735"/>
  <c r="B735"/>
  <c r="I735"/>
  <c r="M735"/>
  <c r="I736"/>
  <c r="J736"/>
  <c r="M736"/>
  <c r="D738"/>
  <c r="L739"/>
  <c r="M744" s="1"/>
  <c r="L740"/>
  <c r="D741"/>
  <c r="L741"/>
  <c r="D742"/>
  <c r="L742"/>
  <c r="L743"/>
  <c r="B754"/>
  <c r="D754"/>
  <c r="F754"/>
  <c r="J754"/>
  <c r="L754"/>
  <c r="N754"/>
  <c r="C755"/>
  <c r="K755"/>
  <c r="A765"/>
  <c r="B765"/>
  <c r="I765"/>
  <c r="J765"/>
  <c r="D768"/>
  <c r="L768"/>
  <c r="L771"/>
  <c r="B783"/>
  <c r="D783"/>
  <c r="F783"/>
  <c r="C784"/>
  <c r="J784"/>
  <c r="L784"/>
  <c r="N784"/>
  <c r="K785"/>
  <c r="A793"/>
  <c r="A794"/>
  <c r="B794"/>
  <c r="I795"/>
  <c r="J795"/>
  <c r="D797"/>
  <c r="E802" s="1"/>
  <c r="L798"/>
  <c r="D800"/>
  <c r="B813"/>
  <c r="D813"/>
  <c r="F813"/>
  <c r="C814"/>
  <c r="J814"/>
  <c r="L814"/>
  <c r="N814"/>
  <c r="K815"/>
  <c r="M819"/>
  <c r="A823"/>
  <c r="I823"/>
  <c r="A824"/>
  <c r="B824"/>
  <c r="I824"/>
  <c r="I825"/>
  <c r="J825"/>
  <c r="D827"/>
  <c r="L828"/>
  <c r="M833" s="1"/>
  <c r="D830"/>
  <c r="D831"/>
  <c r="L831"/>
  <c r="L832"/>
  <c r="B843"/>
  <c r="D843"/>
  <c r="F843"/>
  <c r="J843"/>
  <c r="L843"/>
  <c r="N843"/>
  <c r="C844"/>
  <c r="K844"/>
  <c r="I846"/>
  <c r="I851"/>
  <c r="M851"/>
  <c r="I852"/>
  <c r="M852"/>
  <c r="A853"/>
  <c r="I853"/>
  <c r="A854"/>
  <c r="B854"/>
  <c r="I854"/>
  <c r="J854"/>
  <c r="D857"/>
  <c r="E862" s="1"/>
  <c r="L857"/>
  <c r="M862" s="1"/>
  <c r="D860"/>
  <c r="L860"/>
  <c r="D861"/>
  <c r="L861"/>
  <c r="E7" i="13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6" s="1"/>
  <c r="A47" s="1"/>
  <c r="A48" s="1"/>
  <c r="A49" s="1"/>
  <c r="A50" s="1"/>
  <c r="A52" s="1"/>
  <c r="A53" s="1"/>
  <c r="A54" s="1"/>
  <c r="A55" s="1"/>
  <c r="A56" s="1"/>
  <c r="A57" s="1"/>
  <c r="A58" s="1"/>
  <c r="A59" s="1"/>
  <c r="A61" s="1"/>
  <c r="A62" s="1"/>
  <c r="A63" s="1"/>
  <c r="A64" s="1"/>
  <c r="A65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D41"/>
  <c r="E42"/>
  <c r="C43"/>
  <c r="H43" s="1"/>
  <c r="E43"/>
  <c r="C58"/>
  <c r="H58" s="1"/>
  <c r="C59"/>
  <c r="H59" s="1"/>
  <c r="D59"/>
  <c r="E59"/>
  <c r="F59"/>
  <c r="G59"/>
  <c r="C68"/>
  <c r="H68" s="1"/>
  <c r="E68"/>
  <c r="G68"/>
  <c r="C69"/>
  <c r="H69" s="1"/>
  <c r="C70"/>
  <c r="H70" s="1"/>
  <c r="D70"/>
  <c r="E70"/>
  <c r="F70"/>
  <c r="C71"/>
  <c r="H71" s="1"/>
  <c r="F71"/>
  <c r="C72"/>
  <c r="H72" s="1"/>
  <c r="C73"/>
  <c r="H73" s="1"/>
  <c r="C74"/>
  <c r="H74" s="1"/>
  <c r="D74"/>
  <c r="F74"/>
  <c r="C75"/>
  <c r="H75" s="1"/>
  <c r="D75"/>
  <c r="C76"/>
  <c r="H76" s="1"/>
  <c r="D76"/>
  <c r="D77"/>
  <c r="C78"/>
  <c r="D78"/>
  <c r="F78"/>
  <c r="G78"/>
  <c r="H78"/>
  <c r="D79"/>
  <c r="F79"/>
  <c r="D80"/>
  <c r="G80"/>
  <c r="D81"/>
  <c r="E81"/>
  <c r="G81"/>
  <c r="C82"/>
  <c r="D82"/>
  <c r="E82"/>
  <c r="G82"/>
  <c r="H82"/>
  <c r="D83"/>
  <c r="E83"/>
  <c r="F83"/>
  <c r="G83"/>
  <c r="D84"/>
  <c r="E84"/>
  <c r="G84"/>
  <c r="C85"/>
  <c r="H85" s="1"/>
  <c r="D85"/>
  <c r="E85"/>
  <c r="F85"/>
  <c r="G85"/>
  <c r="C86"/>
  <c r="H86" s="1"/>
  <c r="D86"/>
  <c r="E86"/>
  <c r="F86"/>
  <c r="G86"/>
  <c r="C87"/>
  <c r="H87" s="1"/>
  <c r="D87"/>
  <c r="E87"/>
  <c r="F87"/>
  <c r="G87"/>
  <c r="C88"/>
  <c r="H88" s="1"/>
  <c r="D88"/>
  <c r="E88"/>
  <c r="F88"/>
  <c r="G88"/>
  <c r="C89"/>
  <c r="H89" s="1"/>
  <c r="D89"/>
  <c r="E89"/>
  <c r="F89"/>
  <c r="G89"/>
  <c r="C90"/>
  <c r="H90" s="1"/>
  <c r="D90"/>
  <c r="E90"/>
  <c r="F90"/>
  <c r="G90"/>
  <c r="C91"/>
  <c r="H91" s="1"/>
  <c r="D91"/>
  <c r="E91"/>
  <c r="F91"/>
  <c r="G91"/>
  <c r="C92"/>
  <c r="H92" s="1"/>
  <c r="D92"/>
  <c r="E92"/>
  <c r="F92"/>
  <c r="G92"/>
  <c r="C93"/>
  <c r="H93" s="1"/>
  <c r="D93"/>
  <c r="E93"/>
  <c r="F93"/>
  <c r="G93"/>
  <c r="C94"/>
  <c r="H94" s="1"/>
  <c r="D94"/>
  <c r="E94"/>
  <c r="F94"/>
  <c r="G94"/>
  <c r="C95"/>
  <c r="H95" s="1"/>
  <c r="D95"/>
  <c r="E95"/>
  <c r="F95"/>
  <c r="G95"/>
  <c r="C96"/>
  <c r="H96" s="1"/>
  <c r="D96"/>
  <c r="E96"/>
  <c r="F96"/>
  <c r="G96"/>
  <c r="C97"/>
  <c r="H97" s="1"/>
  <c r="D97"/>
  <c r="E97"/>
  <c r="F97"/>
  <c r="G97"/>
  <c r="C98"/>
  <c r="H98" s="1"/>
  <c r="D98"/>
  <c r="E98"/>
  <c r="F98"/>
  <c r="G98"/>
  <c r="C99"/>
  <c r="H99" s="1"/>
  <c r="D99"/>
  <c r="E99"/>
  <c r="F99"/>
  <c r="G99"/>
  <c r="C100"/>
  <c r="H100" s="1"/>
  <c r="D100"/>
  <c r="E100"/>
  <c r="F100"/>
  <c r="G100"/>
  <c r="C101"/>
  <c r="E101"/>
  <c r="F101"/>
  <c r="G101"/>
  <c r="H101"/>
  <c r="C102"/>
  <c r="E102"/>
  <c r="F102"/>
  <c r="G102"/>
  <c r="H102"/>
  <c r="C103"/>
  <c r="E103"/>
  <c r="F103"/>
  <c r="G103"/>
  <c r="H103"/>
  <c r="C104"/>
  <c r="E104"/>
  <c r="F104"/>
  <c r="G104"/>
  <c r="H104"/>
  <c r="C105"/>
  <c r="E105"/>
  <c r="F105"/>
  <c r="G105"/>
  <c r="H105"/>
  <c r="C106"/>
  <c r="E106"/>
  <c r="F106"/>
  <c r="G106"/>
  <c r="H106"/>
  <c r="C107"/>
  <c r="H107" s="1"/>
  <c r="D107"/>
  <c r="E107"/>
  <c r="F107"/>
  <c r="G107"/>
  <c r="D108"/>
  <c r="E108"/>
  <c r="F108"/>
  <c r="G108"/>
  <c r="E4" i="8"/>
  <c r="G4"/>
  <c r="E5"/>
  <c r="G5"/>
  <c r="E6"/>
  <c r="G6"/>
  <c r="E7"/>
  <c r="G7"/>
  <c r="E9"/>
  <c r="G9"/>
  <c r="E10"/>
  <c r="G10"/>
  <c r="E11"/>
  <c r="G11"/>
  <c r="E12"/>
  <c r="G12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J26"/>
  <c r="E27"/>
  <c r="G27"/>
  <c r="E28"/>
  <c r="G28"/>
  <c r="E29"/>
  <c r="G29"/>
  <c r="E30"/>
  <c r="G30"/>
  <c r="E31"/>
  <c r="G31"/>
  <c r="E32"/>
  <c r="G32"/>
  <c r="E33"/>
  <c r="G33"/>
  <c r="J33"/>
  <c r="G34"/>
  <c r="E39"/>
  <c r="G39"/>
  <c r="D74" i="19"/>
  <c r="D275"/>
  <c r="D303"/>
  <c r="L332"/>
  <c r="L360"/>
  <c r="M380"/>
  <c r="L389"/>
  <c r="L417"/>
  <c r="E442"/>
  <c r="M471"/>
  <c r="M528"/>
  <c r="M556"/>
  <c r="Q50" i="12"/>
  <c r="S50"/>
  <c r="AG50"/>
  <c r="AH50"/>
  <c r="A59"/>
  <c r="E695" i="19"/>
  <c r="I750"/>
  <c r="M755"/>
  <c r="I779"/>
  <c r="M784"/>
  <c r="M812"/>
  <c r="M817"/>
  <c r="L821"/>
  <c r="Q66" i="12"/>
  <c r="S66"/>
  <c r="AG66"/>
  <c r="AH66"/>
  <c r="AH68" s="1"/>
  <c r="AJ68"/>
  <c r="L314" i="17"/>
  <c r="E905"/>
  <c r="M398"/>
  <c r="Q48" i="11"/>
  <c r="Q60" s="1"/>
  <c r="S48"/>
  <c r="S60" s="1"/>
  <c r="AG48"/>
  <c r="AG60" s="1"/>
  <c r="AH48"/>
  <c r="AH60" s="1"/>
  <c r="E754" i="17"/>
  <c r="Q58" i="11"/>
  <c r="S58"/>
  <c r="AG58"/>
  <c r="AH58"/>
  <c r="AJ60"/>
  <c r="C44" i="10"/>
  <c r="G44"/>
  <c r="J44"/>
  <c r="M392" i="16"/>
  <c r="E828"/>
  <c r="E478"/>
  <c r="M536"/>
  <c r="Q52" i="10"/>
  <c r="S52"/>
  <c r="AG52"/>
  <c r="AH52"/>
  <c r="AI52"/>
  <c r="A61"/>
  <c r="A62" s="1"/>
  <c r="A63" s="1"/>
  <c r="A64" s="1"/>
  <c r="A65" s="1"/>
  <c r="A67" s="1"/>
  <c r="L745" i="16"/>
  <c r="I1030"/>
  <c r="M1038"/>
  <c r="L1042"/>
  <c r="AJ65" i="9"/>
  <c r="C44"/>
  <c r="G44"/>
  <c r="J44"/>
  <c r="AG52"/>
  <c r="AH52"/>
  <c r="A57"/>
  <c r="A58" s="1"/>
  <c r="A59" s="1"/>
  <c r="A60" s="1"/>
  <c r="A61" s="1"/>
  <c r="A62" s="1"/>
  <c r="AG63"/>
  <c r="AH63"/>
  <c r="A890" i="15"/>
  <c r="A947"/>
  <c r="I1140"/>
  <c r="L1152"/>
  <c r="D958"/>
  <c r="M1148"/>
  <c r="E954"/>
  <c r="E892"/>
  <c r="M895"/>
  <c r="D901"/>
  <c r="E897"/>
  <c r="L901"/>
  <c r="E895"/>
  <c r="M1146"/>
  <c r="M1140"/>
  <c r="M1149" s="1"/>
  <c r="E947"/>
  <c r="E955" s="1"/>
  <c r="E963" s="1"/>
  <c r="E952"/>
  <c r="M1145"/>
  <c r="E890"/>
  <c r="E898" s="1"/>
  <c r="D58" i="13"/>
  <c r="D105"/>
  <c r="E896" i="15"/>
  <c r="D106" i="13"/>
  <c r="E953" i="15"/>
  <c r="M1147"/>
  <c r="D902"/>
  <c r="D959"/>
  <c r="L1153"/>
  <c r="M677" i="16"/>
  <c r="M1030"/>
  <c r="M1039" s="1"/>
  <c r="M1047" s="1"/>
  <c r="A1030"/>
  <c r="M529"/>
  <c r="M537" s="1"/>
  <c r="M1035"/>
  <c r="L540"/>
  <c r="I529"/>
  <c r="L512"/>
  <c r="L514"/>
  <c r="M534"/>
  <c r="M1037"/>
  <c r="E58" i="13"/>
  <c r="M535" i="16"/>
  <c r="L541"/>
  <c r="L543"/>
  <c r="L1043"/>
  <c r="E80" i="13"/>
  <c r="E510" i="17"/>
  <c r="M510"/>
  <c r="E757"/>
  <c r="E727"/>
  <c r="E882"/>
  <c r="A749"/>
  <c r="M391"/>
  <c r="M399" s="1"/>
  <c r="E721"/>
  <c r="E876"/>
  <c r="I391"/>
  <c r="E879"/>
  <c r="E724"/>
  <c r="F84" i="13"/>
  <c r="E756" i="17"/>
  <c r="E749"/>
  <c r="E758" s="1"/>
  <c r="M396"/>
  <c r="F58" i="13"/>
  <c r="M397" i="17"/>
  <c r="D762"/>
  <c r="L403"/>
  <c r="L405"/>
  <c r="C55" i="13"/>
  <c r="H55" s="1"/>
  <c r="I919" i="15"/>
  <c r="L453" i="16"/>
  <c r="M913"/>
  <c r="M822"/>
  <c r="M1003"/>
  <c r="F85" i="21"/>
  <c r="M738" i="16"/>
  <c r="M943"/>
  <c r="I122"/>
  <c r="A151"/>
  <c r="E654"/>
  <c r="M122"/>
  <c r="M128"/>
  <c r="M127"/>
  <c r="M129"/>
  <c r="M131"/>
  <c r="L137"/>
  <c r="E16" i="13"/>
  <c r="L135" i="16"/>
  <c r="A719" i="17"/>
  <c r="A874"/>
  <c r="D731"/>
  <c r="D886"/>
  <c r="I302"/>
  <c r="I687"/>
  <c r="E130" i="14"/>
  <c r="E139" s="1"/>
  <c r="E136"/>
  <c r="E135"/>
  <c r="E137"/>
  <c r="C79" i="13"/>
  <c r="H79" s="1"/>
  <c r="D145" i="14"/>
  <c r="D143"/>
  <c r="C15" i="13"/>
  <c r="H15" s="1"/>
  <c r="A459" i="15"/>
  <c r="E788" i="14"/>
  <c r="I441" i="16"/>
  <c r="M733"/>
  <c r="M742" s="1"/>
  <c r="E151"/>
  <c r="E160" s="1"/>
  <c r="E168" s="1"/>
  <c r="D511"/>
  <c r="D540"/>
  <c r="L861"/>
  <c r="D1071"/>
  <c r="L893"/>
  <c r="M1057" i="15"/>
  <c r="M868"/>
  <c r="M739" i="16"/>
  <c r="E157"/>
  <c r="E156"/>
  <c r="E158"/>
  <c r="D164"/>
  <c r="D166"/>
  <c r="E17" i="13"/>
  <c r="E973" i="16"/>
  <c r="E659" i="17"/>
  <c r="I810" i="19"/>
  <c r="M810"/>
  <c r="M818" s="1"/>
  <c r="M826" s="1"/>
  <c r="M816"/>
  <c r="M693" i="17"/>
  <c r="E719"/>
  <c r="E728" s="1"/>
  <c r="E736" s="1"/>
  <c r="E874"/>
  <c r="E883" s="1"/>
  <c r="F7" i="21"/>
  <c r="F12"/>
  <c r="G8"/>
  <c r="F72"/>
  <c r="F68"/>
  <c r="H68" s="1"/>
  <c r="M687" i="17"/>
  <c r="M696" s="1"/>
  <c r="M704" s="1"/>
  <c r="F37" i="21"/>
  <c r="F27"/>
  <c r="F19"/>
  <c r="H19" s="1"/>
  <c r="G44"/>
  <c r="G72"/>
  <c r="G68"/>
  <c r="G64"/>
  <c r="M815" i="19"/>
  <c r="G42" i="13"/>
  <c r="L561" i="19"/>
  <c r="L563"/>
  <c r="G58" i="13"/>
  <c r="G79"/>
  <c r="L822" i="19"/>
  <c r="M694" i="17"/>
  <c r="E880"/>
  <c r="L700"/>
  <c r="F81" i="13"/>
  <c r="E881" i="17"/>
  <c r="E726"/>
  <c r="F82" i="13"/>
  <c r="D732" i="17"/>
  <c r="D887"/>
  <c r="I1001" i="16"/>
  <c r="L396"/>
  <c r="E392"/>
  <c r="L424"/>
  <c r="M857"/>
  <c r="E536"/>
  <c r="E1067"/>
  <c r="A529"/>
  <c r="A1059"/>
  <c r="I849"/>
  <c r="M740"/>
  <c r="I1059"/>
  <c r="A499"/>
  <c r="I470"/>
  <c r="A646"/>
  <c r="E646"/>
  <c r="E655" s="1"/>
  <c r="E663" s="1"/>
  <c r="A413"/>
  <c r="A384"/>
  <c r="L746"/>
  <c r="E74" i="13"/>
  <c r="A478" i="17"/>
  <c r="A845"/>
  <c r="A419"/>
  <c r="M499" i="19"/>
  <c r="M841"/>
  <c r="A779"/>
  <c r="M750"/>
  <c r="M758" s="1"/>
  <c r="A549"/>
  <c r="A521"/>
  <c r="E492"/>
  <c r="I435"/>
  <c r="D17"/>
  <c r="L446"/>
  <c r="E125"/>
  <c r="A786" i="14"/>
  <c r="E792"/>
  <c r="E791"/>
  <c r="D424" i="16"/>
  <c r="D658"/>
  <c r="E793" i="14"/>
  <c r="I861" i="15"/>
  <c r="M919"/>
  <c r="M927" s="1"/>
  <c r="M935" s="1"/>
  <c r="A919"/>
  <c r="M926"/>
  <c r="L933"/>
  <c r="A396"/>
  <c r="I1084"/>
  <c r="M924"/>
  <c r="M569" i="14"/>
  <c r="M578" s="1"/>
  <c r="E464" i="19"/>
  <c r="E472" s="1"/>
  <c r="D801" i="14"/>
  <c r="C40" i="13"/>
  <c r="H40" s="1"/>
  <c r="D799" i="14"/>
  <c r="D853" i="19"/>
  <c r="M925" i="15"/>
  <c r="L931"/>
  <c r="M446" i="16"/>
  <c r="E1035"/>
  <c r="A470"/>
  <c r="M1067"/>
  <c r="M507"/>
  <c r="M849"/>
  <c r="M858" s="1"/>
  <c r="E529"/>
  <c r="E537" s="1"/>
  <c r="E1065"/>
  <c r="E1059"/>
  <c r="E1068" s="1"/>
  <c r="E499"/>
  <c r="E508" s="1"/>
  <c r="D482"/>
  <c r="I499"/>
  <c r="E384"/>
  <c r="E393" s="1"/>
  <c r="E401" s="1"/>
  <c r="A820"/>
  <c r="I413"/>
  <c r="E652"/>
  <c r="E418"/>
  <c r="A791"/>
  <c r="E941"/>
  <c r="E950" s="1"/>
  <c r="M355"/>
  <c r="M364" s="1"/>
  <c r="E947"/>
  <c r="E946"/>
  <c r="A687" i="17"/>
  <c r="M302"/>
  <c r="M311" s="1"/>
  <c r="M319" s="1"/>
  <c r="M308"/>
  <c r="M307"/>
  <c r="M309"/>
  <c r="L317"/>
  <c r="F28" i="13"/>
  <c r="L315" i="17"/>
  <c r="A846" i="14"/>
  <c r="M574"/>
  <c r="A569"/>
  <c r="M575"/>
  <c r="M846"/>
  <c r="M855"/>
  <c r="A346"/>
  <c r="L421"/>
  <c r="I409"/>
  <c r="E471"/>
  <c r="E480" s="1"/>
  <c r="E488" s="1"/>
  <c r="L847" i="17"/>
  <c r="M97"/>
  <c r="M719"/>
  <c r="M728" s="1"/>
  <c r="M736" s="1"/>
  <c r="I719"/>
  <c r="I625"/>
  <c r="E346" i="14"/>
  <c r="E355" s="1"/>
  <c r="E477"/>
  <c r="M409"/>
  <c r="M418" s="1"/>
  <c r="M853"/>
  <c r="E391" i="17"/>
  <c r="E399" s="1"/>
  <c r="E352" i="14"/>
  <c r="M576"/>
  <c r="C57" i="13"/>
  <c r="H57" s="1"/>
  <c r="E476" i="14"/>
  <c r="C80" i="13"/>
  <c r="H80" s="1"/>
  <c r="L582" i="14"/>
  <c r="E351"/>
  <c r="M415"/>
  <c r="E478"/>
  <c r="C56" i="13"/>
  <c r="H56" s="1"/>
  <c r="E129" i="17"/>
  <c r="C49" i="13"/>
  <c r="H49" s="1"/>
  <c r="C48"/>
  <c r="H48" s="1"/>
  <c r="E353" i="14"/>
  <c r="C47" i="13"/>
  <c r="H47" s="1"/>
  <c r="M414" i="14"/>
  <c r="C54" i="13"/>
  <c r="H54" s="1"/>
  <c r="C53"/>
  <c r="H53" s="1"/>
  <c r="D484" i="14"/>
  <c r="C64" i="13"/>
  <c r="H64" s="1"/>
  <c r="C52"/>
  <c r="H52" s="1"/>
  <c r="C50"/>
  <c r="H50" s="1"/>
  <c r="D359" i="14"/>
  <c r="C29" i="13"/>
  <c r="H29" s="1"/>
  <c r="D361" i="14"/>
  <c r="M416"/>
  <c r="C61" i="13"/>
  <c r="H61" s="1"/>
  <c r="C46"/>
  <c r="H46" s="1"/>
  <c r="L422" i="14"/>
  <c r="E759"/>
  <c r="L859"/>
  <c r="E852"/>
  <c r="E577"/>
  <c r="E854"/>
  <c r="E100"/>
  <c r="E846"/>
  <c r="E855" s="1"/>
  <c r="E569"/>
  <c r="E578" s="1"/>
  <c r="E586" s="1"/>
  <c r="I601"/>
  <c r="E848"/>
  <c r="A378"/>
  <c r="E575"/>
  <c r="M821"/>
  <c r="M836" i="15"/>
  <c r="M892"/>
  <c r="E866"/>
  <c r="M589"/>
  <c r="M863"/>
  <c r="E1057"/>
  <c r="M861"/>
  <c r="M869" s="1"/>
  <c r="M877" s="1"/>
  <c r="E396"/>
  <c r="E405" s="1"/>
  <c r="E413" s="1"/>
  <c r="M1084"/>
  <c r="M1093" s="1"/>
  <c r="M1101" s="1"/>
  <c r="M897"/>
  <c r="E868"/>
  <c r="E465"/>
  <c r="M1090"/>
  <c r="M590"/>
  <c r="E402"/>
  <c r="D48" i="13"/>
  <c r="M1089" i="15"/>
  <c r="E464"/>
  <c r="D56" i="13"/>
  <c r="E867" i="15"/>
  <c r="M867"/>
  <c r="E132"/>
  <c r="D52" i="13"/>
  <c r="D57"/>
  <c r="D65"/>
  <c r="E401" i="15"/>
  <c r="M1091"/>
  <c r="E466"/>
  <c r="D103" i="13"/>
  <c r="E403" i="15"/>
  <c r="D64" i="13"/>
  <c r="D472" i="15"/>
  <c r="L1097"/>
  <c r="D50" i="13"/>
  <c r="L1099" i="15"/>
  <c r="L873"/>
  <c r="D54" i="13"/>
  <c r="D49"/>
  <c r="M591" i="15"/>
  <c r="D47" i="13"/>
  <c r="D53"/>
  <c r="D411" i="15"/>
  <c r="D409"/>
  <c r="D55" i="13"/>
  <c r="D46"/>
  <c r="L409" i="15"/>
  <c r="I584"/>
  <c r="I890"/>
  <c r="M896"/>
  <c r="E1028"/>
  <c r="E921"/>
  <c r="S41" i="9"/>
  <c r="D102" i="13"/>
  <c r="M584" i="15"/>
  <c r="M593" s="1"/>
  <c r="E861"/>
  <c r="E869" s="1"/>
  <c r="E877" s="1"/>
  <c r="M890"/>
  <c r="M898" s="1"/>
  <c r="M906" s="1"/>
  <c r="L597"/>
  <c r="D873"/>
  <c r="M1028"/>
  <c r="A924"/>
  <c r="D933"/>
  <c r="D104" i="13"/>
  <c r="L902" i="15"/>
  <c r="A925"/>
  <c r="D929"/>
  <c r="E934" s="1"/>
  <c r="AG41" i="9"/>
  <c r="AG65" s="1"/>
  <c r="M831" i="15"/>
  <c r="M839" s="1"/>
  <c r="M847" s="1"/>
  <c r="D596"/>
  <c r="I831"/>
  <c r="I791" i="16"/>
  <c r="E793"/>
  <c r="E1032"/>
  <c r="D1042"/>
  <c r="D803"/>
  <c r="E799"/>
  <c r="E1038"/>
  <c r="D806"/>
  <c r="D802"/>
  <c r="E807" s="1"/>
  <c r="A799"/>
  <c r="E616"/>
  <c r="M881"/>
  <c r="M890" s="1"/>
  <c r="I881"/>
  <c r="M1007"/>
  <c r="A616"/>
  <c r="M544"/>
  <c r="I675"/>
  <c r="E677"/>
  <c r="E851"/>
  <c r="A849"/>
  <c r="A855"/>
  <c r="E948"/>
  <c r="E390"/>
  <c r="M855"/>
  <c r="E534"/>
  <c r="M413"/>
  <c r="M421" s="1"/>
  <c r="E1064"/>
  <c r="E820"/>
  <c r="E829" s="1"/>
  <c r="E651"/>
  <c r="E622"/>
  <c r="I797"/>
  <c r="A854"/>
  <c r="E1036"/>
  <c r="M447"/>
  <c r="M384"/>
  <c r="M393" s="1"/>
  <c r="E470"/>
  <c r="E479" s="1"/>
  <c r="M470"/>
  <c r="M479" s="1"/>
  <c r="E535"/>
  <c r="E1066"/>
  <c r="M856"/>
  <c r="D956"/>
  <c r="D954"/>
  <c r="E50" i="13"/>
  <c r="M441" i="16"/>
  <c r="M450" s="1"/>
  <c r="M472"/>
  <c r="E505"/>
  <c r="M1059"/>
  <c r="M1068" s="1"/>
  <c r="M1076" s="1"/>
  <c r="M499"/>
  <c r="M508" s="1"/>
  <c r="E621"/>
  <c r="M1008"/>
  <c r="M1018"/>
  <c r="E826"/>
  <c r="E57" i="13"/>
  <c r="E389" i="16"/>
  <c r="M791"/>
  <c r="M800" s="1"/>
  <c r="E849"/>
  <c r="E858" s="1"/>
  <c r="E1030"/>
  <c r="E1039" s="1"/>
  <c r="E1047" s="1"/>
  <c r="E791"/>
  <c r="E800" s="1"/>
  <c r="D863"/>
  <c r="A302"/>
  <c r="I947"/>
  <c r="I826"/>
  <c r="A709"/>
  <c r="A976"/>
  <c r="I796"/>
  <c r="I946"/>
  <c r="I825"/>
  <c r="E391"/>
  <c r="L864"/>
  <c r="D1074"/>
  <c r="D543"/>
  <c r="E48" i="13"/>
  <c r="E623" i="16"/>
  <c r="E625"/>
  <c r="M448"/>
  <c r="M476"/>
  <c r="M390"/>
  <c r="M361"/>
  <c r="M887"/>
  <c r="M1065"/>
  <c r="M505"/>
  <c r="L862"/>
  <c r="D541"/>
  <c r="D1072"/>
  <c r="M418"/>
  <c r="E825"/>
  <c r="E653"/>
  <c r="E419"/>
  <c r="E504"/>
  <c r="M360"/>
  <c r="M886"/>
  <c r="M504"/>
  <c r="M1064"/>
  <c r="M797"/>
  <c r="M796"/>
  <c r="I798"/>
  <c r="E52" i="13"/>
  <c r="I1035" i="16"/>
  <c r="E476"/>
  <c r="E506"/>
  <c r="L1014"/>
  <c r="E78" i="13"/>
  <c r="M389" i="16"/>
  <c r="M475"/>
  <c r="D661"/>
  <c r="D427"/>
  <c r="D399"/>
  <c r="D397"/>
  <c r="E47" i="13"/>
  <c r="D659" i="16"/>
  <c r="D425"/>
  <c r="L806"/>
  <c r="E854"/>
  <c r="L956"/>
  <c r="L835"/>
  <c r="M156"/>
  <c r="E886"/>
  <c r="E797"/>
  <c r="E796"/>
  <c r="L803"/>
  <c r="I948"/>
  <c r="I827"/>
  <c r="M1066"/>
  <c r="M506"/>
  <c r="M477"/>
  <c r="E49" i="13"/>
  <c r="M362" i="16"/>
  <c r="M888"/>
  <c r="E475"/>
  <c r="L454"/>
  <c r="I1036"/>
  <c r="E64" i="13"/>
  <c r="D629" i="16"/>
  <c r="E632"/>
  <c r="M419"/>
  <c r="E827"/>
  <c r="M798"/>
  <c r="L832"/>
  <c r="L953"/>
  <c r="A13"/>
  <c r="E65" i="13"/>
  <c r="D835" i="16"/>
  <c r="L427"/>
  <c r="E55" i="13"/>
  <c r="D512" i="16"/>
  <c r="D514"/>
  <c r="E56" i="13"/>
  <c r="L425" i="16"/>
  <c r="D833"/>
  <c r="E41" i="13"/>
  <c r="D689" i="16"/>
  <c r="E515"/>
  <c r="L894"/>
  <c r="M897"/>
  <c r="L368"/>
  <c r="E54" i="13"/>
  <c r="M391" i="16"/>
  <c r="L804"/>
  <c r="D862"/>
  <c r="E1037"/>
  <c r="E798"/>
  <c r="L483"/>
  <c r="E46" i="13"/>
  <c r="L570" i="16"/>
  <c r="E477"/>
  <c r="E79" i="13"/>
  <c r="E77"/>
  <c r="L399" i="16"/>
  <c r="E53" i="13"/>
  <c r="L397" i="16"/>
  <c r="M400"/>
  <c r="D1043"/>
  <c r="D804"/>
  <c r="D485"/>
  <c r="E486"/>
  <c r="I811" i="17"/>
  <c r="D373"/>
  <c r="M571"/>
  <c r="E625"/>
  <c r="E630"/>
  <c r="E687"/>
  <c r="E696" s="1"/>
  <c r="E692"/>
  <c r="M625"/>
  <c r="M634" s="1"/>
  <c r="M642" s="1"/>
  <c r="M630"/>
  <c r="E595"/>
  <c r="E604" s="1"/>
  <c r="E612" s="1"/>
  <c r="A595"/>
  <c r="E478"/>
  <c r="E487" s="1"/>
  <c r="F56" i="13"/>
  <c r="E853" i="17"/>
  <c r="A391"/>
  <c r="E483"/>
  <c r="M727"/>
  <c r="D431"/>
  <c r="L373"/>
  <c r="M813"/>
  <c r="E600"/>
  <c r="E601"/>
  <c r="E419"/>
  <c r="E428" s="1"/>
  <c r="E845"/>
  <c r="E854" s="1"/>
  <c r="F52" i="13"/>
  <c r="M724" i="17"/>
  <c r="E396"/>
  <c r="M725"/>
  <c r="E484"/>
  <c r="M631"/>
  <c r="E693"/>
  <c r="E602"/>
  <c r="E694"/>
  <c r="M632"/>
  <c r="E485"/>
  <c r="M817"/>
  <c r="M726"/>
  <c r="E397"/>
  <c r="D608"/>
  <c r="F65" i="13"/>
  <c r="M816" i="17"/>
  <c r="E425"/>
  <c r="E850"/>
  <c r="E424"/>
  <c r="E851"/>
  <c r="D700"/>
  <c r="F80" i="13"/>
  <c r="D491" i="17"/>
  <c r="E494"/>
  <c r="F64" i="13"/>
  <c r="F57"/>
  <c r="L732" i="17"/>
  <c r="F50" i="13"/>
  <c r="L734" i="17"/>
  <c r="L638"/>
  <c r="F77" i="13"/>
  <c r="M818" i="17"/>
  <c r="E426"/>
  <c r="D405"/>
  <c r="D403"/>
  <c r="F39" i="13"/>
  <c r="E852" i="17"/>
  <c r="F54" i="13"/>
  <c r="F49"/>
  <c r="F48"/>
  <c r="F53"/>
  <c r="F55"/>
  <c r="F47"/>
  <c r="L824" i="17"/>
  <c r="L826"/>
  <c r="F38" i="13"/>
  <c r="D432" i="17"/>
  <c r="D860"/>
  <c r="D434"/>
  <c r="D858"/>
  <c r="E861"/>
  <c r="F46" i="13"/>
  <c r="L432" i="17"/>
  <c r="E631"/>
  <c r="I508"/>
  <c r="O60" i="11"/>
  <c r="M332" i="17"/>
  <c r="M878" i="19"/>
  <c r="I406"/>
  <c r="M62" i="12"/>
  <c r="M693" i="19" s="1"/>
  <c r="U63" i="12"/>
  <c r="M64"/>
  <c r="U64"/>
  <c r="Y64"/>
  <c r="M47"/>
  <c r="E608" i="19" s="1"/>
  <c r="M48" i="12"/>
  <c r="M608" i="19" s="1"/>
  <c r="A608"/>
  <c r="M11" i="12"/>
  <c r="E63" i="19" s="1"/>
  <c r="Y11" i="12"/>
  <c r="AA11"/>
  <c r="AC11" s="1"/>
  <c r="E69" i="19" s="1"/>
  <c r="E35"/>
  <c r="T10" i="12"/>
  <c r="T11"/>
  <c r="M13"/>
  <c r="E92" i="19" s="1"/>
  <c r="R13" i="12"/>
  <c r="U13"/>
  <c r="W13"/>
  <c r="R20"/>
  <c r="M28"/>
  <c r="M292" i="19" s="1"/>
  <c r="M19" i="12"/>
  <c r="E177" i="19" s="1"/>
  <c r="U29" i="12"/>
  <c r="R36"/>
  <c r="E521" i="19"/>
  <c r="E529" s="1"/>
  <c r="A435"/>
  <c r="P50" i="12"/>
  <c r="I464" i="19"/>
  <c r="I521"/>
  <c r="I693"/>
  <c r="I722"/>
  <c r="M756"/>
  <c r="M549"/>
  <c r="M557" s="1"/>
  <c r="M565" s="1"/>
  <c r="A636"/>
  <c r="E549"/>
  <c r="E557" s="1"/>
  <c r="E565" s="1"/>
  <c r="E779"/>
  <c r="E787" s="1"/>
  <c r="E435"/>
  <c r="E443" s="1"/>
  <c r="M464"/>
  <c r="M472" s="1"/>
  <c r="W33" i="12"/>
  <c r="T13"/>
  <c r="E665" i="19"/>
  <c r="E673" s="1"/>
  <c r="E681" s="1"/>
  <c r="E636"/>
  <c r="E644" s="1"/>
  <c r="M435"/>
  <c r="M443" s="1"/>
  <c r="M492"/>
  <c r="M500" s="1"/>
  <c r="M508" s="1"/>
  <c r="G57" i="13"/>
  <c r="E497" i="19"/>
  <c r="M521"/>
  <c r="M529" s="1"/>
  <c r="E469"/>
  <c r="M785"/>
  <c r="E498"/>
  <c r="E500"/>
  <c r="E526"/>
  <c r="L762"/>
  <c r="M765"/>
  <c r="G75" i="13"/>
  <c r="E785" i="19"/>
  <c r="M469"/>
  <c r="AA28" i="12"/>
  <c r="AC28" s="1"/>
  <c r="M298" i="19" s="1"/>
  <c r="E470"/>
  <c r="D504"/>
  <c r="G43" i="13"/>
  <c r="E527" i="19"/>
  <c r="M497"/>
  <c r="M440"/>
  <c r="G50" i="13"/>
  <c r="M554" i="19"/>
  <c r="M526"/>
  <c r="G41" i="13"/>
  <c r="E440" i="19"/>
  <c r="M470"/>
  <c r="E554"/>
  <c r="D506"/>
  <c r="E670"/>
  <c r="L478"/>
  <c r="L791"/>
  <c r="M794"/>
  <c r="G77" i="13"/>
  <c r="M498" i="19"/>
  <c r="G53" i="13"/>
  <c r="D535" i="19"/>
  <c r="M527"/>
  <c r="M555"/>
  <c r="E641"/>
  <c r="M441"/>
  <c r="G44" i="13"/>
  <c r="L476" i="19"/>
  <c r="G76" i="13"/>
  <c r="D791" i="19"/>
  <c r="G48" i="13"/>
  <c r="D478" i="19"/>
  <c r="D476"/>
  <c r="E671"/>
  <c r="G49" i="13"/>
  <c r="G56"/>
  <c r="M479" i="19"/>
  <c r="L449"/>
  <c r="L447"/>
  <c r="G46" i="13"/>
  <c r="L504" i="19"/>
  <c r="G52" i="13"/>
  <c r="G54"/>
  <c r="L533" i="19"/>
  <c r="M536"/>
  <c r="E555"/>
  <c r="E441"/>
  <c r="D677"/>
  <c r="G65" i="13"/>
  <c r="E642" i="19"/>
  <c r="G55" i="13"/>
  <c r="L591" i="19"/>
  <c r="G47" i="13"/>
  <c r="G64"/>
  <c r="D447" i="19"/>
  <c r="D561"/>
  <c r="D449"/>
  <c r="D563"/>
  <c r="D648"/>
  <c r="E651"/>
  <c r="R16" i="12"/>
  <c r="AA64"/>
  <c r="AC64" s="1"/>
  <c r="M728" i="19" s="1"/>
  <c r="U65" i="12"/>
  <c r="Y65"/>
  <c r="A750" i="19"/>
  <c r="M722"/>
  <c r="U62" i="12"/>
  <c r="AA62"/>
  <c r="AC62" s="1"/>
  <c r="M61"/>
  <c r="E693" i="19" s="1"/>
  <c r="U60" i="12"/>
  <c r="R59"/>
  <c r="R66" s="1"/>
  <c r="T46"/>
  <c r="R46"/>
  <c r="W46"/>
  <c r="M584" i="19" s="1"/>
  <c r="T36" i="12"/>
  <c r="R34"/>
  <c r="M33"/>
  <c r="E378" i="19" s="1"/>
  <c r="AA33" i="12"/>
  <c r="AC33" s="1"/>
  <c r="E384" i="19" s="1"/>
  <c r="U33" i="12"/>
  <c r="R32"/>
  <c r="Y30"/>
  <c r="T30"/>
  <c r="U30"/>
  <c r="W30"/>
  <c r="A321" i="19"/>
  <c r="W28" i="12"/>
  <c r="M297" i="19" s="1"/>
  <c r="T28" i="12"/>
  <c r="A292" i="19"/>
  <c r="R26" i="12"/>
  <c r="R25"/>
  <c r="T24"/>
  <c r="I206" i="19"/>
  <c r="R12" i="12"/>
  <c r="A63" i="19"/>
  <c r="U11" i="12"/>
  <c r="R11"/>
  <c r="T7"/>
  <c r="U34"/>
  <c r="AI29"/>
  <c r="D335" i="19" s="1"/>
  <c r="G29" i="13"/>
  <c r="AK29" i="12"/>
  <c r="AQ29" s="1"/>
  <c r="D333" i="19"/>
  <c r="E378" i="14"/>
  <c r="A68"/>
  <c r="I817"/>
  <c r="A539"/>
  <c r="M817"/>
  <c r="M826" s="1"/>
  <c r="E38"/>
  <c r="E571"/>
  <c r="M447"/>
  <c r="A574"/>
  <c r="D858"/>
  <c r="A757"/>
  <c r="L483"/>
  <c r="X50" i="7"/>
  <c r="A733" i="14"/>
  <c r="V50" i="7"/>
  <c r="A732" i="14"/>
  <c r="AE50" i="7"/>
  <c r="I323" i="14"/>
  <c r="A75"/>
  <c r="A261"/>
  <c r="A323"/>
  <c r="I322"/>
  <c r="A385"/>
  <c r="A416"/>
  <c r="I608"/>
  <c r="I6"/>
  <c r="A383"/>
  <c r="A414"/>
  <c r="O41" i="7"/>
  <c r="O61" s="1"/>
  <c r="A291" i="14"/>
  <c r="A290"/>
  <c r="I198"/>
  <c r="I260"/>
  <c r="I352"/>
  <c r="I787"/>
  <c r="A763"/>
  <c r="M38"/>
  <c r="M759"/>
  <c r="M822"/>
  <c r="E851"/>
  <c r="D423"/>
  <c r="A699"/>
  <c r="I228"/>
  <c r="I166"/>
  <c r="I104"/>
  <c r="I12"/>
  <c r="I545"/>
  <c r="A507"/>
  <c r="A42"/>
  <c r="I74"/>
  <c r="I762"/>
  <c r="Q41" i="7"/>
  <c r="S41"/>
  <c r="D330" i="14"/>
  <c r="D268"/>
  <c r="A11"/>
  <c r="A289"/>
  <c r="D82"/>
  <c r="I763"/>
  <c r="L328"/>
  <c r="L330"/>
  <c r="L615"/>
  <c r="L613"/>
  <c r="I136"/>
  <c r="I290"/>
  <c r="I197"/>
  <c r="A166"/>
  <c r="A228"/>
  <c r="I259"/>
  <c r="A762"/>
  <c r="D298"/>
  <c r="I73"/>
  <c r="I669"/>
  <c r="I11"/>
  <c r="I103"/>
  <c r="I165"/>
  <c r="I227"/>
  <c r="A698"/>
  <c r="I42"/>
  <c r="A104"/>
  <c r="A198"/>
  <c r="A12"/>
  <c r="I792"/>
  <c r="A41"/>
  <c r="A506"/>
  <c r="I544"/>
  <c r="M135"/>
  <c r="M824"/>
  <c r="I546"/>
  <c r="A508"/>
  <c r="A43"/>
  <c r="A103"/>
  <c r="I41"/>
  <c r="X41" i="7"/>
  <c r="A700" i="14"/>
  <c r="I229"/>
  <c r="I167"/>
  <c r="I105"/>
  <c r="I13"/>
  <c r="AH61" i="7"/>
  <c r="I668" i="14"/>
  <c r="I75"/>
  <c r="I137"/>
  <c r="I764"/>
  <c r="L358"/>
  <c r="L360"/>
  <c r="A13"/>
  <c r="I791"/>
  <c r="I793"/>
  <c r="A197"/>
  <c r="A764"/>
  <c r="I261"/>
  <c r="A227"/>
  <c r="A165"/>
  <c r="I199"/>
  <c r="I289"/>
  <c r="L204"/>
  <c r="L206"/>
  <c r="A229"/>
  <c r="L268"/>
  <c r="L266"/>
  <c r="D771"/>
  <c r="A199"/>
  <c r="I794"/>
  <c r="D20"/>
  <c r="L144"/>
  <c r="L142"/>
  <c r="L82"/>
  <c r="AJ61" i="7"/>
  <c r="D705" i="14"/>
  <c r="D707"/>
  <c r="A105"/>
  <c r="D50"/>
  <c r="D48"/>
  <c r="D513"/>
  <c r="D515"/>
  <c r="I291"/>
  <c r="A167"/>
  <c r="I670"/>
  <c r="L20"/>
  <c r="V41" i="7"/>
  <c r="L830" i="14"/>
  <c r="D769"/>
  <c r="E576"/>
  <c r="E853"/>
  <c r="L551"/>
  <c r="L553"/>
  <c r="L174"/>
  <c r="L675"/>
  <c r="L677"/>
  <c r="L296"/>
  <c r="L298"/>
  <c r="D110"/>
  <c r="D112"/>
  <c r="D204"/>
  <c r="D206"/>
  <c r="D234"/>
  <c r="D236"/>
  <c r="L234"/>
  <c r="L236"/>
  <c r="L112"/>
  <c r="D18"/>
  <c r="L772"/>
  <c r="D582"/>
  <c r="D859"/>
  <c r="AH41" i="7"/>
  <c r="L799" i="14"/>
  <c r="L801"/>
  <c r="D174"/>
  <c r="I43"/>
  <c r="L50"/>
  <c r="T39" i="12"/>
  <c r="U12"/>
  <c r="R31"/>
  <c r="T20"/>
  <c r="T25"/>
  <c r="F11" i="21"/>
  <c r="F71"/>
  <c r="R17" i="12"/>
  <c r="T19"/>
  <c r="T23"/>
  <c r="Y63"/>
  <c r="G76" i="21"/>
  <c r="F67"/>
  <c r="F38"/>
  <c r="G36"/>
  <c r="F36"/>
  <c r="G34"/>
  <c r="G32"/>
  <c r="F32"/>
  <c r="H32" s="1"/>
  <c r="F22"/>
  <c r="G22"/>
  <c r="G18"/>
  <c r="E99" i="15"/>
  <c r="E8"/>
  <c r="E437"/>
  <c r="E592"/>
  <c r="M1114"/>
  <c r="E276" i="16"/>
  <c r="M305"/>
  <c r="E449"/>
  <c r="E363"/>
  <c r="E565"/>
  <c r="M949"/>
  <c r="M828"/>
  <c r="Y34" i="12"/>
  <c r="T32"/>
  <c r="Y32"/>
  <c r="U14"/>
  <c r="G10" i="21"/>
  <c r="F10"/>
  <c r="F8"/>
  <c r="H8"/>
  <c r="G86"/>
  <c r="U25" i="12"/>
  <c r="W69" i="10"/>
  <c r="U35" i="12"/>
  <c r="Y7"/>
  <c r="W12"/>
  <c r="E336" i="15"/>
  <c r="F66" i="21"/>
  <c r="G66"/>
  <c r="E81"/>
  <c r="G40"/>
  <c r="F31"/>
  <c r="G24"/>
  <c r="H44"/>
  <c r="W14" i="12"/>
  <c r="M97" i="19" s="1"/>
  <c r="R10" i="12"/>
  <c r="U40"/>
  <c r="M826" i="16"/>
  <c r="F63" i="21"/>
  <c r="G80"/>
  <c r="F80"/>
  <c r="G7"/>
  <c r="G39"/>
  <c r="F39"/>
  <c r="G25"/>
  <c r="F16"/>
  <c r="G16"/>
  <c r="G13"/>
  <c r="G87"/>
  <c r="F87"/>
  <c r="G75"/>
  <c r="G41"/>
  <c r="F41"/>
  <c r="G29"/>
  <c r="F29"/>
  <c r="H29" s="1"/>
  <c r="G26"/>
  <c r="F23"/>
  <c r="H23" s="1"/>
  <c r="G20"/>
  <c r="G9"/>
  <c r="E14" i="16"/>
  <c r="AB68" i="12"/>
  <c r="AA63"/>
  <c r="AC63" s="1"/>
  <c r="E728" i="19" s="1"/>
  <c r="W16" i="12"/>
  <c r="M125" i="19" s="1"/>
  <c r="Y16" i="12"/>
  <c r="W32"/>
  <c r="M354" i="19" s="1"/>
  <c r="W19" i="12"/>
  <c r="E182" i="19" s="1"/>
  <c r="M767" i="16"/>
  <c r="W25" i="12"/>
  <c r="E269" i="19" s="1"/>
  <c r="Y21" i="12"/>
  <c r="W61"/>
  <c r="E698" i="19" s="1"/>
  <c r="AA18" i="12"/>
  <c r="AC18" s="1"/>
  <c r="M155" i="19" s="1"/>
  <c r="AA34" i="12"/>
  <c r="AC34" s="1"/>
  <c r="M384" i="19" s="1"/>
  <c r="T8" i="12"/>
  <c r="W10"/>
  <c r="Y59"/>
  <c r="W31"/>
  <c r="AA12"/>
  <c r="AC12" s="1"/>
  <c r="M69" i="19" s="1"/>
  <c r="AA38" i="12"/>
  <c r="AC38" s="1"/>
  <c r="M845" i="19" s="1"/>
  <c r="AA7" i="12"/>
  <c r="AA16"/>
  <c r="AC16" s="1"/>
  <c r="M126" i="19" s="1"/>
  <c r="AC19" i="12"/>
  <c r="E183" i="19" s="1"/>
  <c r="M769" i="16"/>
  <c r="AA25" i="12"/>
  <c r="AC25" s="1"/>
  <c r="E270" i="19" s="1"/>
  <c r="AA35" i="12"/>
  <c r="AC35" s="1"/>
  <c r="E412" i="19" s="1"/>
  <c r="AA65" i="12"/>
  <c r="AC65" s="1"/>
  <c r="E756" i="19" s="1"/>
  <c r="E758" s="1"/>
  <c r="E632" i="17"/>
  <c r="AA61" i="12"/>
  <c r="AC61" s="1"/>
  <c r="E699" i="19" s="1"/>
  <c r="AA10" i="12"/>
  <c r="AC10" s="1"/>
  <c r="AA59"/>
  <c r="AC59" s="1"/>
  <c r="M62" i="9"/>
  <c r="M554" i="15" s="1"/>
  <c r="A1061"/>
  <c r="E589"/>
  <c r="A312"/>
  <c r="I342"/>
  <c r="I554"/>
  <c r="I281"/>
  <c r="I282"/>
  <c r="A342"/>
  <c r="A584"/>
  <c r="A344"/>
  <c r="I221"/>
  <c r="I222"/>
  <c r="I283"/>
  <c r="A313"/>
  <c r="I343"/>
  <c r="A1062"/>
  <c r="A72"/>
  <c r="O41" i="9"/>
  <c r="O65"/>
  <c r="A74" i="15"/>
  <c r="A73"/>
  <c r="I253"/>
  <c r="I252"/>
  <c r="I1032"/>
  <c r="E584"/>
  <c r="E593" s="1"/>
  <c r="A1140"/>
  <c r="E1146"/>
  <c r="E919"/>
  <c r="E927" s="1"/>
  <c r="E925"/>
  <c r="E1147"/>
  <c r="T41" i="9"/>
  <c r="R13"/>
  <c r="S63"/>
  <c r="A560" i="15"/>
  <c r="I621"/>
  <c r="S52" i="9"/>
  <c r="Q52"/>
  <c r="A651" i="15"/>
  <c r="A341"/>
  <c r="I1118"/>
  <c r="A1090"/>
  <c r="I193"/>
  <c r="I133"/>
  <c r="A103"/>
  <c r="I312"/>
  <c r="D81"/>
  <c r="D79"/>
  <c r="A252"/>
  <c r="I1061"/>
  <c r="I163"/>
  <c r="A133"/>
  <c r="I43"/>
  <c r="I1003"/>
  <c r="I650"/>
  <c r="D318"/>
  <c r="D320"/>
  <c r="A42"/>
  <c r="I651"/>
  <c r="L228"/>
  <c r="L230"/>
  <c r="A43"/>
  <c r="I251"/>
  <c r="M837"/>
  <c r="E591"/>
  <c r="E924"/>
  <c r="R41" i="9"/>
  <c r="M647" i="15"/>
  <c r="E1145"/>
  <c r="E1140"/>
  <c r="E1149" s="1"/>
  <c r="Y13" i="9"/>
  <c r="E103" i="15" s="1"/>
  <c r="Q63" i="9"/>
  <c r="A621" i="15"/>
  <c r="I527"/>
  <c r="I560"/>
  <c r="A435"/>
  <c r="I435"/>
  <c r="A343"/>
  <c r="L350"/>
  <c r="L348"/>
  <c r="D1069"/>
  <c r="D1067"/>
  <c r="I73"/>
  <c r="I103"/>
  <c r="A163"/>
  <c r="A193"/>
  <c r="A1032"/>
  <c r="A372"/>
  <c r="A282"/>
  <c r="A222"/>
  <c r="I12"/>
  <c r="A1118"/>
  <c r="I1031"/>
  <c r="D317"/>
  <c r="A134"/>
  <c r="D78"/>
  <c r="I1117"/>
  <c r="L227"/>
  <c r="L288"/>
  <c r="L290"/>
  <c r="I42"/>
  <c r="I162"/>
  <c r="I1060"/>
  <c r="A251"/>
  <c r="I311"/>
  <c r="A102"/>
  <c r="I132"/>
  <c r="I192"/>
  <c r="A1089"/>
  <c r="A650"/>
  <c r="A1003"/>
  <c r="D1153"/>
  <c r="D1155"/>
  <c r="D42" i="13"/>
  <c r="D931" i="15"/>
  <c r="D43" i="13"/>
  <c r="I561" i="15"/>
  <c r="I528"/>
  <c r="A497"/>
  <c r="A620"/>
  <c r="A561"/>
  <c r="I434"/>
  <c r="I402"/>
  <c r="X52" i="9"/>
  <c r="A434" i="15"/>
  <c r="V52" i="9"/>
  <c r="I401" i="15"/>
  <c r="D1066"/>
  <c r="L347"/>
  <c r="A1091"/>
  <c r="D141"/>
  <c r="A44"/>
  <c r="I1033"/>
  <c r="A1117"/>
  <c r="A12"/>
  <c r="X41" i="9"/>
  <c r="A281" i="15"/>
  <c r="I194"/>
  <c r="I134"/>
  <c r="A104"/>
  <c r="I313"/>
  <c r="A253"/>
  <c r="I1062"/>
  <c r="I164"/>
  <c r="I44"/>
  <c r="L287"/>
  <c r="L260"/>
  <c r="L258"/>
  <c r="I1119"/>
  <c r="A11"/>
  <c r="V41" i="9"/>
  <c r="V65" s="1"/>
  <c r="I11" i="15"/>
  <c r="A221"/>
  <c r="A371"/>
  <c r="A1031"/>
  <c r="A192"/>
  <c r="A162"/>
  <c r="I102"/>
  <c r="I72"/>
  <c r="L1012"/>
  <c r="L660"/>
  <c r="X63" i="9"/>
  <c r="I465" i="15"/>
  <c r="V63" i="9"/>
  <c r="I464" i="15"/>
  <c r="I622"/>
  <c r="I498"/>
  <c r="A436"/>
  <c r="I436"/>
  <c r="D350"/>
  <c r="I74"/>
  <c r="I104"/>
  <c r="A164"/>
  <c r="A194"/>
  <c r="A1033"/>
  <c r="A373"/>
  <c r="A223"/>
  <c r="L257"/>
  <c r="A652"/>
  <c r="A1004"/>
  <c r="I13"/>
  <c r="I1004"/>
  <c r="I652"/>
  <c r="L1126"/>
  <c r="L171"/>
  <c r="A283"/>
  <c r="A1119"/>
  <c r="L566"/>
  <c r="A498"/>
  <c r="A622"/>
  <c r="D347"/>
  <c r="D138"/>
  <c r="D111"/>
  <c r="D109"/>
  <c r="L168"/>
  <c r="L1123"/>
  <c r="L1038"/>
  <c r="L1040"/>
  <c r="L1067"/>
  <c r="L1069"/>
  <c r="L51"/>
  <c r="D1038"/>
  <c r="D1040"/>
  <c r="L656"/>
  <c r="D49"/>
  <c r="D51"/>
  <c r="L201"/>
  <c r="D1096"/>
  <c r="D1098"/>
  <c r="L141"/>
  <c r="L139"/>
  <c r="L320"/>
  <c r="D260"/>
  <c r="L1009"/>
  <c r="D101" i="13"/>
  <c r="D1126" i="15"/>
  <c r="D503"/>
  <c r="AB52" i="9"/>
  <c r="I403" i="15"/>
  <c r="D378"/>
  <c r="D380"/>
  <c r="D257"/>
  <c r="D659"/>
  <c r="D1011"/>
  <c r="A13"/>
  <c r="AB41" i="9"/>
  <c r="L198" i="15"/>
  <c r="L48"/>
  <c r="L20"/>
  <c r="L111"/>
  <c r="D201"/>
  <c r="D288"/>
  <c r="D290"/>
  <c r="L81"/>
  <c r="D171"/>
  <c r="D230"/>
  <c r="L843"/>
  <c r="D597"/>
  <c r="I466"/>
  <c r="AB63" i="9"/>
  <c r="D227" i="15"/>
  <c r="D108"/>
  <c r="L1037"/>
  <c r="D48"/>
  <c r="L317"/>
  <c r="D20"/>
  <c r="D656"/>
  <c r="L1066"/>
  <c r="D168"/>
  <c r="D1123"/>
  <c r="D1037"/>
  <c r="D1095"/>
  <c r="L407"/>
  <c r="D377"/>
  <c r="L78"/>
  <c r="D18"/>
  <c r="L108"/>
  <c r="D198"/>
  <c r="L17"/>
  <c r="D287"/>
  <c r="D17"/>
  <c r="U9" i="12"/>
  <c r="M50"/>
  <c r="AA46"/>
  <c r="Y46"/>
  <c r="U46"/>
  <c r="I579" i="19"/>
  <c r="Y47" i="12"/>
  <c r="R48"/>
  <c r="I92" i="19"/>
  <c r="M14" i="12"/>
  <c r="M92" i="19" s="1"/>
  <c r="R14" i="12"/>
  <c r="T14"/>
  <c r="Y14"/>
  <c r="I149" i="19"/>
  <c r="R18" i="12"/>
  <c r="M18"/>
  <c r="M149" i="19" s="1"/>
  <c r="T18" i="12"/>
  <c r="W18"/>
  <c r="M154" i="19" s="1"/>
  <c r="Y18" i="12"/>
  <c r="I177" i="19"/>
  <c r="M20" i="12"/>
  <c r="M177" i="19" s="1"/>
  <c r="U20" i="12"/>
  <c r="W20"/>
  <c r="M182" i="19" s="1"/>
  <c r="W22" i="12"/>
  <c r="M211" i="19" s="1"/>
  <c r="AA22" i="12"/>
  <c r="AC22" s="1"/>
  <c r="M212" i="19" s="1"/>
  <c r="Y22" i="12"/>
  <c r="R22"/>
  <c r="U22"/>
  <c r="M22"/>
  <c r="M206" i="19" s="1"/>
  <c r="I235"/>
  <c r="M24" i="12"/>
  <c r="M235" i="19" s="1"/>
  <c r="U24" i="12"/>
  <c r="R27"/>
  <c r="AA27"/>
  <c r="AC27" s="1"/>
  <c r="E298" i="19" s="1"/>
  <c r="T27" i="12"/>
  <c r="R37"/>
  <c r="AA37"/>
  <c r="AC37" s="1"/>
  <c r="E845" i="19" s="1"/>
  <c r="M39" i="12"/>
  <c r="R39"/>
  <c r="Y39"/>
  <c r="AA39"/>
  <c r="AC39" s="1"/>
  <c r="M40"/>
  <c r="T40"/>
  <c r="Y40"/>
  <c r="AA40"/>
  <c r="AC40" s="1"/>
  <c r="AA14"/>
  <c r="AC14" s="1"/>
  <c r="M98" i="19" s="1"/>
  <c r="AA20" i="12"/>
  <c r="AC20" s="1"/>
  <c r="M183" i="19" s="1"/>
  <c r="W40" i="12"/>
  <c r="Y13"/>
  <c r="W39"/>
  <c r="Y20"/>
  <c r="U18"/>
  <c r="R40"/>
  <c r="U39"/>
  <c r="T22"/>
  <c r="R24"/>
  <c r="M29"/>
  <c r="E321" i="19" s="1"/>
  <c r="W29" i="12"/>
  <c r="E326" i="19" s="1"/>
  <c r="T29" i="12"/>
  <c r="Y29"/>
  <c r="AA29"/>
  <c r="AC29" s="1"/>
  <c r="E327" i="19" s="1"/>
  <c r="R29" i="12"/>
  <c r="R35"/>
  <c r="A177" i="19"/>
  <c r="A235"/>
  <c r="Y26" i="12"/>
  <c r="I292" i="19"/>
  <c r="Y28" i="12"/>
  <c r="U28"/>
  <c r="R28"/>
  <c r="M34"/>
  <c r="M378" i="19" s="1"/>
  <c r="I378"/>
  <c r="T34" i="12"/>
  <c r="W34"/>
  <c r="M383" i="19" s="1"/>
  <c r="M36" i="12"/>
  <c r="M406" i="19" s="1"/>
  <c r="W36" i="12"/>
  <c r="I361" i="17"/>
  <c r="M947" i="16"/>
  <c r="M820"/>
  <c r="M829" s="1"/>
  <c r="M837" s="1"/>
  <c r="M941"/>
  <c r="M950" s="1"/>
  <c r="I941"/>
  <c r="I820"/>
  <c r="E855"/>
  <c r="AA9" i="12"/>
  <c r="AC9" s="1"/>
  <c r="AA13"/>
  <c r="AC13" s="1"/>
  <c r="D690" i="16"/>
  <c r="M825"/>
  <c r="M946"/>
  <c r="E557"/>
  <c r="M948"/>
  <c r="M827"/>
  <c r="A37" i="15"/>
  <c r="M653"/>
  <c r="L503"/>
  <c r="A554"/>
  <c r="M31" i="9"/>
  <c r="E366" i="15"/>
  <c r="N39" i="9"/>
  <c r="E1114" i="15" s="1"/>
  <c r="L408"/>
  <c r="M57" i="9"/>
  <c r="M459" i="15" s="1"/>
  <c r="E623"/>
  <c r="M759"/>
  <c r="A276"/>
  <c r="I336"/>
  <c r="M33" i="9"/>
  <c r="E1055" i="15" s="1"/>
  <c r="E653"/>
  <c r="I615"/>
  <c r="M620"/>
  <c r="I998"/>
  <c r="M36" i="9"/>
  <c r="M35"/>
  <c r="E1084" i="15"/>
  <c r="M30" i="9"/>
  <c r="R18"/>
  <c r="U18"/>
  <c r="M10" i="10"/>
  <c r="E64" i="16" s="1"/>
  <c r="M33" i="10"/>
  <c r="E971" i="16" s="1"/>
  <c r="M8" i="10"/>
  <c r="E35" i="16" s="1"/>
  <c r="M14" i="10"/>
  <c r="M19"/>
  <c r="M210" i="16"/>
  <c r="M27" i="10"/>
  <c r="M326" i="16" s="1"/>
  <c r="A587"/>
  <c r="P52" i="10"/>
  <c r="I616" i="16"/>
  <c r="M762"/>
  <c r="M771" s="1"/>
  <c r="M779" s="1"/>
  <c r="I762"/>
  <c r="M768"/>
  <c r="E856"/>
  <c r="A304"/>
  <c r="A303"/>
  <c r="A69"/>
  <c r="I69"/>
  <c r="A70"/>
  <c r="A71"/>
  <c r="I70"/>
  <c r="I71"/>
  <c r="I210"/>
  <c r="I41"/>
  <c r="A64"/>
  <c r="I99"/>
  <c r="A332"/>
  <c r="A710"/>
  <c r="A711"/>
  <c r="A977"/>
  <c r="A978"/>
  <c r="T19" i="10"/>
  <c r="R19"/>
  <c r="U19"/>
  <c r="A128" i="16"/>
  <c r="I303"/>
  <c r="L954"/>
  <c r="M957"/>
  <c r="L833"/>
  <c r="A245"/>
  <c r="A274"/>
  <c r="A99"/>
  <c r="A562"/>
  <c r="Q41" i="10"/>
  <c r="I186" i="16"/>
  <c r="I151"/>
  <c r="I98"/>
  <c r="A11"/>
  <c r="S41" i="10"/>
  <c r="A563" i="16"/>
  <c r="A331"/>
  <c r="A12"/>
  <c r="I40"/>
  <c r="W19" i="10"/>
  <c r="Y19"/>
  <c r="M216" i="16"/>
  <c r="A1007"/>
  <c r="A1006"/>
  <c r="A916"/>
  <c r="A917"/>
  <c r="I244"/>
  <c r="I245"/>
  <c r="D311"/>
  <c r="A681"/>
  <c r="D864"/>
  <c r="E865"/>
  <c r="I216"/>
  <c r="A186"/>
  <c r="I274"/>
  <c r="I977"/>
  <c r="I12"/>
  <c r="A41"/>
  <c r="A40"/>
  <c r="D76"/>
  <c r="D78"/>
  <c r="I302"/>
  <c r="D716"/>
  <c r="D718"/>
  <c r="D983"/>
  <c r="D985"/>
  <c r="L76"/>
  <c r="L78"/>
  <c r="A98"/>
  <c r="A127"/>
  <c r="I332"/>
  <c r="I917"/>
  <c r="I185"/>
  <c r="A273"/>
  <c r="A244"/>
  <c r="A216"/>
  <c r="A43"/>
  <c r="A680"/>
  <c r="A682"/>
  <c r="A246"/>
  <c r="A275"/>
  <c r="L107"/>
  <c r="L105"/>
  <c r="I916"/>
  <c r="A564"/>
  <c r="I304"/>
  <c r="A446"/>
  <c r="A360"/>
  <c r="A185"/>
  <c r="I246"/>
  <c r="I187"/>
  <c r="D20"/>
  <c r="I331"/>
  <c r="D340"/>
  <c r="D338"/>
  <c r="L49"/>
  <c r="L47"/>
  <c r="A129"/>
  <c r="A1008"/>
  <c r="A918"/>
  <c r="A100"/>
  <c r="A42"/>
  <c r="I11"/>
  <c r="I976"/>
  <c r="A447"/>
  <c r="A361"/>
  <c r="I273"/>
  <c r="A887"/>
  <c r="I157"/>
  <c r="X41" i="10"/>
  <c r="I215" i="16"/>
  <c r="V41" i="10"/>
  <c r="V69" s="1"/>
  <c r="L775" i="16"/>
  <c r="E76" i="13"/>
  <c r="AA19" i="10"/>
  <c r="AC19" s="1"/>
  <c r="M217" i="16" s="1"/>
  <c r="A215"/>
  <c r="D251"/>
  <c r="I275"/>
  <c r="I978"/>
  <c r="I333"/>
  <c r="D18"/>
  <c r="A187"/>
  <c r="D253"/>
  <c r="E246"/>
  <c r="I217"/>
  <c r="I13"/>
  <c r="I918"/>
  <c r="I158"/>
  <c r="A888"/>
  <c r="L223"/>
  <c r="D282"/>
  <c r="D1015"/>
  <c r="L311"/>
  <c r="L309"/>
  <c r="L253"/>
  <c r="D136"/>
  <c r="D134"/>
  <c r="D923"/>
  <c r="D925"/>
  <c r="D107"/>
  <c r="D105"/>
  <c r="AB41" i="10"/>
  <c r="D687" i="16"/>
  <c r="D571"/>
  <c r="A362"/>
  <c r="A448"/>
  <c r="L194"/>
  <c r="L192"/>
  <c r="L163"/>
  <c r="L165"/>
  <c r="D895"/>
  <c r="A217"/>
  <c r="L18"/>
  <c r="L20"/>
  <c r="D367"/>
  <c r="D194"/>
  <c r="L983"/>
  <c r="L985"/>
  <c r="L340"/>
  <c r="L282"/>
  <c r="D49"/>
  <c r="L222"/>
  <c r="L224"/>
  <c r="D455"/>
  <c r="D369"/>
  <c r="L923"/>
  <c r="L925"/>
  <c r="D224"/>
  <c r="D47"/>
  <c r="A733"/>
  <c r="A1001"/>
  <c r="A971"/>
  <c r="A911"/>
  <c r="I326"/>
  <c r="A95" i="17"/>
  <c r="I183"/>
  <c r="L490"/>
  <c r="AE58" i="11"/>
  <c r="A566" i="17"/>
  <c r="N52" i="11"/>
  <c r="N58" s="1"/>
  <c r="M55"/>
  <c r="E566" i="17" s="1"/>
  <c r="M44" i="11"/>
  <c r="I36" i="17"/>
  <c r="H909"/>
  <c r="D196"/>
  <c r="E634"/>
  <c r="E642" s="1"/>
  <c r="E14"/>
  <c r="P41" i="11"/>
  <c r="L18" i="17"/>
  <c r="AE41" i="11"/>
  <c r="P58"/>
  <c r="M757" i="17"/>
  <c r="M369"/>
  <c r="I449"/>
  <c r="A361"/>
  <c r="D638"/>
  <c r="F76" i="13"/>
  <c r="M57" i="11"/>
  <c r="M595" i="17" s="1"/>
  <c r="M53" i="11"/>
  <c r="E508" i="17"/>
  <c r="A903"/>
  <c r="H874"/>
  <c r="A332"/>
  <c r="I273"/>
  <c r="A6"/>
  <c r="M52" i="11"/>
  <c r="T52" s="1"/>
  <c r="A124" i="17"/>
  <c r="A781"/>
  <c r="A36"/>
  <c r="I65"/>
  <c r="I154"/>
  <c r="A213"/>
  <c r="I332"/>
  <c r="I749"/>
  <c r="W18" i="9"/>
  <c r="M162" i="15" s="1"/>
  <c r="Y18" i="9"/>
  <c r="AC7" i="12"/>
  <c r="E12" i="19" s="1"/>
  <c r="E97"/>
  <c r="Z13" i="12"/>
  <c r="H72" i="21"/>
  <c r="F74"/>
  <c r="H74" s="1"/>
  <c r="F79"/>
  <c r="G79"/>
  <c r="F75"/>
  <c r="F42"/>
  <c r="G42"/>
  <c r="F34"/>
  <c r="H34" s="1"/>
  <c r="G30"/>
  <c r="F28"/>
  <c r="G17"/>
  <c r="H17" s="1"/>
  <c r="F15"/>
  <c r="H15" s="1"/>
  <c r="G57"/>
  <c r="F57"/>
  <c r="H57"/>
  <c r="M8" i="12"/>
  <c r="M6" i="19" s="1"/>
  <c r="U8" i="12"/>
  <c r="Y8"/>
  <c r="L17" i="19"/>
  <c r="AE41" i="12"/>
  <c r="E68" i="19"/>
  <c r="Z11" i="12"/>
  <c r="AD11" s="1"/>
  <c r="M16"/>
  <c r="M120" i="19" s="1"/>
  <c r="T16" i="12"/>
  <c r="I120" i="19"/>
  <c r="U16" i="12"/>
  <c r="A264" i="19"/>
  <c r="M25" i="12"/>
  <c r="E264" i="19" s="1"/>
  <c r="Y25" i="12"/>
  <c r="W27"/>
  <c r="M27"/>
  <c r="E292" i="19" s="1"/>
  <c r="Y27" i="12"/>
  <c r="Z27" s="1"/>
  <c r="AD27" s="1"/>
  <c r="G27" i="13" s="1"/>
  <c r="U27" i="12"/>
  <c r="I321" i="19"/>
  <c r="R30" i="12"/>
  <c r="M30"/>
  <c r="M321" i="19" s="1"/>
  <c r="AA30" i="12"/>
  <c r="AC30"/>
  <c r="M327" i="19" s="1"/>
  <c r="A349"/>
  <c r="T31" i="12"/>
  <c r="Y31"/>
  <c r="AA31"/>
  <c r="AC31" s="1"/>
  <c r="E355" i="19" s="1"/>
  <c r="R47" i="12"/>
  <c r="T47"/>
  <c r="AA47"/>
  <c r="AC47" s="1"/>
  <c r="E614" i="19" s="1"/>
  <c r="W47" i="12"/>
  <c r="U47"/>
  <c r="M59"/>
  <c r="M636" i="19" s="1"/>
  <c r="N66" i="12"/>
  <c r="N68" s="1"/>
  <c r="I636" i="19"/>
  <c r="T59" i="12"/>
  <c r="T66" s="1"/>
  <c r="U59"/>
  <c r="W59"/>
  <c r="M641" i="19" s="1"/>
  <c r="A693"/>
  <c r="U61" i="12"/>
  <c r="Y61"/>
  <c r="E14" i="15"/>
  <c r="P41" i="9"/>
  <c r="M19"/>
  <c r="E187" i="15"/>
  <c r="R19" i="9"/>
  <c r="A216" i="15"/>
  <c r="M28" i="9"/>
  <c r="M306" i="15"/>
  <c r="M32" i="9"/>
  <c r="M1026" i="15" s="1"/>
  <c r="I1026"/>
  <c r="M48" i="9"/>
  <c r="M396" i="15" s="1"/>
  <c r="I521"/>
  <c r="M60" i="9"/>
  <c r="M521" i="15" s="1"/>
  <c r="M61" i="9"/>
  <c r="R9" i="12"/>
  <c r="A35" i="19"/>
  <c r="T9" i="12"/>
  <c r="Y9"/>
  <c r="W9"/>
  <c r="M72" i="16"/>
  <c r="M13" i="10"/>
  <c r="M93" i="16" s="1"/>
  <c r="E889"/>
  <c r="M159"/>
  <c r="A326"/>
  <c r="M26" i="10"/>
  <c r="R26"/>
  <c r="E1003" i="16"/>
  <c r="M64" i="10"/>
  <c r="M704" i="16" s="1"/>
  <c r="I704"/>
  <c r="E770"/>
  <c r="AO41" i="10"/>
  <c r="AO69" s="1"/>
  <c r="E122" i="16"/>
  <c r="W20" i="9"/>
  <c r="M192" i="15"/>
  <c r="Z29" i="12"/>
  <c r="Z18"/>
  <c r="AC46"/>
  <c r="M585" i="19" s="1"/>
  <c r="E354"/>
  <c r="Z16" i="12"/>
  <c r="AD16" s="1"/>
  <c r="M40" i="19"/>
  <c r="R50" i="12"/>
  <c r="E383" i="19"/>
  <c r="S68" i="12"/>
  <c r="F76" i="21"/>
  <c r="H76" s="1"/>
  <c r="G73"/>
  <c r="F73"/>
  <c r="G71"/>
  <c r="H71"/>
  <c r="G67"/>
  <c r="H67" s="1"/>
  <c r="F64"/>
  <c r="H64"/>
  <c r="I73"/>
  <c r="G43"/>
  <c r="F43"/>
  <c r="G37"/>
  <c r="H37" s="1"/>
  <c r="G33"/>
  <c r="F33"/>
  <c r="G27"/>
  <c r="H27" s="1"/>
  <c r="F20"/>
  <c r="H20" s="1"/>
  <c r="F18"/>
  <c r="H18" s="1"/>
  <c r="F14"/>
  <c r="H14" s="1"/>
  <c r="G14"/>
  <c r="G11"/>
  <c r="H11" s="1"/>
  <c r="F9"/>
  <c r="H9"/>
  <c r="F56"/>
  <c r="G56"/>
  <c r="I35" i="19"/>
  <c r="M10" i="12"/>
  <c r="M35" i="19" s="1"/>
  <c r="U10" i="12"/>
  <c r="Y10"/>
  <c r="M15"/>
  <c r="E120" i="19" s="1"/>
  <c r="A120"/>
  <c r="R15" i="12"/>
  <c r="Y15"/>
  <c r="AA15"/>
  <c r="AC15" s="1"/>
  <c r="A149" i="19"/>
  <c r="M17" i="12"/>
  <c r="E149" i="19" s="1"/>
  <c r="T17" i="12"/>
  <c r="W17"/>
  <c r="E154" i="19" s="1"/>
  <c r="AA17" i="12"/>
  <c r="AC17" s="1"/>
  <c r="E155" i="19" s="1"/>
  <c r="U19" i="12"/>
  <c r="Y19"/>
  <c r="R19"/>
  <c r="M21"/>
  <c r="E206" i="19" s="1"/>
  <c r="U21" i="12"/>
  <c r="AA21"/>
  <c r="T21"/>
  <c r="U23"/>
  <c r="W23"/>
  <c r="E240" i="19" s="1"/>
  <c r="Y23" i="12"/>
  <c r="AA23"/>
  <c r="AC23" s="1"/>
  <c r="M23"/>
  <c r="E235" i="19" s="1"/>
  <c r="R23" i="12"/>
  <c r="M26"/>
  <c r="M264" i="19" s="1"/>
  <c r="AA26" i="12"/>
  <c r="AC26" s="1"/>
  <c r="M270" i="19" s="1"/>
  <c r="U26" i="12"/>
  <c r="T26"/>
  <c r="I349" i="19"/>
  <c r="M32" i="12"/>
  <c r="M349" i="19" s="1"/>
  <c r="U32" i="12"/>
  <c r="Z32" s="1"/>
  <c r="AA32"/>
  <c r="AC32" s="1"/>
  <c r="M355" i="19" s="1"/>
  <c r="A378"/>
  <c r="Y33" i="12"/>
  <c r="Z33" s="1"/>
  <c r="T33"/>
  <c r="W35"/>
  <c r="Z35" s="1"/>
  <c r="AD35" s="1"/>
  <c r="M35"/>
  <c r="E406" i="19" s="1"/>
  <c r="A406"/>
  <c r="T35" i="12"/>
  <c r="M38"/>
  <c r="M839" i="19" s="1"/>
  <c r="I839"/>
  <c r="R38" i="12"/>
  <c r="Y38"/>
  <c r="W38"/>
  <c r="M844" i="19" s="1"/>
  <c r="I608"/>
  <c r="W48" i="12"/>
  <c r="M613" i="19" s="1"/>
  <c r="AA48" i="12"/>
  <c r="AC48" s="1"/>
  <c r="U48"/>
  <c r="U50" s="1"/>
  <c r="T48"/>
  <c r="I665" i="19"/>
  <c r="M60" i="12"/>
  <c r="W60"/>
  <c r="AA60"/>
  <c r="A722" i="19"/>
  <c r="M63" i="12"/>
  <c r="E722" i="19" s="1"/>
  <c r="M727"/>
  <c r="Z63" i="12"/>
  <c r="E344" i="15"/>
  <c r="T30" i="9"/>
  <c r="A366" i="15"/>
  <c r="N31" i="9"/>
  <c r="E368" i="15" s="1"/>
  <c r="I1055"/>
  <c r="A1084"/>
  <c r="R35" i="9"/>
  <c r="T35"/>
  <c r="A998" i="15"/>
  <c r="N36" i="9"/>
  <c r="R36" s="1"/>
  <c r="A645" i="15"/>
  <c r="R37" i="9"/>
  <c r="L471" i="15"/>
  <c r="U59" i="9"/>
  <c r="Y59"/>
  <c r="M621" i="15" s="1"/>
  <c r="M7" i="10"/>
  <c r="R7" s="1"/>
  <c r="E733" i="16"/>
  <c r="K33" i="8"/>
  <c r="M53" i="7"/>
  <c r="E386" i="14"/>
  <c r="A816"/>
  <c r="N53" i="7"/>
  <c r="M473" i="14" s="1"/>
  <c r="A439"/>
  <c r="U20" i="7"/>
  <c r="I160" i="14"/>
  <c r="A6"/>
  <c r="R20" i="7"/>
  <c r="R46"/>
  <c r="U46"/>
  <c r="T46"/>
  <c r="M47"/>
  <c r="T47" s="1"/>
  <c r="M48"/>
  <c r="R48" s="1"/>
  <c r="AA13"/>
  <c r="AC13" s="1"/>
  <c r="E105" i="14" s="1"/>
  <c r="Y13" i="7"/>
  <c r="E104" i="14"/>
  <c r="U13" i="7"/>
  <c r="R13"/>
  <c r="M13"/>
  <c r="E98" i="14" s="1"/>
  <c r="T13" i="7"/>
  <c r="U18"/>
  <c r="R22"/>
  <c r="M601" i="14"/>
  <c r="A254"/>
  <c r="M36"/>
  <c r="W13" i="7"/>
  <c r="E103" i="14" s="1"/>
  <c r="R31" i="7"/>
  <c r="L172" i="14"/>
  <c r="I663"/>
  <c r="U35" i="9"/>
  <c r="R31"/>
  <c r="T31"/>
  <c r="U31"/>
  <c r="E411" i="19"/>
  <c r="E297"/>
  <c r="H42" i="21"/>
  <c r="U60" i="9"/>
  <c r="Y60" s="1"/>
  <c r="M527" i="15" s="1"/>
  <c r="T19" i="9"/>
  <c r="U19"/>
  <c r="Z59" i="12"/>
  <c r="M638" i="19"/>
  <c r="E351"/>
  <c r="Y46" i="7"/>
  <c r="E445" i="14" s="1"/>
  <c r="W46" i="7"/>
  <c r="E444" i="14" s="1"/>
  <c r="R10" i="7"/>
  <c r="T24"/>
  <c r="Y19" i="9"/>
  <c r="E193" i="15" s="1"/>
  <c r="W19" i="9"/>
  <c r="E192" i="15" s="1"/>
  <c r="AA18" i="9"/>
  <c r="AC18" s="1"/>
  <c r="M164" i="15" s="1"/>
  <c r="W35" i="9"/>
  <c r="E1089" i="15" s="1"/>
  <c r="Y35" i="9"/>
  <c r="E1090" i="15"/>
  <c r="W31" i="9"/>
  <c r="E371" i="15" s="1"/>
  <c r="Y31" i="9"/>
  <c r="E372" i="15" s="1"/>
  <c r="AA46" i="7"/>
  <c r="E229" i="14"/>
  <c r="AA19" i="9"/>
  <c r="AC19" s="1"/>
  <c r="AA35"/>
  <c r="AC35" s="1"/>
  <c r="AA31"/>
  <c r="AC31" s="1"/>
  <c r="E373" i="15" s="1"/>
  <c r="L205" i="14"/>
  <c r="U29" i="7"/>
  <c r="Y29" s="1"/>
  <c r="E384" i="14" s="1"/>
  <c r="U58" i="7"/>
  <c r="Y58" s="1"/>
  <c r="E822" i="14" s="1"/>
  <c r="M57" i="7"/>
  <c r="U57" s="1"/>
  <c r="Y57" s="1"/>
  <c r="M637" i="14" s="1"/>
  <c r="A631"/>
  <c r="U56" i="7"/>
  <c r="Y56" s="1"/>
  <c r="A601" i="14"/>
  <c r="U55" i="7"/>
  <c r="Y55" s="1"/>
  <c r="E607" i="14" s="1"/>
  <c r="X61" i="7"/>
  <c r="I471" i="14"/>
  <c r="I459" i="15"/>
  <c r="E439" i="14"/>
  <c r="R40" i="7"/>
  <c r="T40"/>
  <c r="N39"/>
  <c r="R39" s="1"/>
  <c r="Y38"/>
  <c r="M792" i="14" s="1"/>
  <c r="W38" i="7"/>
  <c r="M791" i="14" s="1"/>
  <c r="M787"/>
  <c r="AA38" i="7"/>
  <c r="AC38" s="1"/>
  <c r="M794" i="14" s="1"/>
  <c r="T38" i="7"/>
  <c r="U38"/>
  <c r="R33"/>
  <c r="T33"/>
  <c r="Y31"/>
  <c r="E507" i="14" s="1"/>
  <c r="W31" i="7"/>
  <c r="E506" i="14" s="1"/>
  <c r="T31" i="7"/>
  <c r="N31"/>
  <c r="E503" i="14" s="1"/>
  <c r="I346"/>
  <c r="R26" i="7"/>
  <c r="E316" i="14"/>
  <c r="A316"/>
  <c r="T26" i="7"/>
  <c r="I284" i="14"/>
  <c r="T25" i="7"/>
  <c r="R24"/>
  <c r="U24" s="1"/>
  <c r="Y24" s="1"/>
  <c r="E290" i="14" s="1"/>
  <c r="I254"/>
  <c r="I246" i="15"/>
  <c r="U22" i="7"/>
  <c r="W22" s="1"/>
  <c r="E254" i="14"/>
  <c r="I222"/>
  <c r="T20" i="7"/>
  <c r="Y20"/>
  <c r="E228" i="14" s="1"/>
  <c r="W19" i="7"/>
  <c r="M192" i="14"/>
  <c r="T19" i="7"/>
  <c r="U19"/>
  <c r="I192" i="14"/>
  <c r="R19" i="7"/>
  <c r="Y19"/>
  <c r="M198" i="14" s="1"/>
  <c r="A187" i="15"/>
  <c r="T18" i="7"/>
  <c r="W18"/>
  <c r="E197" i="14" s="1"/>
  <c r="R18" i="7"/>
  <c r="Y18"/>
  <c r="E198" i="14" s="1"/>
  <c r="AA18" i="7"/>
  <c r="AC18" s="1"/>
  <c r="E199" i="14" s="1"/>
  <c r="I130"/>
  <c r="M98"/>
  <c r="T10" i="7"/>
  <c r="U10" s="1"/>
  <c r="R9"/>
  <c r="AC46"/>
  <c r="D613" i="14"/>
  <c r="AE59" i="7"/>
  <c r="W57"/>
  <c r="M636" i="14" s="1"/>
  <c r="M639"/>
  <c r="W29" i="7"/>
  <c r="E383" i="14" s="1"/>
  <c r="M834"/>
  <c r="AA9" i="7"/>
  <c r="AC9" s="1"/>
  <c r="E43" i="14" s="1"/>
  <c r="W9" i="7"/>
  <c r="E41" i="14" s="1"/>
  <c r="Y9" i="7"/>
  <c r="E42" i="14" s="1"/>
  <c r="T9" i="7"/>
  <c r="M9"/>
  <c r="E36" i="14" s="1"/>
  <c r="U9" i="7"/>
  <c r="A36" i="14"/>
  <c r="E76"/>
  <c r="P41" i="7"/>
  <c r="M12"/>
  <c r="M68" i="14" s="1"/>
  <c r="I68"/>
  <c r="I98"/>
  <c r="R14" i="7"/>
  <c r="T14"/>
  <c r="M16"/>
  <c r="T16" s="1"/>
  <c r="A160" i="14"/>
  <c r="M17" i="7"/>
  <c r="R17" s="1"/>
  <c r="E68" i="14"/>
  <c r="T11" i="7"/>
  <c r="M471" i="14"/>
  <c r="E455"/>
  <c r="M8" i="7"/>
  <c r="M6" i="14" s="1"/>
  <c r="M130"/>
  <c r="T15" i="7"/>
  <c r="E292" i="14"/>
  <c r="M31" i="7"/>
  <c r="E501" i="14" s="1"/>
  <c r="AA31" i="7"/>
  <c r="AC31" s="1"/>
  <c r="E508" i="14" s="1"/>
  <c r="U31" i="7"/>
  <c r="Z31" s="1"/>
  <c r="M32"/>
  <c r="E757" i="14" s="1"/>
  <c r="M609"/>
  <c r="A693"/>
  <c r="M35" i="7"/>
  <c r="T35" s="1"/>
  <c r="I539" i="14"/>
  <c r="M36" i="7"/>
  <c r="M663" i="14" s="1"/>
  <c r="N36" i="7"/>
  <c r="I439" i="14"/>
  <c r="I429" i="15"/>
  <c r="E735" i="14"/>
  <c r="P50" i="7"/>
  <c r="U54"/>
  <c r="W54" s="1"/>
  <c r="E539" i="14"/>
  <c r="E547"/>
  <c r="P59" i="7"/>
  <c r="AE41"/>
  <c r="AE61" s="1"/>
  <c r="M34"/>
  <c r="T34" s="1"/>
  <c r="M284" i="14"/>
  <c r="R25" i="7"/>
  <c r="U25" s="1"/>
  <c r="W25" s="1"/>
  <c r="R11"/>
  <c r="U11" s="1"/>
  <c r="W11" s="1"/>
  <c r="M18"/>
  <c r="E192" i="14" s="1"/>
  <c r="A192"/>
  <c r="M20" i="7"/>
  <c r="E222" i="14" s="1"/>
  <c r="W20" i="7"/>
  <c r="Z20" s="1"/>
  <c r="AD20" s="1"/>
  <c r="T53"/>
  <c r="T59" s="1"/>
  <c r="R15"/>
  <c r="Y54"/>
  <c r="E545" i="14" s="1"/>
  <c r="M539"/>
  <c r="R8" i="7"/>
  <c r="E446" i="14"/>
  <c r="T32" i="7"/>
  <c r="T8"/>
  <c r="E160" i="14"/>
  <c r="M37" i="7"/>
  <c r="M757" i="14" s="1"/>
  <c r="U62" i="9"/>
  <c r="Y62" s="1"/>
  <c r="M560" i="15" s="1"/>
  <c r="M50" i="9"/>
  <c r="M52" s="1"/>
  <c r="T48"/>
  <c r="R48"/>
  <c r="U48"/>
  <c r="Y48"/>
  <c r="M40"/>
  <c r="M1112" i="15" s="1"/>
  <c r="T39" i="9"/>
  <c r="M998" i="15"/>
  <c r="I645"/>
  <c r="T37" i="9"/>
  <c r="U37"/>
  <c r="T32"/>
  <c r="T28"/>
  <c r="R28"/>
  <c r="E276" i="15"/>
  <c r="T25" i="9"/>
  <c r="R25"/>
  <c r="I216" i="15"/>
  <c r="M216"/>
  <c r="E216"/>
  <c r="R21" i="9"/>
  <c r="U21" s="1"/>
  <c r="T21"/>
  <c r="AB65"/>
  <c r="AA20"/>
  <c r="AC20" s="1"/>
  <c r="M194" i="15" s="1"/>
  <c r="Z59" i="9"/>
  <c r="AA59"/>
  <c r="AC59" s="1"/>
  <c r="M498" i="15" s="1"/>
  <c r="I1112"/>
  <c r="I276"/>
  <c r="M26" i="9"/>
  <c r="Y20"/>
  <c r="M193" i="15" s="1"/>
  <c r="U20" i="9"/>
  <c r="I187" i="15"/>
  <c r="A1026"/>
  <c r="W9" i="9"/>
  <c r="AE52"/>
  <c r="P63"/>
  <c r="P65" s="1"/>
  <c r="M623" i="15"/>
  <c r="T20" i="9"/>
  <c r="R38"/>
  <c r="AP65"/>
  <c r="E10" i="23" s="1"/>
  <c r="I67" i="15"/>
  <c r="M67"/>
  <c r="R12" i="9"/>
  <c r="U12" s="1"/>
  <c r="Y12" s="1"/>
  <c r="M73" i="15" s="1"/>
  <c r="T12" i="9"/>
  <c r="M11"/>
  <c r="M41" s="1"/>
  <c r="M65" s="1"/>
  <c r="AE41"/>
  <c r="AE65" s="1"/>
  <c r="R7"/>
  <c r="E6" i="15"/>
  <c r="A6"/>
  <c r="X65" i="9"/>
  <c r="M163" i="15"/>
  <c r="Z18" i="9"/>
  <c r="AD18" s="1"/>
  <c r="M8"/>
  <c r="T8" s="1"/>
  <c r="I6" i="15"/>
  <c r="M10" i="9"/>
  <c r="M37" i="15" s="1"/>
  <c r="I37"/>
  <c r="T13" i="9"/>
  <c r="U13"/>
  <c r="AA13"/>
  <c r="AC13" s="1"/>
  <c r="E104" i="15" s="1"/>
  <c r="M13" i="9"/>
  <c r="E97" i="15"/>
  <c r="A97"/>
  <c r="W13" i="9"/>
  <c r="E102" i="15" s="1"/>
  <c r="M14" i="9"/>
  <c r="M97" i="15" s="1"/>
  <c r="I97"/>
  <c r="I127"/>
  <c r="M16" i="9"/>
  <c r="R16" s="1"/>
  <c r="M17"/>
  <c r="E157" i="15" s="1"/>
  <c r="A157"/>
  <c r="T29" i="9"/>
  <c r="R29"/>
  <c r="A336" i="15"/>
  <c r="Z31" i="9"/>
  <c r="AD31" s="1"/>
  <c r="E42" i="15"/>
  <c r="M23" i="9"/>
  <c r="E246" i="15"/>
  <c r="A246"/>
  <c r="M24" i="9"/>
  <c r="R24" s="1"/>
  <c r="T7"/>
  <c r="M9"/>
  <c r="E37" i="15"/>
  <c r="Y9" i="9"/>
  <c r="E43" i="15" s="1"/>
  <c r="U9" i="9"/>
  <c r="AA9"/>
  <c r="AC9" s="1"/>
  <c r="M18"/>
  <c r="M157" i="15" s="1"/>
  <c r="I157"/>
  <c r="M27" i="9"/>
  <c r="A306" i="15"/>
  <c r="R33" i="9"/>
  <c r="T33"/>
  <c r="U33" s="1"/>
  <c r="W33" s="1"/>
  <c r="A1055" i="15"/>
  <c r="T50" i="9"/>
  <c r="R49"/>
  <c r="T49"/>
  <c r="N63"/>
  <c r="M461" i="15"/>
  <c r="E492"/>
  <c r="E615"/>
  <c r="M63" i="9"/>
  <c r="R57"/>
  <c r="R63" s="1"/>
  <c r="T57"/>
  <c r="T63" s="1"/>
  <c r="A615" i="15"/>
  <c r="R50" i="9"/>
  <c r="U50"/>
  <c r="M402" i="15"/>
  <c r="W48" i="9"/>
  <c r="M401" i="15" s="1"/>
  <c r="T40" i="9"/>
  <c r="M276" i="15"/>
  <c r="R26" i="9"/>
  <c r="U26" s="1"/>
  <c r="W26" s="1"/>
  <c r="T26"/>
  <c r="Z9"/>
  <c r="AA48"/>
  <c r="AC48" s="1"/>
  <c r="M403" i="15" s="1"/>
  <c r="AC60" i="12"/>
  <c r="M671" i="19" s="1"/>
  <c r="M665"/>
  <c r="M66" i="12"/>
  <c r="U53" i="11"/>
  <c r="W53"/>
  <c r="E513" i="17" s="1"/>
  <c r="M615" i="15"/>
  <c r="M492"/>
  <c r="M500" s="1"/>
  <c r="U28" i="9"/>
  <c r="R37" i="7"/>
  <c r="R52" i="11"/>
  <c r="R58" s="1"/>
  <c r="R14" i="10"/>
  <c r="M336" i="15"/>
  <c r="R30" i="9"/>
  <c r="U30" s="1"/>
  <c r="E998" i="15"/>
  <c r="E645"/>
  <c r="T35" i="10"/>
  <c r="L874" i="17"/>
  <c r="Z46" i="7"/>
  <c r="M59"/>
  <c r="H56" i="21"/>
  <c r="H43"/>
  <c r="Z25" i="12"/>
  <c r="H75" i="21"/>
  <c r="H79"/>
  <c r="Z40" i="12"/>
  <c r="H16" i="21"/>
  <c r="H66"/>
  <c r="H22"/>
  <c r="Z64" i="12"/>
  <c r="AD64" s="1"/>
  <c r="G73" i="13" s="1"/>
  <c r="AG68" i="12"/>
  <c r="Q68"/>
  <c r="E538" i="15"/>
  <c r="AP68" i="12"/>
  <c r="O69" i="10"/>
  <c r="O68" i="12"/>
  <c r="X68"/>
  <c r="AE63" i="9"/>
  <c r="AE52" i="10"/>
  <c r="H56" i="8"/>
  <c r="AA19" i="7"/>
  <c r="AC19" s="1"/>
  <c r="M199" i="14" s="1"/>
  <c r="M419" i="17"/>
  <c r="R44" i="11"/>
  <c r="T27" i="10"/>
  <c r="E729" i="15"/>
  <c r="G69" i="21"/>
  <c r="F69"/>
  <c r="G65"/>
  <c r="F65"/>
  <c r="H39"/>
  <c r="G35"/>
  <c r="F35"/>
  <c r="F26"/>
  <c r="H26"/>
  <c r="H24"/>
  <c r="M7" i="12"/>
  <c r="A6" i="19"/>
  <c r="R7" i="12"/>
  <c r="W7"/>
  <c r="E13" i="19"/>
  <c r="P41" i="12"/>
  <c r="I6" i="19"/>
  <c r="R8" i="12"/>
  <c r="W8"/>
  <c r="M11" i="19"/>
  <c r="AA8" i="12"/>
  <c r="AC8" s="1"/>
  <c r="M12" i="19" s="1"/>
  <c r="M273" i="17"/>
  <c r="T14" i="9"/>
  <c r="T27"/>
  <c r="Z48"/>
  <c r="AD48" s="1"/>
  <c r="M429" i="15"/>
  <c r="R52" i="9"/>
  <c r="R17"/>
  <c r="R14"/>
  <c r="U14"/>
  <c r="U7"/>
  <c r="Z20"/>
  <c r="AD20" s="1"/>
  <c r="U25"/>
  <c r="T17" i="7"/>
  <c r="R32"/>
  <c r="U8"/>
  <c r="W8" s="1"/>
  <c r="T36"/>
  <c r="U26"/>
  <c r="W26" s="1"/>
  <c r="U33"/>
  <c r="W33" s="1"/>
  <c r="Z19" i="9"/>
  <c r="T50" i="12"/>
  <c r="T68" s="1"/>
  <c r="Z23"/>
  <c r="Z19"/>
  <c r="AD19" s="1"/>
  <c r="Z10"/>
  <c r="H33" i="21"/>
  <c r="M478" i="17"/>
  <c r="T44" i="11"/>
  <c r="R27" i="10"/>
  <c r="M480" i="17"/>
  <c r="M68" i="19"/>
  <c r="Z30" i="12"/>
  <c r="AD30" s="1"/>
  <c r="M326" i="19"/>
  <c r="H7" i="21"/>
  <c r="F70"/>
  <c r="G70"/>
  <c r="G21"/>
  <c r="F21"/>
  <c r="H21" s="1"/>
  <c r="H13"/>
  <c r="E58"/>
  <c r="F55"/>
  <c r="G55"/>
  <c r="H87"/>
  <c r="M12" i="12"/>
  <c r="M63" i="19" s="1"/>
  <c r="I63"/>
  <c r="T12" i="12"/>
  <c r="Y12"/>
  <c r="Z12" s="1"/>
  <c r="T15"/>
  <c r="U15"/>
  <c r="Z15" s="1"/>
  <c r="U17"/>
  <c r="Y17"/>
  <c r="R21"/>
  <c r="W21"/>
  <c r="A206" i="19"/>
  <c r="AA24" i="12"/>
  <c r="AC24" s="1"/>
  <c r="M241" i="19" s="1"/>
  <c r="Y24" i="12"/>
  <c r="W24"/>
  <c r="W26"/>
  <c r="I264" i="19"/>
  <c r="M31" i="12"/>
  <c r="E349" i="19" s="1"/>
  <c r="U31" i="12"/>
  <c r="Z31" s="1"/>
  <c r="A127" i="15"/>
  <c r="R20" i="9"/>
  <c r="T9"/>
  <c r="A1112" i="15"/>
  <c r="U36" i="12"/>
  <c r="Z36" s="1"/>
  <c r="A839" i="19"/>
  <c r="W37" i="12"/>
  <c r="T37"/>
  <c r="M37"/>
  <c r="E839" i="19" s="1"/>
  <c r="Z20" i="12"/>
  <c r="D657" i="15"/>
  <c r="A429"/>
  <c r="AA36" i="12"/>
  <c r="AC36" s="1"/>
  <c r="M412" i="19" s="1"/>
  <c r="AE50" i="12"/>
  <c r="H41" i="21"/>
  <c r="H80"/>
  <c r="U38" i="12"/>
  <c r="Z38" s="1"/>
  <c r="H36" i="21"/>
  <c r="Y37" i="12"/>
  <c r="V61" i="7"/>
  <c r="I316" i="14"/>
  <c r="E508" i="19"/>
  <c r="E795"/>
  <c r="AE66" i="12"/>
  <c r="M643" i="19"/>
  <c r="E862" i="17"/>
  <c r="E704"/>
  <c r="M426" i="14"/>
  <c r="M586"/>
  <c r="E906" i="15"/>
  <c r="M695"/>
  <c r="H12" i="21"/>
  <c r="AH65" i="9"/>
  <c r="L628" i="16"/>
  <c r="AB60" i="11"/>
  <c r="AO68" i="12"/>
  <c r="U58" i="9"/>
  <c r="Y26"/>
  <c r="M282" i="15" s="1"/>
  <c r="Y7" i="9"/>
  <c r="W7"/>
  <c r="AF20"/>
  <c r="L200" i="15" s="1"/>
  <c r="Y25" i="9"/>
  <c r="E282" i="15" s="1"/>
  <c r="W25" i="9"/>
  <c r="Y11" i="7"/>
  <c r="E74" i="14" s="1"/>
  <c r="E259"/>
  <c r="W24" i="7"/>
  <c r="Y26"/>
  <c r="E322" i="14" s="1"/>
  <c r="Y33" i="7"/>
  <c r="M607" i="14" s="1"/>
  <c r="E1091" i="15"/>
  <c r="E1093" s="1"/>
  <c r="Y50" i="9"/>
  <c r="M435" i="15" s="1"/>
  <c r="W50" i="9"/>
  <c r="Y33"/>
  <c r="E1061" i="15" s="1"/>
  <c r="AF18" i="9"/>
  <c r="L170" i="15" s="1"/>
  <c r="AI18" i="9"/>
  <c r="L172" i="15" s="1"/>
  <c r="D18" i="13"/>
  <c r="AK18" i="9"/>
  <c r="AQ18" s="1"/>
  <c r="M196" i="15"/>
  <c r="AD59" i="9"/>
  <c r="M622" i="15"/>
  <c r="Y28" i="9"/>
  <c r="M312" i="15" s="1"/>
  <c r="W28" i="9"/>
  <c r="Y25" i="7"/>
  <c r="M290" i="14" s="1"/>
  <c r="M6" i="15"/>
  <c r="T10" i="9"/>
  <c r="W12"/>
  <c r="M127" i="15"/>
  <c r="R23" i="9"/>
  <c r="T24"/>
  <c r="U24"/>
  <c r="R40"/>
  <c r="U40"/>
  <c r="T23"/>
  <c r="N41"/>
  <c r="N65" s="1"/>
  <c r="T16"/>
  <c r="U16" s="1"/>
  <c r="R10"/>
  <c r="U10" s="1"/>
  <c r="R8"/>
  <c r="U8" s="1"/>
  <c r="E1000" i="15"/>
  <c r="U17" i="7"/>
  <c r="M160" i="14"/>
  <c r="N41" i="7"/>
  <c r="Z29"/>
  <c r="AA29" s="1"/>
  <c r="AC29" s="1"/>
  <c r="T12"/>
  <c r="Z38"/>
  <c r="AD38" s="1"/>
  <c r="T39"/>
  <c r="T41" s="1"/>
  <c r="M197" i="14"/>
  <c r="M201" s="1"/>
  <c r="N59" i="7"/>
  <c r="Z13"/>
  <c r="AD13" s="1"/>
  <c r="U65" i="10"/>
  <c r="Z60" i="12"/>
  <c r="M670" i="19"/>
  <c r="W66" i="12"/>
  <c r="Z65" s="1"/>
  <c r="AA50"/>
  <c r="M357" i="19"/>
  <c r="AC21" i="12"/>
  <c r="E212" i="19" s="1"/>
  <c r="AA41" i="12"/>
  <c r="AK16"/>
  <c r="AQ16" s="1"/>
  <c r="AF16"/>
  <c r="L132" i="19" s="1"/>
  <c r="Z9" i="12"/>
  <c r="E40" i="19"/>
  <c r="AD31" i="12"/>
  <c r="AF11"/>
  <c r="D75" i="19" s="1"/>
  <c r="AK11" i="12"/>
  <c r="AQ11" s="1"/>
  <c r="Y41"/>
  <c r="E6" i="19"/>
  <c r="M41" i="12"/>
  <c r="M68" s="1"/>
  <c r="E127" i="15"/>
  <c r="T15" i="9"/>
  <c r="R15"/>
  <c r="R34"/>
  <c r="U34"/>
  <c r="M1055" i="15"/>
  <c r="E1112"/>
  <c r="R39" i="9"/>
  <c r="U39"/>
  <c r="W58" i="7"/>
  <c r="Z57" s="1"/>
  <c r="AA57" s="1"/>
  <c r="AC57" s="1"/>
  <c r="E816" i="14"/>
  <c r="AK30" i="12"/>
  <c r="AQ30" s="1"/>
  <c r="AF30"/>
  <c r="L333" i="19" s="1"/>
  <c r="AI30" i="12"/>
  <c r="L335" i="19" s="1"/>
  <c r="G30" i="13"/>
  <c r="AI27" i="12"/>
  <c r="D306" i="19" s="1"/>
  <c r="AF27" i="12"/>
  <c r="D304" i="19" s="1"/>
  <c r="AK27" i="12"/>
  <c r="AQ27" s="1"/>
  <c r="U64" i="10"/>
  <c r="Y64" s="1"/>
  <c r="M710" i="16" s="1"/>
  <c r="E554" i="15"/>
  <c r="U61" i="9"/>
  <c r="W50" i="12"/>
  <c r="W68" s="1"/>
  <c r="E613" i="19"/>
  <c r="Z47" i="12"/>
  <c r="AD47" s="1"/>
  <c r="U41"/>
  <c r="Z8"/>
  <c r="E680" i="14"/>
  <c r="T38" i="9"/>
  <c r="U38" s="1"/>
  <c r="E1026" i="15"/>
  <c r="R31" i="10"/>
  <c r="T31"/>
  <c r="R46" i="11"/>
  <c r="U46"/>
  <c r="W46" s="1"/>
  <c r="T46"/>
  <c r="M449" i="17"/>
  <c r="U54" i="11"/>
  <c r="M508" i="17"/>
  <c r="W56" i="7"/>
  <c r="Z55" s="1"/>
  <c r="AA55" s="1"/>
  <c r="AC55" s="1"/>
  <c r="E608" i="14" s="1"/>
  <c r="E631"/>
  <c r="E601"/>
  <c r="M411" i="19"/>
  <c r="Z14" i="12"/>
  <c r="AD14" s="1"/>
  <c r="R38" i="7"/>
  <c r="R41"/>
  <c r="AO65" i="9"/>
  <c r="U23"/>
  <c r="AE68" i="12"/>
  <c r="Z17"/>
  <c r="AD17" s="1"/>
  <c r="Y53" i="11"/>
  <c r="E514" i="17" s="1"/>
  <c r="H65" i="21"/>
  <c r="AF64" i="12"/>
  <c r="L734" i="19" s="1"/>
  <c r="AK64" i="12"/>
  <c r="AQ64" s="1"/>
  <c r="U31" i="10"/>
  <c r="Y58" i="9"/>
  <c r="E621" i="15" s="1"/>
  <c r="W58" i="9"/>
  <c r="Z37" i="12"/>
  <c r="AD37" s="1"/>
  <c r="E844" i="19"/>
  <c r="M408"/>
  <c r="M240"/>
  <c r="Z24" i="12"/>
  <c r="E211" i="19"/>
  <c r="Z21" i="12"/>
  <c r="AD21" s="1"/>
  <c r="I26" i="21"/>
  <c r="W14" i="9"/>
  <c r="Y14"/>
  <c r="M103" i="15" s="1"/>
  <c r="M269" i="19"/>
  <c r="Z26" i="12"/>
  <c r="AD26" s="1"/>
  <c r="H55" i="21"/>
  <c r="H70"/>
  <c r="Y8" i="7"/>
  <c r="M12" i="14" s="1"/>
  <c r="E11" i="19"/>
  <c r="E14" s="1"/>
  <c r="Z7" i="12"/>
  <c r="AD7" s="1"/>
  <c r="H35" i="21"/>
  <c r="H69"/>
  <c r="U44" i="11"/>
  <c r="Y31" i="10"/>
  <c r="E917" i="16"/>
  <c r="W31" i="10"/>
  <c r="E916" i="16" s="1"/>
  <c r="W24" i="9"/>
  <c r="Y24"/>
  <c r="M252" i="15"/>
  <c r="E821" i="14"/>
  <c r="W34" i="9"/>
  <c r="Y34"/>
  <c r="M1061" i="15" s="1"/>
  <c r="Y65" i="10"/>
  <c r="E739" i="16" s="1"/>
  <c r="W40" i="9"/>
  <c r="Y40"/>
  <c r="M1118" i="15" s="1"/>
  <c r="Y23" i="9"/>
  <c r="E252" i="15" s="1"/>
  <c r="W23" i="9"/>
  <c r="Z50"/>
  <c r="M434" i="15"/>
  <c r="E321" i="14"/>
  <c r="Z24" i="7"/>
  <c r="AA24" s="1"/>
  <c r="AC24" s="1"/>
  <c r="E291" i="14" s="1"/>
  <c r="E289"/>
  <c r="E281" i="15"/>
  <c r="Z25" i="9"/>
  <c r="E12" i="15"/>
  <c r="E636" i="14"/>
  <c r="Y54" i="11"/>
  <c r="M514" i="17" s="1"/>
  <c r="Y46" i="11"/>
  <c r="M455" i="17" s="1"/>
  <c r="Y61" i="9"/>
  <c r="Z61"/>
  <c r="Y39"/>
  <c r="E1118" i="15" s="1"/>
  <c r="W39" i="9"/>
  <c r="U15"/>
  <c r="AK31" i="12"/>
  <c r="AQ31" s="1"/>
  <c r="AF31"/>
  <c r="D361" i="19" s="1"/>
  <c r="AI31" i="12"/>
  <c r="D363" i="19" s="1"/>
  <c r="G31" i="13"/>
  <c r="U39" i="7"/>
  <c r="Y39" s="1"/>
  <c r="N61"/>
  <c r="Y17"/>
  <c r="M166" i="14" s="1"/>
  <c r="W17" i="7"/>
  <c r="M165" i="14" s="1"/>
  <c r="Z12" i="9"/>
  <c r="M72" i="15"/>
  <c r="Z28" i="9"/>
  <c r="AA28" s="1"/>
  <c r="AC28" s="1"/>
  <c r="M311" i="15"/>
  <c r="AF59" i="9"/>
  <c r="AK59" s="1"/>
  <c r="AQ59" s="1"/>
  <c r="D69" i="13"/>
  <c r="Z33" i="9"/>
  <c r="E1060" i="15"/>
  <c r="M606" i="14"/>
  <c r="Z33" i="7"/>
  <c r="AA33" s="1"/>
  <c r="AC33" s="1"/>
  <c r="Z11"/>
  <c r="E73" i="14"/>
  <c r="E11" i="15"/>
  <c r="Z7" i="9"/>
  <c r="D61" i="13"/>
  <c r="AK48" i="9"/>
  <c r="Z26"/>
  <c r="AA26" s="1"/>
  <c r="AC26" s="1"/>
  <c r="M281" i="15"/>
  <c r="AA38" i="10"/>
  <c r="AC38" s="1"/>
  <c r="M102" i="15"/>
  <c r="Z14" i="9"/>
  <c r="E620" i="15"/>
  <c r="E497"/>
  <c r="Z58" i="9"/>
  <c r="Y44" i="11"/>
  <c r="M425" i="17"/>
  <c r="W44" i="11"/>
  <c r="AQ48" i="9"/>
  <c r="AA7"/>
  <c r="AA11" i="7"/>
  <c r="AC11" s="1"/>
  <c r="Y15" i="9"/>
  <c r="E133" i="15" s="1"/>
  <c r="E1117"/>
  <c r="Z39" i="9"/>
  <c r="AA61"/>
  <c r="AC61" s="1"/>
  <c r="E560" i="15"/>
  <c r="AA50" i="9"/>
  <c r="AC50" s="1"/>
  <c r="E251" i="15"/>
  <c r="Z23" i="9"/>
  <c r="Z34"/>
  <c r="M1060" i="15"/>
  <c r="AA33" i="9"/>
  <c r="AC33" s="1"/>
  <c r="L628" i="15"/>
  <c r="M631" s="1"/>
  <c r="L504"/>
  <c r="AA12" i="9"/>
  <c r="AC12"/>
  <c r="M74" i="15" s="1"/>
  <c r="Z17" i="7"/>
  <c r="AA17" s="1"/>
  <c r="AC17" s="1"/>
  <c r="M167" i="14" s="1"/>
  <c r="W39" i="7"/>
  <c r="Z54" i="11"/>
  <c r="AA54" s="1"/>
  <c r="AC54" s="1"/>
  <c r="M515" i="17" s="1"/>
  <c r="AA25" i="9"/>
  <c r="AC25"/>
  <c r="E283" i="15" s="1"/>
  <c r="E285" s="1"/>
  <c r="Z40" i="9"/>
  <c r="AA40" s="1"/>
  <c r="AC40" s="1"/>
  <c r="M1119" i="15" s="1"/>
  <c r="M1117"/>
  <c r="M251"/>
  <c r="Z24" i="9"/>
  <c r="AA24" s="1"/>
  <c r="AC24" s="1"/>
  <c r="Z15"/>
  <c r="AA15" s="1"/>
  <c r="AC15" s="1"/>
  <c r="AA58"/>
  <c r="AC58"/>
  <c r="AA14"/>
  <c r="AC14"/>
  <c r="M104" i="15" s="1"/>
  <c r="Z44" i="11"/>
  <c r="M424" i="17"/>
  <c r="AA34" i="9"/>
  <c r="AC34" s="1"/>
  <c r="AA23"/>
  <c r="AC23" s="1"/>
  <c r="E253" i="15" s="1"/>
  <c r="E255" s="1"/>
  <c r="AA39" i="9"/>
  <c r="AC39" s="1"/>
  <c r="AA31" i="10"/>
  <c r="AC31" s="1"/>
  <c r="E918" i="16" s="1"/>
  <c r="AC7" i="9"/>
  <c r="AA44" i="11"/>
  <c r="AC44" s="1"/>
  <c r="M426" i="17" s="1"/>
  <c r="M428" s="1"/>
  <c r="AD23" i="9"/>
  <c r="AD40"/>
  <c r="K887" i="17"/>
  <c r="AF23" i="9"/>
  <c r="D259" i="15" s="1"/>
  <c r="AI40" i="9"/>
  <c r="L1127" i="15" s="1"/>
  <c r="U66" i="10"/>
  <c r="U27"/>
  <c r="Y27"/>
  <c r="M332" i="16" s="1"/>
  <c r="M516"/>
  <c r="E487"/>
  <c r="M898"/>
  <c r="M372"/>
  <c r="E545"/>
  <c r="M866"/>
  <c r="T29" i="10"/>
  <c r="P41"/>
  <c r="R29"/>
  <c r="U29" s="1"/>
  <c r="W67"/>
  <c r="E767" i="16" s="1"/>
  <c r="AE68" i="10"/>
  <c r="U63"/>
  <c r="U62"/>
  <c r="W62" s="1"/>
  <c r="E587" i="16"/>
  <c r="T49" i="10"/>
  <c r="R49"/>
  <c r="AP69"/>
  <c r="G10" i="23" s="1"/>
  <c r="AB69" i="10"/>
  <c r="AA48"/>
  <c r="AC48" s="1"/>
  <c r="Y48"/>
  <c r="M563" i="16" s="1"/>
  <c r="U48" i="10"/>
  <c r="R48"/>
  <c r="I557" i="16"/>
  <c r="W48" i="10"/>
  <c r="T48"/>
  <c r="N36"/>
  <c r="M8" i="16" s="1"/>
  <c r="W35" i="10"/>
  <c r="E1006" i="16"/>
  <c r="U35" i="10"/>
  <c r="AA35"/>
  <c r="AC35" s="1"/>
  <c r="E1008" i="16" s="1"/>
  <c r="Y35" i="10"/>
  <c r="E1007" i="16"/>
  <c r="R35" i="10"/>
  <c r="I971" i="16"/>
  <c r="M971"/>
  <c r="T34" i="10"/>
  <c r="R34"/>
  <c r="R33"/>
  <c r="U33" s="1"/>
  <c r="T33"/>
  <c r="Z31"/>
  <c r="AD31" s="1"/>
  <c r="W27"/>
  <c r="M331" i="16" s="1"/>
  <c r="AE41" i="10"/>
  <c r="AE69" s="1"/>
  <c r="T26"/>
  <c r="E326" i="16"/>
  <c r="U26" i="10"/>
  <c r="I239" i="16"/>
  <c r="M239"/>
  <c r="T21" i="10"/>
  <c r="R21"/>
  <c r="Z19"/>
  <c r="M215" i="16"/>
  <c r="R18" i="10"/>
  <c r="T18"/>
  <c r="A210" i="16"/>
  <c r="A881"/>
  <c r="R15" i="10"/>
  <c r="U15" s="1"/>
  <c r="T14"/>
  <c r="U14" s="1"/>
  <c r="R13"/>
  <c r="U13" s="1"/>
  <c r="T13"/>
  <c r="I93" i="16"/>
  <c r="M12" i="10"/>
  <c r="E93" i="16"/>
  <c r="M11" i="10"/>
  <c r="T10"/>
  <c r="U10" s="1"/>
  <c r="R10"/>
  <c r="R8"/>
  <c r="U8" s="1"/>
  <c r="T8"/>
  <c r="E6" i="16"/>
  <c r="T7" i="10"/>
  <c r="U7" s="1"/>
  <c r="U67"/>
  <c r="Y67" s="1"/>
  <c r="E768" i="16" s="1"/>
  <c r="A762"/>
  <c r="D774"/>
  <c r="AD19" i="10"/>
  <c r="AI19" s="1"/>
  <c r="L225" i="16" s="1"/>
  <c r="M226" s="1"/>
  <c r="M219"/>
  <c r="N68" i="10"/>
  <c r="M618" i="16"/>
  <c r="Z64" i="10"/>
  <c r="AA64" s="1"/>
  <c r="AC64" s="1"/>
  <c r="Y62"/>
  <c r="M652" i="16" s="1"/>
  <c r="M61" i="10"/>
  <c r="R61" s="1"/>
  <c r="I646" i="16"/>
  <c r="M50" i="10"/>
  <c r="R50" s="1"/>
  <c r="U50" s="1"/>
  <c r="M20"/>
  <c r="E239" i="16" s="1"/>
  <c r="A239"/>
  <c r="R20" i="10"/>
  <c r="T20"/>
  <c r="Y20"/>
  <c r="E245" i="16"/>
  <c r="U20" i="10"/>
  <c r="A268" i="16"/>
  <c r="M22" i="10"/>
  <c r="E268" i="16"/>
  <c r="M23" i="10"/>
  <c r="M268" i="16"/>
  <c r="I268"/>
  <c r="T23" i="10"/>
  <c r="A297" i="16"/>
  <c r="R24" i="10"/>
  <c r="U24" s="1"/>
  <c r="T24"/>
  <c r="M25"/>
  <c r="M297" i="16" s="1"/>
  <c r="I297"/>
  <c r="M28" i="10"/>
  <c r="T28" s="1"/>
  <c r="A441" i="16"/>
  <c r="A704"/>
  <c r="M30" i="10"/>
  <c r="E704" i="16" s="1"/>
  <c r="M32" i="10"/>
  <c r="M911" i="16" s="1"/>
  <c r="I911"/>
  <c r="M38" i="10"/>
  <c r="T38"/>
  <c r="R38"/>
  <c r="U38"/>
  <c r="Y38"/>
  <c r="M40"/>
  <c r="T40" s="1"/>
  <c r="T41" s="1"/>
  <c r="W38"/>
  <c r="Z38" s="1"/>
  <c r="AD38" s="1"/>
  <c r="R23"/>
  <c r="U23"/>
  <c r="Y23" s="1"/>
  <c r="M274" i="16" s="1"/>
  <c r="A355"/>
  <c r="R40" i="10"/>
  <c r="R41" s="1"/>
  <c r="W20"/>
  <c r="M9"/>
  <c r="M151" i="16"/>
  <c r="E881"/>
  <c r="M16" i="10"/>
  <c r="E180" i="16" s="1"/>
  <c r="A180"/>
  <c r="I180"/>
  <c r="M17" i="10"/>
  <c r="R17" s="1"/>
  <c r="M31"/>
  <c r="E911" i="16" s="1"/>
  <c r="N31" i="10"/>
  <c r="N41" s="1"/>
  <c r="N69" s="1"/>
  <c r="M36"/>
  <c r="M6" i="16" s="1"/>
  <c r="I6"/>
  <c r="A675"/>
  <c r="M37" i="10"/>
  <c r="R37" s="1"/>
  <c r="M39"/>
  <c r="T39"/>
  <c r="Y66"/>
  <c r="E22" i="13"/>
  <c r="T22" i="10"/>
  <c r="U34"/>
  <c r="W34" s="1"/>
  <c r="M976" i="16" s="1"/>
  <c r="Y63" i="10"/>
  <c r="M681" i="16"/>
  <c r="T50" i="10"/>
  <c r="U49"/>
  <c r="Y49" s="1"/>
  <c r="E593" i="16" s="1"/>
  <c r="M562"/>
  <c r="R39" i="10"/>
  <c r="U39" s="1"/>
  <c r="E675" i="16"/>
  <c r="T36" i="10"/>
  <c r="T32"/>
  <c r="R30"/>
  <c r="Y26"/>
  <c r="E332" i="16" s="1"/>
  <c r="W26" i="10"/>
  <c r="E331" i="16" s="1"/>
  <c r="R25" i="10"/>
  <c r="R22"/>
  <c r="U22" s="1"/>
  <c r="U21"/>
  <c r="W21" s="1"/>
  <c r="U18"/>
  <c r="Y18" s="1"/>
  <c r="E216" i="16" s="1"/>
  <c r="M180"/>
  <c r="T17" i="10"/>
  <c r="T16"/>
  <c r="R12"/>
  <c r="U12" s="1"/>
  <c r="Y12" s="1"/>
  <c r="E99" i="16" s="1"/>
  <c r="T12" i="10"/>
  <c r="M64" i="16"/>
  <c r="T11" i="10"/>
  <c r="R11"/>
  <c r="T9"/>
  <c r="R9"/>
  <c r="U9" s="1"/>
  <c r="Y9" s="1"/>
  <c r="M41" i="16" s="1"/>
  <c r="M616"/>
  <c r="M52" i="10"/>
  <c r="D1014" i="16"/>
  <c r="E355"/>
  <c r="E913"/>
  <c r="M41" i="10"/>
  <c r="M35" i="16"/>
  <c r="E244"/>
  <c r="Z20" i="10"/>
  <c r="AD20" s="1"/>
  <c r="U11"/>
  <c r="Y11" s="1"/>
  <c r="M70" i="16" s="1"/>
  <c r="Z63" i="10"/>
  <c r="Z26"/>
  <c r="AA26" s="1"/>
  <c r="AC26" s="1"/>
  <c r="E333" i="16" s="1"/>
  <c r="Y21" i="10"/>
  <c r="M245" i="16" s="1"/>
  <c r="M244"/>
  <c r="W11" i="10"/>
  <c r="M69" i="16" s="1"/>
  <c r="AK20" i="10"/>
  <c r="AQ20" s="1"/>
  <c r="E23" i="13"/>
  <c r="AA63" i="10"/>
  <c r="AC63" s="1"/>
  <c r="AD63" s="1"/>
  <c r="W12"/>
  <c r="E98" i="16" s="1"/>
  <c r="M56" i="11"/>
  <c r="U55"/>
  <c r="Y55" s="1"/>
  <c r="E572" i="17" s="1"/>
  <c r="T58" i="11"/>
  <c r="U52"/>
  <c r="E449" i="17"/>
  <c r="T45" i="11"/>
  <c r="T48" s="1"/>
  <c r="T60" s="1"/>
  <c r="M48"/>
  <c r="R45"/>
  <c r="R48" s="1"/>
  <c r="R60" s="1"/>
  <c r="R24"/>
  <c r="M243" i="17"/>
  <c r="I243"/>
  <c r="A243"/>
  <c r="R12" i="11"/>
  <c r="U12" s="1"/>
  <c r="M65" i="17"/>
  <c r="R11" i="11"/>
  <c r="U11" s="1"/>
  <c r="E65" i="17"/>
  <c r="AO60" i="11"/>
  <c r="Z53"/>
  <c r="AA53" s="1"/>
  <c r="AC53"/>
  <c r="E515" i="17" s="1"/>
  <c r="X60" i="11"/>
  <c r="M58"/>
  <c r="AD54"/>
  <c r="T37"/>
  <c r="A811" i="17"/>
  <c r="I124"/>
  <c r="E6"/>
  <c r="M8" i="11"/>
  <c r="R8"/>
  <c r="U8" s="1"/>
  <c r="W8" s="1"/>
  <c r="M11" i="17" s="1"/>
  <c r="M14" i="11"/>
  <c r="T14"/>
  <c r="R15"/>
  <c r="R16"/>
  <c r="U16" s="1"/>
  <c r="M17"/>
  <c r="E154" i="17"/>
  <c r="R18" i="11"/>
  <c r="M19"/>
  <c r="T19" s="1"/>
  <c r="R21"/>
  <c r="M22"/>
  <c r="T22" s="1"/>
  <c r="R23"/>
  <c r="M34"/>
  <c r="M657" i="17"/>
  <c r="T34" i="11"/>
  <c r="AA38"/>
  <c r="AC38" s="1"/>
  <c r="M788" i="17" s="1"/>
  <c r="Y38" i="11"/>
  <c r="M787" i="17" s="1"/>
  <c r="U38" i="11"/>
  <c r="R38"/>
  <c r="M38"/>
  <c r="M781" i="17" s="1"/>
  <c r="W38" i="11"/>
  <c r="M786" i="17" s="1"/>
  <c r="T38" i="11"/>
  <c r="R7"/>
  <c r="U7" s="1"/>
  <c r="W7" s="1"/>
  <c r="E11" i="17" s="1"/>
  <c r="M10" i="11"/>
  <c r="R10" s="1"/>
  <c r="M13"/>
  <c r="E95" i="17" s="1"/>
  <c r="M25" i="11"/>
  <c r="T25" s="1"/>
  <c r="M27"/>
  <c r="E302" i="17"/>
  <c r="M28" i="11"/>
  <c r="T28" s="1"/>
  <c r="M39"/>
  <c r="T39" s="1"/>
  <c r="N39"/>
  <c r="L905" i="17" s="1"/>
  <c r="T11" i="11"/>
  <c r="T12"/>
  <c r="T15"/>
  <c r="T16"/>
  <c r="T18"/>
  <c r="U18" s="1"/>
  <c r="T21"/>
  <c r="T23"/>
  <c r="U23" s="1"/>
  <c r="T24"/>
  <c r="T26"/>
  <c r="U26" s="1"/>
  <c r="R29"/>
  <c r="U29" s="1"/>
  <c r="W29" s="1"/>
  <c r="M337" i="17" s="1"/>
  <c r="M30" i="11"/>
  <c r="M32"/>
  <c r="R32" s="1"/>
  <c r="M33"/>
  <c r="M40"/>
  <c r="N31"/>
  <c r="M363" i="17" s="1"/>
  <c r="R31" i="11"/>
  <c r="U31"/>
  <c r="Y31"/>
  <c r="R35"/>
  <c r="U35"/>
  <c r="Y35"/>
  <c r="N36"/>
  <c r="E813" i="17"/>
  <c r="R37" i="11"/>
  <c r="U37"/>
  <c r="M6" i="17"/>
  <c r="I6"/>
  <c r="R36" i="11"/>
  <c r="T32"/>
  <c r="T27"/>
  <c r="U27" s="1"/>
  <c r="R27"/>
  <c r="T30"/>
  <c r="U15"/>
  <c r="Y15" s="1"/>
  <c r="E130" i="17" s="1"/>
  <c r="Y29" i="11"/>
  <c r="M338" i="17" s="1"/>
  <c r="Z38" i="11"/>
  <c r="AD38" s="1"/>
  <c r="AK38" s="1"/>
  <c r="AQ38" s="1"/>
  <c r="R34"/>
  <c r="U34" s="1"/>
  <c r="W34" s="1"/>
  <c r="T17"/>
  <c r="R17"/>
  <c r="U17" s="1"/>
  <c r="W17" s="1"/>
  <c r="M367" i="17"/>
  <c r="M755"/>
  <c r="T36" i="11"/>
  <c r="U36"/>
  <c r="Y36" s="1"/>
  <c r="E817" i="17" s="1"/>
  <c r="T8" i="11"/>
  <c r="Z15"/>
  <c r="AA15" s="1"/>
  <c r="AC15" s="1"/>
  <c r="AF38"/>
  <c r="L794" i="17" s="1"/>
  <c r="Y17" i="11"/>
  <c r="E160" i="17" s="1"/>
  <c r="E891" l="1"/>
  <c r="M790"/>
  <c r="E407"/>
  <c r="M798"/>
  <c r="E837" i="16"/>
  <c r="M808"/>
  <c r="E516"/>
  <c r="E920"/>
  <c r="M227"/>
  <c r="E1157" i="15"/>
  <c r="M412"/>
  <c r="E847"/>
  <c r="M507"/>
  <c r="M508" s="1"/>
  <c r="R68" i="12"/>
  <c r="M795" i="19"/>
  <c r="AK47" i="12"/>
  <c r="AQ47" s="1"/>
  <c r="AF47"/>
  <c r="Y66"/>
  <c r="Z62"/>
  <c r="AV41"/>
  <c r="AU66"/>
  <c r="Z48"/>
  <c r="M673" i="19"/>
  <c r="E537"/>
  <c r="E886"/>
  <c r="E652"/>
  <c r="E826"/>
  <c r="T21" i="7"/>
  <c r="R21"/>
  <c r="M222" i="14"/>
  <c r="I36"/>
  <c r="AU41" i="7"/>
  <c r="E803" i="14"/>
  <c r="Z39" i="7"/>
  <c r="AA39" s="1"/>
  <c r="AC39" s="1"/>
  <c r="Z26"/>
  <c r="AA26" s="1"/>
  <c r="AC26" s="1"/>
  <c r="AD31"/>
  <c r="Z19"/>
  <c r="AD19" s="1"/>
  <c r="AK19" s="1"/>
  <c r="AQ19" s="1"/>
  <c r="M289" i="14"/>
  <c r="Z25" i="7"/>
  <c r="AA25" s="1"/>
  <c r="AC25" s="1"/>
  <c r="M11" i="14"/>
  <c r="Z8" i="7"/>
  <c r="AA8" s="1"/>
  <c r="AC8" s="1"/>
  <c r="M13" i="14" s="1"/>
  <c r="C21" i="13"/>
  <c r="AK20" i="7"/>
  <c r="AQ20" s="1"/>
  <c r="E544" i="14"/>
  <c r="Z54" i="7"/>
  <c r="E637" i="14"/>
  <c r="Z56" i="7"/>
  <c r="AA56" s="1"/>
  <c r="AC56" s="1"/>
  <c r="M254" i="14"/>
  <c r="T23" i="7"/>
  <c r="R23"/>
  <c r="Y10"/>
  <c r="M42" i="14" s="1"/>
  <c r="W10" i="7"/>
  <c r="T27"/>
  <c r="M316" i="14"/>
  <c r="R27" i="7"/>
  <c r="M7"/>
  <c r="AD17"/>
  <c r="AI17" s="1"/>
  <c r="L175" i="14" s="1"/>
  <c r="E693"/>
  <c r="R34" i="7"/>
  <c r="U34" s="1"/>
  <c r="R12"/>
  <c r="U12" s="1"/>
  <c r="U32"/>
  <c r="AD46"/>
  <c r="T37"/>
  <c r="U37" s="1"/>
  <c r="E227" i="14"/>
  <c r="U15" i="7"/>
  <c r="Y15" s="1"/>
  <c r="R53"/>
  <c r="U14"/>
  <c r="P61"/>
  <c r="M439" i="14"/>
  <c r="U40" i="7"/>
  <c r="AP61"/>
  <c r="C10" i="23" s="1"/>
  <c r="T10" s="1"/>
  <c r="W55" i="7"/>
  <c r="E606" i="14" s="1"/>
  <c r="E610" s="1"/>
  <c r="A409"/>
  <c r="U21" i="7"/>
  <c r="AU49"/>
  <c r="E147" i="14"/>
  <c r="M614" i="19"/>
  <c r="AC50" i="12"/>
  <c r="AD48"/>
  <c r="G62" i="13"/>
  <c r="AD8" i="12"/>
  <c r="AD12"/>
  <c r="E329" i="19"/>
  <c r="E157"/>
  <c r="AD60" i="12"/>
  <c r="AD65"/>
  <c r="Z46"/>
  <c r="Z50" s="1"/>
  <c r="M737" i="19"/>
  <c r="M699"/>
  <c r="M701" s="1"/>
  <c r="AD62" i="12"/>
  <c r="AD63"/>
  <c r="E730" i="19"/>
  <c r="U66" i="12"/>
  <c r="U68" s="1"/>
  <c r="M642" i="19"/>
  <c r="M644" s="1"/>
  <c r="AC66" i="12"/>
  <c r="AD59"/>
  <c r="Y68"/>
  <c r="AA66"/>
  <c r="AA68" s="1"/>
  <c r="E616" i="19"/>
  <c r="Z28" i="12"/>
  <c r="E71" i="19"/>
  <c r="AK26" i="12"/>
  <c r="AQ26" s="1"/>
  <c r="AF26"/>
  <c r="L276" i="19" s="1"/>
  <c r="G26" i="13"/>
  <c r="AI26" i="12"/>
  <c r="L278" i="19" s="1"/>
  <c r="AI8" i="12"/>
  <c r="L20" i="19" s="1"/>
  <c r="G8" i="13"/>
  <c r="AK8" i="12"/>
  <c r="AF8"/>
  <c r="L18" i="19" s="1"/>
  <c r="E41"/>
  <c r="E43" s="1"/>
  <c r="AD9" i="12"/>
  <c r="M243" i="19"/>
  <c r="AD20" i="12"/>
  <c r="AD24"/>
  <c r="M300" i="19"/>
  <c r="M100"/>
  <c r="AD36" i="12"/>
  <c r="AF36" s="1"/>
  <c r="L418" i="19" s="1"/>
  <c r="AI19" i="12"/>
  <c r="D191" i="19" s="1"/>
  <c r="AF19" i="12"/>
  <c r="D189" i="19" s="1"/>
  <c r="AK19" i="12"/>
  <c r="AQ19" s="1"/>
  <c r="G19" i="13"/>
  <c r="E126" i="19"/>
  <c r="AD15" i="12"/>
  <c r="AC41"/>
  <c r="AK36"/>
  <c r="AQ36" s="1"/>
  <c r="AI36"/>
  <c r="L420" i="19" s="1"/>
  <c r="AF35" i="12"/>
  <c r="D418" i="19" s="1"/>
  <c r="G35" i="13"/>
  <c r="AD25" i="12"/>
  <c r="E414" i="19"/>
  <c r="Z34" i="12"/>
  <c r="AD34" s="1"/>
  <c r="G34" i="13" s="1"/>
  <c r="E386" i="19"/>
  <c r="F16" i="23"/>
  <c r="J16"/>
  <c r="Y18" i="11"/>
  <c r="M160" i="17" s="1"/>
  <c r="W18" i="11"/>
  <c r="Z18" s="1"/>
  <c r="AA18" s="1"/>
  <c r="AC18" s="1"/>
  <c r="M161" i="17" s="1"/>
  <c r="E131"/>
  <c r="E133" s="1"/>
  <c r="AD15" i="11"/>
  <c r="AF15" s="1"/>
  <c r="D137" i="17" s="1"/>
  <c r="W23" i="11"/>
  <c r="E248" i="17" s="1"/>
  <c r="Y23" i="11"/>
  <c r="E249" i="17" s="1"/>
  <c r="Y12" i="11"/>
  <c r="M71" i="17" s="1"/>
  <c r="W12" i="11"/>
  <c r="Y27"/>
  <c r="E308" i="17" s="1"/>
  <c r="W27" i="11"/>
  <c r="E307" i="17" s="1"/>
  <c r="W16" i="11"/>
  <c r="M129" i="17" s="1"/>
  <c r="Y16" i="11"/>
  <c r="M130" i="17" s="1"/>
  <c r="Y34" i="11"/>
  <c r="M663" i="17" s="1"/>
  <c r="Z55" i="11"/>
  <c r="U24"/>
  <c r="L903" i="17"/>
  <c r="T13" i="11"/>
  <c r="M682" i="16"/>
  <c r="W9" i="10"/>
  <c r="M40" i="16" s="1"/>
  <c r="E441"/>
  <c r="T30" i="10"/>
  <c r="T37"/>
  <c r="M587" i="16"/>
  <c r="R32" i="10"/>
  <c r="U32" s="1"/>
  <c r="Y32" s="1"/>
  <c r="M917" i="16" s="1"/>
  <c r="R28" i="10"/>
  <c r="U28" s="1"/>
  <c r="E248" i="16"/>
  <c r="Z35" i="10"/>
  <c r="D23" i="13"/>
  <c r="AI23" i="9"/>
  <c r="D261" i="15" s="1"/>
  <c r="E13"/>
  <c r="E15" s="1"/>
  <c r="AD7" i="9"/>
  <c r="M638" i="14"/>
  <c r="AD57" i="7"/>
  <c r="AF57" s="1"/>
  <c r="AD26" i="10"/>
  <c r="U37"/>
  <c r="AD58" i="9"/>
  <c r="E622" i="15"/>
  <c r="E624" s="1"/>
  <c r="E498"/>
  <c r="E500" s="1"/>
  <c r="AI38" i="11"/>
  <c r="L796" i="17" s="1"/>
  <c r="W36" i="11"/>
  <c r="E816" i="17" s="1"/>
  <c r="R13" i="11"/>
  <c r="U13" s="1"/>
  <c r="R39"/>
  <c r="U39" s="1"/>
  <c r="R16" i="10"/>
  <c r="T52"/>
  <c r="Z48"/>
  <c r="T12" i="23"/>
  <c r="H10"/>
  <c r="AK23" i="9"/>
  <c r="AQ23" s="1"/>
  <c r="AF40"/>
  <c r="D40" i="13"/>
  <c r="AI14" i="12"/>
  <c r="L106" i="19" s="1"/>
  <c r="AF14" i="12"/>
  <c r="L104" i="19" s="1"/>
  <c r="AK14" i="12"/>
  <c r="AQ14" s="1"/>
  <c r="G14" i="13"/>
  <c r="U45" i="11"/>
  <c r="U30" i="10"/>
  <c r="AF17" i="7"/>
  <c r="C18" i="13"/>
  <c r="M454" i="17"/>
  <c r="Z46" i="11"/>
  <c r="AA46" s="1"/>
  <c r="AC46" s="1"/>
  <c r="AF38" i="7"/>
  <c r="L800" i="14" s="1"/>
  <c r="AI38" i="7"/>
  <c r="L802" i="14" s="1"/>
  <c r="C41" i="13"/>
  <c r="H41" s="1"/>
  <c r="AK38" i="7"/>
  <c r="AQ38" s="1"/>
  <c r="M517" i="17"/>
  <c r="AD39" i="7"/>
  <c r="E307" i="19"/>
  <c r="T52" i="9"/>
  <c r="U49"/>
  <c r="Y37"/>
  <c r="M651" i="15" s="1"/>
  <c r="W37" i="9"/>
  <c r="AK20"/>
  <c r="AQ20" s="1"/>
  <c r="AI20"/>
  <c r="L202" i="15" s="1"/>
  <c r="M203" s="1"/>
  <c r="M204" s="1"/>
  <c r="E67"/>
  <c r="R11" i="9"/>
  <c r="T22"/>
  <c r="R22"/>
  <c r="U22"/>
  <c r="D620" i="19"/>
  <c r="E623" s="1"/>
  <c r="E624" s="1"/>
  <c r="M1121" i="15"/>
  <c r="AI19" i="7"/>
  <c r="L207" i="14" s="1"/>
  <c r="Y21" i="9"/>
  <c r="E222" i="15" s="1"/>
  <c r="W21" i="9"/>
  <c r="E194" i="15"/>
  <c r="AD19" i="9"/>
  <c r="AD28" i="12"/>
  <c r="G28" i="13" s="1"/>
  <c r="AD14" i="9"/>
  <c r="E214" i="19"/>
  <c r="D20" i="13"/>
  <c r="U11" i="9"/>
  <c r="T11"/>
  <c r="R27"/>
  <c r="U27" s="1"/>
  <c r="E306" i="15"/>
  <c r="U29" i="9"/>
  <c r="E789" i="15"/>
  <c r="R28" i="7"/>
  <c r="M346" i="14"/>
  <c r="T28" i="7"/>
  <c r="E45" i="14"/>
  <c r="AD33" i="12"/>
  <c r="AD40"/>
  <c r="M214" i="19"/>
  <c r="M128"/>
  <c r="M750" i="16"/>
  <c r="M407" i="17"/>
  <c r="H38" i="21"/>
  <c r="H30"/>
  <c r="H85"/>
  <c r="M71" i="19"/>
  <c r="Z9" i="7"/>
  <c r="AD9" s="1"/>
  <c r="R65" i="9"/>
  <c r="E647" i="15"/>
  <c r="Z35" i="9"/>
  <c r="AD35" s="1"/>
  <c r="R47" i="7"/>
  <c r="U47" s="1"/>
  <c r="T48"/>
  <c r="T50" s="1"/>
  <c r="T61" s="1"/>
  <c r="M166" i="15"/>
  <c r="R32" i="9"/>
  <c r="U32" s="1"/>
  <c r="T36"/>
  <c r="U36" s="1"/>
  <c r="M847" i="19"/>
  <c r="H28" i="21"/>
  <c r="U57" i="11"/>
  <c r="Y57" s="1"/>
  <c r="M601" i="17" s="1"/>
  <c r="M958" i="16"/>
  <c r="Z22" i="12"/>
  <c r="AD22" s="1"/>
  <c r="M886" i="19"/>
  <c r="E436" i="17"/>
  <c r="M766" i="19"/>
  <c r="E480"/>
  <c r="H86" i="21"/>
  <c r="AO61" i="7"/>
  <c r="M30"/>
  <c r="AD38" i="12"/>
  <c r="Z13" i="9"/>
  <c r="AD13" s="1"/>
  <c r="T11" i="23"/>
  <c r="F10"/>
  <c r="Z60" i="9"/>
  <c r="AA60" s="1"/>
  <c r="AC60" s="1"/>
  <c r="E727" i="14"/>
  <c r="M50" i="7"/>
  <c r="M631" i="14"/>
  <c r="Z61" i="12"/>
  <c r="Z39"/>
  <c r="AD39" s="1"/>
  <c r="M386" i="19"/>
  <c r="M395" i="14"/>
  <c r="E818" i="15"/>
  <c r="E1076" i="16"/>
  <c r="H63" i="21"/>
  <c r="V60" i="11"/>
  <c r="T13" i="23"/>
  <c r="J10"/>
  <c r="W66" i="10"/>
  <c r="W28" i="23"/>
  <c r="E106" i="15"/>
  <c r="R36" i="7"/>
  <c r="U36" s="1"/>
  <c r="M730" i="19"/>
  <c r="M738" s="1"/>
  <c r="H73" i="21"/>
  <c r="AD18" i="12"/>
  <c r="H10" i="21"/>
  <c r="E363" i="14"/>
  <c r="E958" i="16"/>
  <c r="M487"/>
  <c r="M429"/>
  <c r="E451" i="19"/>
  <c r="H31" i="21"/>
  <c r="AT59" i="7"/>
  <c r="AV41"/>
  <c r="AU59"/>
  <c r="AV49"/>
  <c r="AV51" i="10"/>
  <c r="AT68"/>
  <c r="AW68"/>
  <c r="AV58" i="11"/>
  <c r="AU41" i="12"/>
  <c r="AW41"/>
  <c r="AT66"/>
  <c r="U10" i="23"/>
  <c r="U16" s="1"/>
  <c r="P66" i="12"/>
  <c r="P68" s="1"/>
  <c r="P48" i="11"/>
  <c r="P60" s="1"/>
  <c r="AA35"/>
  <c r="AC35" s="1"/>
  <c r="L881" i="17" s="1"/>
  <c r="AW41" i="7"/>
  <c r="AV59"/>
  <c r="AW49"/>
  <c r="AW63" i="9"/>
  <c r="AW51" i="10"/>
  <c r="AW58" i="11"/>
  <c r="AW66" i="12"/>
  <c r="H16" i="23"/>
  <c r="AE48" i="11"/>
  <c r="AE60" s="1"/>
  <c r="W35"/>
  <c r="L879" i="17" s="1"/>
  <c r="AT41" i="7"/>
  <c r="AT49"/>
  <c r="AW59"/>
  <c r="AT51" i="9"/>
  <c r="AT63"/>
  <c r="AT51" i="10"/>
  <c r="AU68"/>
  <c r="AU69" s="1"/>
  <c r="Q38" i="23" s="1"/>
  <c r="AV68" i="10"/>
  <c r="AT41" i="12"/>
  <c r="AT50"/>
  <c r="AU50"/>
  <c r="AV50"/>
  <c r="AW50"/>
  <c r="AV66"/>
  <c r="Z34" i="11"/>
  <c r="M662" i="17"/>
  <c r="AF26" i="10"/>
  <c r="D339" i="16" s="1"/>
  <c r="AI26" i="10"/>
  <c r="D341" i="16" s="1"/>
  <c r="E29" i="13"/>
  <c r="W37" i="11"/>
  <c r="Y37"/>
  <c r="E787" i="17" s="1"/>
  <c r="M751"/>
  <c r="N41" i="11"/>
  <c r="N60" s="1"/>
  <c r="E657" i="17"/>
  <c r="T33" i="11"/>
  <c r="R33"/>
  <c r="E361" i="17"/>
  <c r="R30" i="11"/>
  <c r="U30" s="1"/>
  <c r="Y26"/>
  <c r="M279" i="17" s="1"/>
  <c r="W26" i="11"/>
  <c r="Y11"/>
  <c r="E71" i="17" s="1"/>
  <c r="W11" i="11"/>
  <c r="R14"/>
  <c r="M95" i="17"/>
  <c r="U14" i="11"/>
  <c r="Y52"/>
  <c r="W52"/>
  <c r="M566" i="17"/>
  <c r="U56" i="11"/>
  <c r="AF63" i="10"/>
  <c r="E71" i="13"/>
  <c r="AF20" i="10"/>
  <c r="D252" i="16" s="1"/>
  <c r="AI20" i="10"/>
  <c r="D254" i="16" s="1"/>
  <c r="AI38" i="10"/>
  <c r="AF38"/>
  <c r="AK38"/>
  <c r="AQ38" s="1"/>
  <c r="Y50"/>
  <c r="M593" i="16" s="1"/>
  <c r="W50" i="10"/>
  <c r="U52"/>
  <c r="Y14"/>
  <c r="E128" i="16" s="1"/>
  <c r="W14" i="10"/>
  <c r="AD48"/>
  <c r="M564" i="16"/>
  <c r="M566" s="1"/>
  <c r="M651"/>
  <c r="Z62" i="10"/>
  <c r="W29"/>
  <c r="Y29"/>
  <c r="E563" i="16" s="1"/>
  <c r="AD18" i="11"/>
  <c r="Z36"/>
  <c r="Z27"/>
  <c r="M159" i="17"/>
  <c r="F41" i="13"/>
  <c r="Z29" i="11"/>
  <c r="Y8"/>
  <c r="M12" i="17" s="1"/>
  <c r="Y7" i="11"/>
  <c r="Z7" s="1"/>
  <c r="Z23"/>
  <c r="W45"/>
  <c r="U21"/>
  <c r="AD53"/>
  <c r="Z12" i="10"/>
  <c r="Z11"/>
  <c r="Y52"/>
  <c r="Z21"/>
  <c r="AD35"/>
  <c r="E262" i="15"/>
  <c r="AI15" i="11"/>
  <c r="D139" i="17" s="1"/>
  <c r="E140" s="1"/>
  <c r="E141" s="1"/>
  <c r="F15" i="13"/>
  <c r="AK15" i="11"/>
  <c r="AQ15" s="1"/>
  <c r="E159" i="17"/>
  <c r="Z17" i="11"/>
  <c r="AA55"/>
  <c r="AC55" s="1"/>
  <c r="E573" i="17" s="1"/>
  <c r="E575" s="1"/>
  <c r="L880"/>
  <c r="L883" s="1"/>
  <c r="Z35" i="11"/>
  <c r="AD35" s="1"/>
  <c r="E903" i="17"/>
  <c r="T40" i="11"/>
  <c r="R40"/>
  <c r="L845" i="17"/>
  <c r="U32" i="11"/>
  <c r="R28"/>
  <c r="U28" s="1"/>
  <c r="E332" i="17"/>
  <c r="R25" i="11"/>
  <c r="E273" i="17"/>
  <c r="U25" i="11"/>
  <c r="M36" i="17"/>
  <c r="T10" i="11"/>
  <c r="U10" s="1"/>
  <c r="R22"/>
  <c r="U22" s="1"/>
  <c r="M213" i="17"/>
  <c r="E183"/>
  <c r="R19" i="11"/>
  <c r="U19" s="1"/>
  <c r="AF54"/>
  <c r="L521" i="17" s="1"/>
  <c r="M524" s="1"/>
  <c r="M525" s="1"/>
  <c r="F69" i="13"/>
  <c r="Y22" i="10"/>
  <c r="E274" i="16" s="1"/>
  <c r="W22" i="10"/>
  <c r="W39"/>
  <c r="Z39" s="1"/>
  <c r="Y39"/>
  <c r="Y37"/>
  <c r="E681" i="16" s="1"/>
  <c r="W37" i="10"/>
  <c r="Y24"/>
  <c r="E303" i="16" s="1"/>
  <c r="W24" i="10"/>
  <c r="R68"/>
  <c r="AD64"/>
  <c r="M711" i="16"/>
  <c r="M713" s="1"/>
  <c r="Y7" i="10"/>
  <c r="W7"/>
  <c r="W8"/>
  <c r="Y8"/>
  <c r="E41" i="16" s="1"/>
  <c r="W10" i="10"/>
  <c r="Y10"/>
  <c r="E70" i="16" s="1"/>
  <c r="Y13" i="10"/>
  <c r="M99" i="16" s="1"/>
  <c r="W13" i="10"/>
  <c r="Y15"/>
  <c r="Z15" s="1"/>
  <c r="AK31"/>
  <c r="AQ31" s="1"/>
  <c r="AI31"/>
  <c r="D926" i="16" s="1"/>
  <c r="AF31" i="10"/>
  <c r="D924" i="16" s="1"/>
  <c r="E34" i="13"/>
  <c r="Y33" i="10"/>
  <c r="E977" i="16" s="1"/>
  <c r="W33" i="10"/>
  <c r="AF39" i="7"/>
  <c r="C42" i="13"/>
  <c r="H42" s="1"/>
  <c r="AI39" i="7"/>
  <c r="M163" i="17"/>
  <c r="Z16" i="11"/>
  <c r="Z9" i="10"/>
  <c r="E335" i="16"/>
  <c r="E517" i="17"/>
  <c r="AF58" i="9"/>
  <c r="AK58" s="1"/>
  <c r="AQ58" s="1"/>
  <c r="D68" i="13"/>
  <c r="E1062" i="15"/>
  <c r="E1064" s="1"/>
  <c r="AD33" i="9"/>
  <c r="M283" i="15"/>
  <c r="M285" s="1"/>
  <c r="AD26" i="9"/>
  <c r="AK21" i="12"/>
  <c r="AQ21" s="1"/>
  <c r="AF21"/>
  <c r="D218" i="19" s="1"/>
  <c r="AI21" i="12"/>
  <c r="D220" i="19" s="1"/>
  <c r="G21" i="13"/>
  <c r="Y16" i="9"/>
  <c r="M133" i="15" s="1"/>
  <c r="W16" i="9"/>
  <c r="M456" i="17"/>
  <c r="AD46" i="11"/>
  <c r="M1062" i="15"/>
  <c r="M1064" s="1"/>
  <c r="AD34" i="9"/>
  <c r="M253" i="15"/>
  <c r="AD24" i="9"/>
  <c r="L644" i="14"/>
  <c r="M647" s="1"/>
  <c r="AK57" i="7"/>
  <c r="AQ57" s="1"/>
  <c r="E134" i="15"/>
  <c r="E136" s="1"/>
  <c r="AD15" i="9"/>
  <c r="M291" i="14"/>
  <c r="M293" s="1"/>
  <c r="AD25" i="7"/>
  <c r="M608" i="14"/>
  <c r="M610" s="1"/>
  <c r="AD33" i="7"/>
  <c r="M436" i="15"/>
  <c r="M438" s="1"/>
  <c r="AD50" i="9"/>
  <c r="E561" i="15"/>
  <c r="E563" s="1"/>
  <c r="AD61" i="9"/>
  <c r="E75" i="14"/>
  <c r="E77" s="1"/>
  <c r="AD11" i="7"/>
  <c r="AD28" i="9"/>
  <c r="M313" i="15"/>
  <c r="E385" i="14"/>
  <c r="E387" s="1"/>
  <c r="AD29" i="7"/>
  <c r="G7" i="13"/>
  <c r="AK7" i="12"/>
  <c r="AF7"/>
  <c r="AI7"/>
  <c r="AK37"/>
  <c r="AF37"/>
  <c r="D851" i="19" s="1"/>
  <c r="E854" s="1"/>
  <c r="G37" i="13"/>
  <c r="AI17" i="12"/>
  <c r="D163" i="19" s="1"/>
  <c r="G17" i="13"/>
  <c r="AK17" i="12"/>
  <c r="AQ17" s="1"/>
  <c r="AF17"/>
  <c r="D161" i="19" s="1"/>
  <c r="AF65" i="12"/>
  <c r="AK65"/>
  <c r="G74" i="13"/>
  <c r="AI31" i="7"/>
  <c r="D516" i="14" s="1"/>
  <c r="AK31" i="7"/>
  <c r="AQ31" s="1"/>
  <c r="AF31"/>
  <c r="D514" i="14" s="1"/>
  <c r="E517" s="1"/>
  <c r="C33" i="13"/>
  <c r="Y34" i="7"/>
  <c r="E699" i="14" s="1"/>
  <c r="W34" i="7"/>
  <c r="Y10" i="9"/>
  <c r="M43" i="15" s="1"/>
  <c r="W10" i="9"/>
  <c r="M458" i="17"/>
  <c r="W32" i="10"/>
  <c r="W49"/>
  <c r="M68"/>
  <c r="M69" s="1"/>
  <c r="U16"/>
  <c r="U17"/>
  <c r="W18"/>
  <c r="W23"/>
  <c r="T25"/>
  <c r="U25" s="1"/>
  <c r="Z27"/>
  <c r="Y34"/>
  <c r="M977" i="16" s="1"/>
  <c r="R36" i="10"/>
  <c r="U36" s="1"/>
  <c r="U40"/>
  <c r="R52"/>
  <c r="T61"/>
  <c r="T68" s="1"/>
  <c r="Z66"/>
  <c r="AK19"/>
  <c r="AQ19" s="1"/>
  <c r="Z65"/>
  <c r="E263" i="15"/>
  <c r="M15" i="14"/>
  <c r="M106" i="15"/>
  <c r="M315"/>
  <c r="E1119"/>
  <c r="E1121" s="1"/>
  <c r="AD39" i="9"/>
  <c r="E638" i="14"/>
  <c r="E640" s="1"/>
  <c r="AD56" i="7"/>
  <c r="AK24" i="12"/>
  <c r="AF24"/>
  <c r="L247" i="19" s="1"/>
  <c r="AI24" i="12"/>
  <c r="L249" i="19" s="1"/>
  <c r="G24" i="13"/>
  <c r="Y38" i="9"/>
  <c r="E1032" i="15" s="1"/>
  <c r="W38" i="9"/>
  <c r="AF13" i="7"/>
  <c r="D111" i="14" s="1"/>
  <c r="C13" i="13"/>
  <c r="AK13" i="7"/>
  <c r="AQ13" s="1"/>
  <c r="AI13"/>
  <c r="D113" i="14" s="1"/>
  <c r="Y8" i="9"/>
  <c r="W8"/>
  <c r="AI38" i="12"/>
  <c r="L853" i="19" s="1"/>
  <c r="AF38" i="12"/>
  <c r="L851" i="19" s="1"/>
  <c r="AK38" i="12"/>
  <c r="G38" i="13"/>
  <c r="E1010" i="16"/>
  <c r="Y30" i="9"/>
  <c r="M342" i="15" s="1"/>
  <c r="W30" i="9"/>
  <c r="U48" i="7"/>
  <c r="R50"/>
  <c r="R61" s="1"/>
  <c r="AI35" i="12"/>
  <c r="D420" i="19" s="1"/>
  <c r="AK35" i="12"/>
  <c r="AQ35" s="1"/>
  <c r="E241" i="19"/>
  <c r="E243" s="1"/>
  <c r="AD23" i="12"/>
  <c r="AI16"/>
  <c r="L134" i="19" s="1"/>
  <c r="M135" s="1"/>
  <c r="G16" i="13"/>
  <c r="J80" i="21"/>
  <c r="L75"/>
  <c r="L80" s="1"/>
  <c r="AK34" i="12"/>
  <c r="AQ34" s="1"/>
  <c r="AF34"/>
  <c r="L390" i="19" s="1"/>
  <c r="AI28" i="12"/>
  <c r="L306" i="19" s="1"/>
  <c r="AF28" i="12"/>
  <c r="L304" i="19" s="1"/>
  <c r="AK28" i="12"/>
  <c r="AQ28" s="1"/>
  <c r="M41" i="19"/>
  <c r="M43" s="1"/>
  <c r="AD10" i="12"/>
  <c r="AD44" i="11"/>
  <c r="C84" i="13"/>
  <c r="H84" s="1"/>
  <c r="AD55" i="7"/>
  <c r="AD12" i="9"/>
  <c r="AD24" i="7"/>
  <c r="AD25" i="9"/>
  <c r="AD8" i="7"/>
  <c r="M76" i="15"/>
  <c r="E293" i="14"/>
  <c r="T65" i="9"/>
  <c r="E201" i="14"/>
  <c r="AD32" i="12"/>
  <c r="M405" i="15"/>
  <c r="M413" s="1"/>
  <c r="E701" i="19"/>
  <c r="AD9" i="9"/>
  <c r="E44" i="15"/>
  <c r="E46" s="1"/>
  <c r="AK31" i="9"/>
  <c r="AQ31" s="1"/>
  <c r="AF31"/>
  <c r="D379" i="15" s="1"/>
  <c r="E382" s="1"/>
  <c r="AI31" i="9"/>
  <c r="D381" i="15" s="1"/>
  <c r="D31" i="13"/>
  <c r="AI20" i="7"/>
  <c r="D237" i="14" s="1"/>
  <c r="AF20" i="7"/>
  <c r="D235" i="14" s="1"/>
  <c r="Y40" i="7"/>
  <c r="W40"/>
  <c r="G11" i="13"/>
  <c r="AI11" i="12"/>
  <c r="D77" i="19" s="1"/>
  <c r="E78" s="1"/>
  <c r="E79" s="1"/>
  <c r="E98"/>
  <c r="E100" s="1"/>
  <c r="AD13" i="12"/>
  <c r="G39" i="13"/>
  <c r="AI39" i="12"/>
  <c r="M169" i="14"/>
  <c r="M803"/>
  <c r="E364" i="19"/>
  <c r="E196" i="15"/>
  <c r="E185" i="19"/>
  <c r="W63" i="10"/>
  <c r="M680" i="16" s="1"/>
  <c r="M675"/>
  <c r="M329" i="19"/>
  <c r="E231" i="14"/>
  <c r="E107"/>
  <c r="M185" i="19"/>
  <c r="M157"/>
  <c r="E935" i="15"/>
  <c r="E601"/>
  <c r="M537" i="19"/>
  <c r="M451"/>
  <c r="E808" i="16"/>
  <c r="M458"/>
  <c r="E863" i="14"/>
  <c r="M863"/>
  <c r="M545" i="16"/>
  <c r="M789" i="15"/>
  <c r="M139" i="16"/>
  <c r="E553" i="17"/>
  <c r="M435"/>
  <c r="M436" s="1"/>
  <c r="AU61" i="7"/>
  <c r="Q35" i="23" s="1"/>
  <c r="AW61" i="7"/>
  <c r="S35" i="23" s="1"/>
  <c r="AT65" i="9"/>
  <c r="P37" i="23" s="1"/>
  <c r="U37" s="1"/>
  <c r="AV65" i="9"/>
  <c r="R37" i="23" s="1"/>
  <c r="AT69" i="10"/>
  <c r="P38" i="23" s="1"/>
  <c r="AV69" i="10"/>
  <c r="R38" i="23" s="1"/>
  <c r="R42" s="1"/>
  <c r="AW69" i="10"/>
  <c r="S38" i="23" s="1"/>
  <c r="AT60" i="11"/>
  <c r="P39" i="23" s="1"/>
  <c r="AV60" i="11"/>
  <c r="R39" i="23" s="1"/>
  <c r="AT68" i="12"/>
  <c r="P40" i="23" s="1"/>
  <c r="AV68" i="12"/>
  <c r="R40" i="23" s="1"/>
  <c r="M246" i="15"/>
  <c r="U57" i="9"/>
  <c r="T17"/>
  <c r="U17" s="1"/>
  <c r="M665" i="14"/>
  <c r="R35" i="7"/>
  <c r="U35" s="1"/>
  <c r="R16"/>
  <c r="U16" s="1"/>
  <c r="Z18"/>
  <c r="AD18" s="1"/>
  <c r="Y22"/>
  <c r="M793" i="14"/>
  <c r="M796" s="1"/>
  <c r="M601" i="15"/>
  <c r="E766" i="17"/>
  <c r="M336" i="19"/>
  <c r="M818" i="15"/>
  <c r="E759"/>
  <c r="E695"/>
  <c r="AT61" i="7"/>
  <c r="P35" i="23" s="1"/>
  <c r="AV61" i="7"/>
  <c r="R35" i="23" s="1"/>
  <c r="AU65" i="9"/>
  <c r="Q37" i="23" s="1"/>
  <c r="AW65" i="9"/>
  <c r="S37" i="23" s="1"/>
  <c r="AU60" i="11"/>
  <c r="Q39" i="23" s="1"/>
  <c r="AW60" i="11"/>
  <c r="S39" i="23" s="1"/>
  <c r="V39" s="1"/>
  <c r="AU68" i="12"/>
  <c r="Q40" i="23" s="1"/>
  <c r="AW68" i="12"/>
  <c r="S40" i="23" s="1"/>
  <c r="P68" i="10"/>
  <c r="P69" s="1"/>
  <c r="M9" i="11"/>
  <c r="T9" s="1"/>
  <c r="M20"/>
  <c r="W31"/>
  <c r="W22" i="23"/>
  <c r="A284" i="14"/>
  <c r="AA31" i="11"/>
  <c r="AC31" s="1"/>
  <c r="M31"/>
  <c r="M624" i="15"/>
  <c r="M632" s="1"/>
  <c r="M272" i="19"/>
  <c r="E128"/>
  <c r="M480"/>
  <c r="M616"/>
  <c r="E866" i="16"/>
  <c r="M208" i="14"/>
  <c r="M209" s="1"/>
  <c r="M729" i="15"/>
  <c r="M573" i="16"/>
  <c r="M553" i="17"/>
  <c r="E595" i="19"/>
  <c r="E336"/>
  <c r="E300"/>
  <c r="E308" s="1"/>
  <c r="E192"/>
  <c r="E476" i="15"/>
  <c r="E337" i="19"/>
  <c r="E357"/>
  <c r="E510" i="14"/>
  <c r="E448"/>
  <c r="E456" s="1"/>
  <c r="E272" i="19"/>
  <c r="M14"/>
  <c r="E375" i="15"/>
  <c r="M414" i="19"/>
  <c r="M173" i="15"/>
  <c r="M174" s="1"/>
  <c r="E495" i="17"/>
  <c r="E633" i="16"/>
  <c r="M401"/>
  <c r="M1157" i="15"/>
  <c r="M745" i="14"/>
  <c r="M710"/>
  <c r="M518"/>
  <c r="M594" i="19"/>
  <c r="M828" i="17"/>
  <c r="E847" i="19"/>
  <c r="M587"/>
  <c r="U39" i="23"/>
  <c r="S42" l="1"/>
  <c r="U38"/>
  <c r="M574" i="16"/>
  <c r="E927"/>
  <c r="E928" s="1"/>
  <c r="M684"/>
  <c r="M255" i="15"/>
  <c r="V37" i="23"/>
  <c r="AD46" i="12"/>
  <c r="M854" i="19"/>
  <c r="M855" s="1"/>
  <c r="M279"/>
  <c r="M280" s="1"/>
  <c r="M136"/>
  <c r="E421"/>
  <c r="E422" s="1"/>
  <c r="V40" i="23"/>
  <c r="C20" i="13"/>
  <c r="E518" i="14"/>
  <c r="U35" i="23"/>
  <c r="E323" i="14"/>
  <c r="E325" s="1"/>
  <c r="AD26" i="7"/>
  <c r="P42" i="23"/>
  <c r="Y21" i="7"/>
  <c r="M228" i="14" s="1"/>
  <c r="W21" i="7"/>
  <c r="R59"/>
  <c r="U53"/>
  <c r="AK46"/>
  <c r="C62" i="13"/>
  <c r="W12" i="7"/>
  <c r="Y12"/>
  <c r="M74" i="14" s="1"/>
  <c r="Z10" i="7"/>
  <c r="M41" i="14"/>
  <c r="U23" i="7"/>
  <c r="Y37"/>
  <c r="M763" i="14" s="1"/>
  <c r="W37" i="7"/>
  <c r="Y14"/>
  <c r="M104" i="14" s="1"/>
  <c r="W14" i="7"/>
  <c r="Z15"/>
  <c r="AA15" s="1"/>
  <c r="AC15" s="1"/>
  <c r="M136" i="14"/>
  <c r="W32" i="7"/>
  <c r="Y32"/>
  <c r="E763" i="14" s="1"/>
  <c r="T7" i="7"/>
  <c r="E6" i="14"/>
  <c r="R7" i="7"/>
  <c r="U7" s="1"/>
  <c r="Y7" s="1"/>
  <c r="E12" i="14" s="1"/>
  <c r="AA54" i="7"/>
  <c r="AC54" s="1"/>
  <c r="E546" i="14" s="1"/>
  <c r="E548" s="1"/>
  <c r="AF26" i="7"/>
  <c r="C27" i="13"/>
  <c r="AI26" i="7"/>
  <c r="D331" i="14" s="1"/>
  <c r="U28" i="7"/>
  <c r="Y28" s="1"/>
  <c r="M352" i="14" s="1"/>
  <c r="U27" i="7"/>
  <c r="AF48" i="12"/>
  <c r="AK48"/>
  <c r="AQ48" s="1"/>
  <c r="G63" i="13"/>
  <c r="E193" i="19"/>
  <c r="M421"/>
  <c r="AI12" i="12"/>
  <c r="L77" i="19" s="1"/>
  <c r="G12" i="13"/>
  <c r="AK12" i="12"/>
  <c r="AQ12" s="1"/>
  <c r="AF12"/>
  <c r="L75" i="19" s="1"/>
  <c r="M78" s="1"/>
  <c r="M79" s="1"/>
  <c r="G36" i="13"/>
  <c r="M21" i="19"/>
  <c r="M22" s="1"/>
  <c r="G69" i="13"/>
  <c r="AF60" i="12"/>
  <c r="L677" i="19" s="1"/>
  <c r="M680" s="1"/>
  <c r="M681" s="1"/>
  <c r="AK60" i="12"/>
  <c r="AQ60" s="1"/>
  <c r="AC68"/>
  <c r="G72" i="13"/>
  <c r="AF63" i="12"/>
  <c r="D734" i="19" s="1"/>
  <c r="E737" s="1"/>
  <c r="E738" s="1"/>
  <c r="AK63" i="12"/>
  <c r="AQ63" s="1"/>
  <c r="G71" i="13"/>
  <c r="AK62" i="12"/>
  <c r="AQ62" s="1"/>
  <c r="AF62"/>
  <c r="L705" i="19" s="1"/>
  <c r="M708" s="1"/>
  <c r="M709" s="1"/>
  <c r="AF59" i="12"/>
  <c r="L648" i="19" s="1"/>
  <c r="M651" s="1"/>
  <c r="M652" s="1"/>
  <c r="G67" i="13"/>
  <c r="AK59" i="12"/>
  <c r="AQ59" s="1"/>
  <c r="AK46"/>
  <c r="AD50"/>
  <c r="G61" i="13"/>
  <c r="M250" i="19"/>
  <c r="M251" s="1"/>
  <c r="M107"/>
  <c r="M108" s="1"/>
  <c r="AF20" i="12"/>
  <c r="L189" i="19" s="1"/>
  <c r="G20" i="13"/>
  <c r="AI20" i="12"/>
  <c r="L191" i="19" s="1"/>
  <c r="AK20" i="12"/>
  <c r="AQ20" s="1"/>
  <c r="E365" i="19"/>
  <c r="AI9" i="12"/>
  <c r="D49" i="19" s="1"/>
  <c r="G9" i="13"/>
  <c r="AK9" i="12"/>
  <c r="AF9"/>
  <c r="D47" i="19" s="1"/>
  <c r="M422"/>
  <c r="AI34" i="12"/>
  <c r="L392" i="19" s="1"/>
  <c r="E855"/>
  <c r="AK25" i="12"/>
  <c r="AQ25" s="1"/>
  <c r="G25" i="13"/>
  <c r="AI25" i="12"/>
  <c r="D278" i="19" s="1"/>
  <c r="AF25" i="12"/>
  <c r="D276" i="19" s="1"/>
  <c r="E221"/>
  <c r="E222" s="1"/>
  <c r="AI15" i="12"/>
  <c r="D134" i="19" s="1"/>
  <c r="AK15" i="12"/>
  <c r="G15" i="13"/>
  <c r="AF15" i="12"/>
  <c r="D132" i="19" s="1"/>
  <c r="T16" i="23"/>
  <c r="W28" i="7"/>
  <c r="W7"/>
  <c r="T30"/>
  <c r="R30"/>
  <c r="E409" i="14"/>
  <c r="G33" i="13"/>
  <c r="AK33" i="12"/>
  <c r="AQ33" s="1"/>
  <c r="AF33"/>
  <c r="D390" i="19" s="1"/>
  <c r="AI33" i="12"/>
  <c r="D392" i="19" s="1"/>
  <c r="M41" i="7"/>
  <c r="M61" s="1"/>
  <c r="Y29" i="9"/>
  <c r="E342" i="15" s="1"/>
  <c r="W29" i="9"/>
  <c r="Y11"/>
  <c r="E73" i="15" s="1"/>
  <c r="W11" i="9"/>
  <c r="Z41" i="12"/>
  <c r="W22" i="9"/>
  <c r="Y22"/>
  <c r="M222" i="15" s="1"/>
  <c r="Y45" i="11"/>
  <c r="U48"/>
  <c r="Y39"/>
  <c r="L909" i="17" s="1"/>
  <c r="W39" i="11"/>
  <c r="Z12"/>
  <c r="AA12" s="1"/>
  <c r="AC12" s="1"/>
  <c r="M72" i="17" s="1"/>
  <c r="M74" s="1"/>
  <c r="M70"/>
  <c r="Q42" i="23"/>
  <c r="M307" i="19"/>
  <c r="M308" s="1"/>
  <c r="Y36" i="7"/>
  <c r="M669" i="14" s="1"/>
  <c r="W36" i="7"/>
  <c r="AF39" i="12"/>
  <c r="AK39"/>
  <c r="AQ39" s="1"/>
  <c r="Y36" i="9"/>
  <c r="E651" i="15" s="1"/>
  <c r="W36" i="9"/>
  <c r="W47" i="7"/>
  <c r="Y47"/>
  <c r="M445" i="14" s="1"/>
  <c r="AF9" i="7"/>
  <c r="D49" i="14" s="1"/>
  <c r="AK9" i="7"/>
  <c r="AQ9" s="1"/>
  <c r="C9" i="13"/>
  <c r="AI9" i="7"/>
  <c r="D51" i="14" s="1"/>
  <c r="AI14" i="9"/>
  <c r="L112" i="15" s="1"/>
  <c r="D14" i="13"/>
  <c r="AF14" i="9"/>
  <c r="L110" i="15" s="1"/>
  <c r="M113" s="1"/>
  <c r="M114" s="1"/>
  <c r="E221"/>
  <c r="Z21" i="9"/>
  <c r="U52"/>
  <c r="W49"/>
  <c r="Y49"/>
  <c r="L1125" i="15"/>
  <c r="M1128" s="1"/>
  <c r="M1129" s="1"/>
  <c r="AK40" i="9"/>
  <c r="AQ40" s="1"/>
  <c r="Y13" i="11"/>
  <c r="E101" i="17" s="1"/>
  <c r="W13" i="11"/>
  <c r="AF7" i="9"/>
  <c r="D19" i="15" s="1"/>
  <c r="AI7" i="9"/>
  <c r="D21" i="15" s="1"/>
  <c r="D7" i="13"/>
  <c r="Y24" i="11"/>
  <c r="M249" i="17" s="1"/>
  <c r="W24" i="11"/>
  <c r="E383" i="15"/>
  <c r="V38" i="23"/>
  <c r="E238" i="14"/>
  <c r="E239" s="1"/>
  <c r="AD41" i="12"/>
  <c r="AK39" i="7"/>
  <c r="AQ39" s="1"/>
  <c r="AF18" i="12"/>
  <c r="L161" i="19" s="1"/>
  <c r="G18" i="13"/>
  <c r="AK18" i="12"/>
  <c r="AQ18" s="1"/>
  <c r="AI18"/>
  <c r="L163" i="19" s="1"/>
  <c r="AD61" i="12"/>
  <c r="Z66"/>
  <c r="AK13" i="9"/>
  <c r="AQ13" s="1"/>
  <c r="AF13"/>
  <c r="D110" i="15" s="1"/>
  <c r="D13" i="13"/>
  <c r="AI13" i="9"/>
  <c r="D112" i="15" s="1"/>
  <c r="W32" i="9"/>
  <c r="Y32"/>
  <c r="M1032" i="15" s="1"/>
  <c r="AF35" i="9"/>
  <c r="D1097" i="15" s="1"/>
  <c r="AI35" i="9"/>
  <c r="D1099" i="15" s="1"/>
  <c r="D35" i="13"/>
  <c r="AK35" i="9"/>
  <c r="AQ35" s="1"/>
  <c r="Y27"/>
  <c r="E312" i="15" s="1"/>
  <c r="W27" i="9"/>
  <c r="L173" i="14"/>
  <c r="M176" s="1"/>
  <c r="M177" s="1"/>
  <c r="AK17" i="7"/>
  <c r="AQ17" s="1"/>
  <c r="M640" i="14"/>
  <c r="M648" s="1"/>
  <c r="U40" i="11"/>
  <c r="AK26" i="10"/>
  <c r="AQ26" s="1"/>
  <c r="AD60" i="9"/>
  <c r="M528" i="15"/>
  <c r="M530" s="1"/>
  <c r="AF22" i="12"/>
  <c r="L218" i="19" s="1"/>
  <c r="AI22" i="12"/>
  <c r="L220" i="19" s="1"/>
  <c r="G22" i="13"/>
  <c r="AK22" i="12"/>
  <c r="AQ22" s="1"/>
  <c r="G40" i="13"/>
  <c r="AK40" i="12"/>
  <c r="AQ40" s="1"/>
  <c r="AI40"/>
  <c r="AF40"/>
  <c r="AF19" i="9"/>
  <c r="D200" i="15" s="1"/>
  <c r="AK19" i="9"/>
  <c r="AQ19" s="1"/>
  <c r="D19" i="13"/>
  <c r="AI19" i="9"/>
  <c r="D202" i="15" s="1"/>
  <c r="Z37" i="9"/>
  <c r="M650" i="15"/>
  <c r="M1003"/>
  <c r="Y30" i="10"/>
  <c r="E710" i="16" s="1"/>
  <c r="W30" i="10"/>
  <c r="W28"/>
  <c r="Y28"/>
  <c r="Y36"/>
  <c r="M12" i="16" s="1"/>
  <c r="W36" i="10"/>
  <c r="AA7" i="11"/>
  <c r="AA15" i="10"/>
  <c r="AC15" s="1"/>
  <c r="AD15"/>
  <c r="W10" i="11"/>
  <c r="Y10"/>
  <c r="M42" i="17" s="1"/>
  <c r="W40" i="11"/>
  <c r="Y40"/>
  <c r="E909" i="17" s="1"/>
  <c r="M749"/>
  <c r="M361"/>
  <c r="M183"/>
  <c r="T20" i="11"/>
  <c r="C19" i="13"/>
  <c r="AK18" i="7"/>
  <c r="AQ18" s="1"/>
  <c r="AI18"/>
  <c r="D207" i="14" s="1"/>
  <c r="AF18" i="7"/>
  <c r="D205" i="14" s="1"/>
  <c r="Y35" i="7"/>
  <c r="M545" i="14" s="1"/>
  <c r="W35" i="7"/>
  <c r="Y17" i="9"/>
  <c r="E163" i="15" s="1"/>
  <c r="W17" i="9"/>
  <c r="G13" i="13"/>
  <c r="AI13" i="12"/>
  <c r="D106" i="19" s="1"/>
  <c r="AK13" i="12"/>
  <c r="AQ13" s="1"/>
  <c r="AF13"/>
  <c r="D104" i="19" s="1"/>
  <c r="E107" s="1"/>
  <c r="E108" s="1"/>
  <c r="Z40" i="7"/>
  <c r="W41"/>
  <c r="AF12" i="9"/>
  <c r="L80" i="15" s="1"/>
  <c r="AI12" i="9"/>
  <c r="L82" i="15" s="1"/>
  <c r="D12" i="13"/>
  <c r="AK12" i="9"/>
  <c r="AQ12" s="1"/>
  <c r="AK23" i="12"/>
  <c r="AQ23" s="1"/>
  <c r="AF23"/>
  <c r="D247" i="19" s="1"/>
  <c r="AI23" i="12"/>
  <c r="D249" i="19" s="1"/>
  <c r="G23" i="13"/>
  <c r="M341" i="15"/>
  <c r="Z30" i="9"/>
  <c r="M12" i="15"/>
  <c r="Y41" i="9"/>
  <c r="E1031" i="15"/>
  <c r="Z38" i="9"/>
  <c r="AF56" i="7"/>
  <c r="D644" i="14" s="1"/>
  <c r="E647" s="1"/>
  <c r="E648" s="1"/>
  <c r="C83" i="13"/>
  <c r="H83" s="1"/>
  <c r="AK56" i="7"/>
  <c r="AQ56" s="1"/>
  <c r="D39" i="13"/>
  <c r="AI39" i="9"/>
  <c r="D1127" i="15" s="1"/>
  <c r="AF39" i="9"/>
  <c r="D1125" i="15" s="1"/>
  <c r="AA65" i="10"/>
  <c r="AC65" s="1"/>
  <c r="E740" i="16" s="1"/>
  <c r="E742" s="1"/>
  <c r="W40" i="10"/>
  <c r="Z40" s="1"/>
  <c r="Y40"/>
  <c r="W25"/>
  <c r="Y25"/>
  <c r="M303" i="16" s="1"/>
  <c r="Z18" i="10"/>
  <c r="E215" i="16"/>
  <c r="W16" i="10"/>
  <c r="Y16"/>
  <c r="E186" i="16" s="1"/>
  <c r="U41" i="10"/>
  <c r="W52"/>
  <c r="E592" i="16"/>
  <c r="Z49" i="10"/>
  <c r="Z32"/>
  <c r="M916" i="16"/>
  <c r="Z10" i="9"/>
  <c r="M42" i="15"/>
  <c r="E698" i="14"/>
  <c r="Z34" i="7"/>
  <c r="AQ65" i="12"/>
  <c r="D18" i="19"/>
  <c r="AI29" i="7"/>
  <c r="D393" i="14" s="1"/>
  <c r="AF29" i="7"/>
  <c r="D391" i="14" s="1"/>
  <c r="C31" i="13"/>
  <c r="AA9" i="10"/>
  <c r="AC9" s="1"/>
  <c r="M42" i="16" s="1"/>
  <c r="M44" s="1"/>
  <c r="E976"/>
  <c r="Z33" i="10"/>
  <c r="Z13"/>
  <c r="M98" i="16"/>
  <c r="Z7" i="10"/>
  <c r="E11" i="16"/>
  <c r="E302"/>
  <c r="Z24" i="10"/>
  <c r="E680" i="16"/>
  <c r="Z37" i="10"/>
  <c r="E273" i="16"/>
  <c r="Z22" i="10"/>
  <c r="Y19" i="11"/>
  <c r="E189" i="17" s="1"/>
  <c r="W19" i="11"/>
  <c r="W28"/>
  <c r="Y28"/>
  <c r="E338" i="17" s="1"/>
  <c r="F36" i="13"/>
  <c r="AK35" i="11"/>
  <c r="AQ35" s="1"/>
  <c r="AI35"/>
  <c r="K889" i="17" s="1"/>
  <c r="L890" s="1"/>
  <c r="AA17" i="11"/>
  <c r="AC17" s="1"/>
  <c r="E161" i="17" s="1"/>
  <c r="AK35" i="10"/>
  <c r="AQ35" s="1"/>
  <c r="AI35"/>
  <c r="D1016" i="16" s="1"/>
  <c r="E1017" s="1"/>
  <c r="E38" i="13"/>
  <c r="AA21" i="10"/>
  <c r="AC21" s="1"/>
  <c r="M246" i="16" s="1"/>
  <c r="M248" s="1"/>
  <c r="AA11" i="10"/>
  <c r="AC11" s="1"/>
  <c r="M71" i="16" s="1"/>
  <c r="M73" s="1"/>
  <c r="F68" i="13"/>
  <c r="AF53" i="11"/>
  <c r="D521" i="17" s="1"/>
  <c r="E524" s="1"/>
  <c r="E525" s="1"/>
  <c r="AA23" i="11"/>
  <c r="AC23" s="1"/>
  <c r="E250" i="17" s="1"/>
  <c r="E252" s="1"/>
  <c r="AA29" i="11"/>
  <c r="AC29" s="1"/>
  <c r="M339" i="17" s="1"/>
  <c r="M341" s="1"/>
  <c r="AA27" i="11"/>
  <c r="AC27" s="1"/>
  <c r="E309" i="17" s="1"/>
  <c r="E311" s="1"/>
  <c r="AA36" i="11"/>
  <c r="AC36" s="1"/>
  <c r="E818" i="17" s="1"/>
  <c r="E820" s="1"/>
  <c r="AF18" i="11"/>
  <c r="L167" i="17" s="1"/>
  <c r="AI18" i="11"/>
  <c r="L169" i="17" s="1"/>
  <c r="F18" i="13"/>
  <c r="E562" i="16"/>
  <c r="Z29" i="10"/>
  <c r="AK48"/>
  <c r="E61" i="13"/>
  <c r="M592" i="16"/>
  <c r="Z50" i="10"/>
  <c r="AK63"/>
  <c r="AQ63" s="1"/>
  <c r="L688" i="16"/>
  <c r="M691" s="1"/>
  <c r="M692" s="1"/>
  <c r="M484" i="17"/>
  <c r="Z11" i="11"/>
  <c r="E70" i="17"/>
  <c r="Z26" i="11"/>
  <c r="M278" i="17"/>
  <c r="W30" i="11"/>
  <c r="Y30"/>
  <c r="E367" i="17" s="1"/>
  <c r="Z37" i="11"/>
  <c r="E786" i="17"/>
  <c r="AA34" i="11"/>
  <c r="AC34" s="1"/>
  <c r="M664" i="17" s="1"/>
  <c r="R20" i="11"/>
  <c r="U20" s="1"/>
  <c r="E1018" i="16"/>
  <c r="E164" i="19"/>
  <c r="E165" s="1"/>
  <c r="U61" i="10"/>
  <c r="AD55" i="11"/>
  <c r="AD12"/>
  <c r="Z34" i="10"/>
  <c r="E255" i="16"/>
  <c r="E256" s="1"/>
  <c r="U33" i="11"/>
  <c r="E342" i="16"/>
  <c r="E343" s="1"/>
  <c r="M756" i="17"/>
  <c r="M368"/>
  <c r="M754"/>
  <c r="M758" s="1"/>
  <c r="M366"/>
  <c r="Z31" i="11"/>
  <c r="AD31" s="1"/>
  <c r="E36" i="17"/>
  <c r="M41" i="11"/>
  <c r="M60" s="1"/>
  <c r="R9"/>
  <c r="U9" s="1"/>
  <c r="E260" i="14"/>
  <c r="Z22" i="7"/>
  <c r="Y16"/>
  <c r="W16"/>
  <c r="W57" i="9"/>
  <c r="Y57"/>
  <c r="U63"/>
  <c r="AF9"/>
  <c r="D50" i="15" s="1"/>
  <c r="AK9" i="9"/>
  <c r="AQ9" s="1"/>
  <c r="AI9"/>
  <c r="D52" i="15" s="1"/>
  <c r="D9" i="13"/>
  <c r="AI32" i="12"/>
  <c r="L363" i="19" s="1"/>
  <c r="G32" i="13"/>
  <c r="AK32" i="12"/>
  <c r="AQ32" s="1"/>
  <c r="AF32"/>
  <c r="L361" i="19" s="1"/>
  <c r="AI8" i="7"/>
  <c r="C8" i="13"/>
  <c r="AF8" i="7"/>
  <c r="AK8" s="1"/>
  <c r="AI25" i="9"/>
  <c r="D291" i="15" s="1"/>
  <c r="AF25" i="9"/>
  <c r="D289" i="15" s="1"/>
  <c r="D25" i="13"/>
  <c r="AI24" i="7"/>
  <c r="D299" i="14" s="1"/>
  <c r="AF24" i="7"/>
  <c r="D297" i="14" s="1"/>
  <c r="C25" i="13"/>
  <c r="AF55" i="7"/>
  <c r="C81" i="13"/>
  <c r="H81" s="1"/>
  <c r="AK55" i="7"/>
  <c r="AQ55" s="1"/>
  <c r="AK44" i="11"/>
  <c r="F61" i="13"/>
  <c r="AF10" i="12"/>
  <c r="L47" i="19" s="1"/>
  <c r="AK10" i="12"/>
  <c r="AQ10" s="1"/>
  <c r="AI10"/>
  <c r="L49" i="19" s="1"/>
  <c r="G10" i="13"/>
  <c r="W48" i="7"/>
  <c r="Y48"/>
  <c r="U50"/>
  <c r="W41" i="9"/>
  <c r="Z8"/>
  <c r="M11" i="15"/>
  <c r="AA66" i="10"/>
  <c r="AC66" s="1"/>
  <c r="AD66" s="1"/>
  <c r="AA27"/>
  <c r="AC27" s="1"/>
  <c r="M333" i="16" s="1"/>
  <c r="M335" s="1"/>
  <c r="M273"/>
  <c r="Z23" i="10"/>
  <c r="Y17"/>
  <c r="M186" i="16" s="1"/>
  <c r="W17" i="10"/>
  <c r="W41" s="1"/>
  <c r="D762" i="19"/>
  <c r="E765" s="1"/>
  <c r="E766" s="1"/>
  <c r="D20"/>
  <c r="AI28" i="9"/>
  <c r="L321" i="15" s="1"/>
  <c r="AF28" i="9"/>
  <c r="L319" i="15" s="1"/>
  <c r="D28" i="13"/>
  <c r="AF11" i="7"/>
  <c r="D81" i="14" s="1"/>
  <c r="AI11" i="7"/>
  <c r="D83" i="14" s="1"/>
  <c r="C11" i="13"/>
  <c r="AF61" i="9"/>
  <c r="D567" i="15" s="1"/>
  <c r="E570" s="1"/>
  <c r="E571" s="1"/>
  <c r="D72" i="13"/>
  <c r="AF50" i="9"/>
  <c r="L442" i="15" s="1"/>
  <c r="M445" s="1"/>
  <c r="M446" s="1"/>
  <c r="D63" i="13"/>
  <c r="AI33" i="7"/>
  <c r="L616" i="14" s="1"/>
  <c r="AF33" i="7"/>
  <c r="L614" i="14" s="1"/>
  <c r="C35" i="13"/>
  <c r="AI25" i="7"/>
  <c r="L299" i="14" s="1"/>
  <c r="C26" i="13"/>
  <c r="AF25" i="7"/>
  <c r="L297" i="14" s="1"/>
  <c r="M300" s="1"/>
  <c r="M301" s="1"/>
  <c r="AF15" i="9"/>
  <c r="D140" i="15" s="1"/>
  <c r="AI15" i="9"/>
  <c r="D142" i="15" s="1"/>
  <c r="D15" i="13"/>
  <c r="AI24" i="9"/>
  <c r="L261" i="15" s="1"/>
  <c r="D24" i="13"/>
  <c r="AF24" i="9"/>
  <c r="L259" i="15" s="1"/>
  <c r="M262" s="1"/>
  <c r="M263" s="1"/>
  <c r="AI34" i="9"/>
  <c r="L1070" i="15" s="1"/>
  <c r="D34" i="13"/>
  <c r="AF34" i="9"/>
  <c r="L1068" i="15" s="1"/>
  <c r="AF46" i="11"/>
  <c r="L462" i="17" s="1"/>
  <c r="M465" s="1"/>
  <c r="M466" s="1"/>
  <c r="AK46" i="11"/>
  <c r="AQ46" s="1"/>
  <c r="F63" i="13"/>
  <c r="Z16" i="9"/>
  <c r="M132" i="15"/>
  <c r="AF26" i="9"/>
  <c r="L289" i="15" s="1"/>
  <c r="AI26" i="9"/>
  <c r="L291" i="15" s="1"/>
  <c r="D26" i="13"/>
  <c r="AI33" i="9"/>
  <c r="D1070" i="15" s="1"/>
  <c r="AF33" i="9"/>
  <c r="D1068" i="15" s="1"/>
  <c r="D33" i="13"/>
  <c r="AK33" i="9"/>
  <c r="AQ33" s="1"/>
  <c r="D504" i="15"/>
  <c r="E507" s="1"/>
  <c r="E508" s="1"/>
  <c r="D628"/>
  <c r="E631" s="1"/>
  <c r="E632" s="1"/>
  <c r="AA16" i="11"/>
  <c r="AC16" s="1"/>
  <c r="M131" i="17" s="1"/>
  <c r="M133" s="1"/>
  <c r="E887" i="16"/>
  <c r="M157"/>
  <c r="E69"/>
  <c r="Z10" i="10"/>
  <c r="E40" i="16"/>
  <c r="Z8" i="10"/>
  <c r="E12" i="16"/>
  <c r="Y41" i="10"/>
  <c r="E72" i="13"/>
  <c r="AF64" i="10"/>
  <c r="L717" i="16" s="1"/>
  <c r="M720" s="1"/>
  <c r="M721" s="1"/>
  <c r="AA39" i="10"/>
  <c r="AC39" s="1"/>
  <c r="AD39" s="1"/>
  <c r="Y22" i="11"/>
  <c r="M219" i="17" s="1"/>
  <c r="W22" i="11"/>
  <c r="W25"/>
  <c r="Y25"/>
  <c r="E279" i="17" s="1"/>
  <c r="Y32" i="11"/>
  <c r="L851" i="17" s="1"/>
  <c r="W32" i="11"/>
  <c r="AA12" i="10"/>
  <c r="AC12" s="1"/>
  <c r="E100" i="16" s="1"/>
  <c r="E102" s="1"/>
  <c r="Y21" i="11"/>
  <c r="E219" i="17" s="1"/>
  <c r="W21" i="11"/>
  <c r="Z45"/>
  <c r="W48"/>
  <c r="E454" i="17"/>
  <c r="E12"/>
  <c r="AA62" i="10"/>
  <c r="AC62" s="1"/>
  <c r="M653" i="16" s="1"/>
  <c r="M655" s="1"/>
  <c r="AD62" i="10"/>
  <c r="E127" i="16"/>
  <c r="Z14" i="10"/>
  <c r="Y56" i="11"/>
  <c r="M572" i="17" s="1"/>
  <c r="U58" i="11"/>
  <c r="Z56"/>
  <c r="M483" i="17"/>
  <c r="Z52" i="11"/>
  <c r="W58"/>
  <c r="Z57" s="1"/>
  <c r="W14"/>
  <c r="Y14"/>
  <c r="M101" i="17" s="1"/>
  <c r="M595" i="19"/>
  <c r="U40" i="23"/>
  <c r="U43" s="1"/>
  <c r="V35"/>
  <c r="V43" s="1"/>
  <c r="M337" i="19"/>
  <c r="M804" i="14"/>
  <c r="M393" i="19"/>
  <c r="M394" s="1"/>
  <c r="U41" i="9"/>
  <c r="U65" s="1"/>
  <c r="E114" i="14"/>
  <c r="E115" s="1"/>
  <c r="L891" i="17"/>
  <c r="E163"/>
  <c r="Z8" i="11"/>
  <c r="M666" i="17"/>
  <c r="AK54" i="11"/>
  <c r="AQ54" s="1"/>
  <c r="M170" i="17" l="1"/>
  <c r="M171" s="1"/>
  <c r="E1071" i="15"/>
  <c r="E1072" s="1"/>
  <c r="M292"/>
  <c r="M293" s="1"/>
  <c r="E292"/>
  <c r="E293" s="1"/>
  <c r="E203"/>
  <c r="E204" s="1"/>
  <c r="M322"/>
  <c r="M323" s="1"/>
  <c r="AD54" i="7"/>
  <c r="Y27"/>
  <c r="M322" i="14" s="1"/>
  <c r="W27" i="7"/>
  <c r="D329" i="14"/>
  <c r="E332" s="1"/>
  <c r="E333" s="1"/>
  <c r="AK26" i="7"/>
  <c r="AQ26" s="1"/>
  <c r="Z14"/>
  <c r="M259" i="14"/>
  <c r="M103"/>
  <c r="M762"/>
  <c r="Z37" i="7"/>
  <c r="W23"/>
  <c r="Y23"/>
  <c r="M260" i="14" s="1"/>
  <c r="AA10" i="7"/>
  <c r="AC10" s="1"/>
  <c r="M43" i="14" s="1"/>
  <c r="M45" s="1"/>
  <c r="M73"/>
  <c r="Z12" i="7"/>
  <c r="AK11"/>
  <c r="AQ11" s="1"/>
  <c r="E300" i="14"/>
  <c r="E301" s="1"/>
  <c r="U30" i="7"/>
  <c r="Y30" s="1"/>
  <c r="E415" i="14" s="1"/>
  <c r="C77" i="13"/>
  <c r="H77" s="1"/>
  <c r="AF54" i="7"/>
  <c r="Z32"/>
  <c r="E762" i="14"/>
  <c r="AD15" i="7"/>
  <c r="M137" i="14"/>
  <c r="M139" s="1"/>
  <c r="Y53" i="7"/>
  <c r="W53"/>
  <c r="U59"/>
  <c r="Z21"/>
  <c r="M227" i="14"/>
  <c r="M617"/>
  <c r="M618" s="1"/>
  <c r="E208"/>
  <c r="E209" s="1"/>
  <c r="L620" i="19"/>
  <c r="M623" s="1"/>
  <c r="M624" s="1"/>
  <c r="AF50" i="12"/>
  <c r="E50" i="19"/>
  <c r="E51" s="1"/>
  <c r="AQ46" i="12"/>
  <c r="AQ50" s="1"/>
  <c r="AK50"/>
  <c r="E135" i="19"/>
  <c r="E136" s="1"/>
  <c r="M192"/>
  <c r="M193" s="1"/>
  <c r="M221"/>
  <c r="M222" s="1"/>
  <c r="E279"/>
  <c r="E280" s="1"/>
  <c r="AK41" i="12"/>
  <c r="AI41"/>
  <c r="AI68" s="1"/>
  <c r="E250" i="19"/>
  <c r="E251" s="1"/>
  <c r="W30" i="7"/>
  <c r="Z27" i="9"/>
  <c r="E311" i="15"/>
  <c r="E100" i="17"/>
  <c r="Z13" i="11"/>
  <c r="AK14" i="9"/>
  <c r="AQ14" s="1"/>
  <c r="M444" i="14"/>
  <c r="Z47" i="7"/>
  <c r="L908" i="17"/>
  <c r="Z39" i="11"/>
  <c r="AD12" i="10"/>
  <c r="M1071" i="15"/>
  <c r="M1072" s="1"/>
  <c r="AK61" i="9"/>
  <c r="AQ61" s="1"/>
  <c r="AK28"/>
  <c r="AQ28" s="1"/>
  <c r="AD27" i="10"/>
  <c r="E361" i="16"/>
  <c r="E447"/>
  <c r="AF60" i="9"/>
  <c r="L534" i="15" s="1"/>
  <c r="M537" s="1"/>
  <c r="M538" s="1"/>
  <c r="D71" i="13"/>
  <c r="E1100" i="15"/>
  <c r="E1101" s="1"/>
  <c r="AF61" i="12"/>
  <c r="AK61"/>
  <c r="G70" i="13"/>
  <c r="AD66" i="12"/>
  <c r="AD68" s="1"/>
  <c r="M164" i="19"/>
  <c r="M165" s="1"/>
  <c r="E22" i="15"/>
  <c r="E23" s="1"/>
  <c r="AA21" i="9"/>
  <c r="AC21" s="1"/>
  <c r="E223" i="15" s="1"/>
  <c r="E225" s="1"/>
  <c r="AD21" i="9"/>
  <c r="E650" i="15"/>
  <c r="E1003"/>
  <c r="Z36" i="9"/>
  <c r="AA36" s="1"/>
  <c r="AC36" s="1"/>
  <c r="M668" i="14"/>
  <c r="Z36" i="7"/>
  <c r="Z22" i="9"/>
  <c r="M221" i="15"/>
  <c r="E341"/>
  <c r="Z29" i="9"/>
  <c r="E393" i="19"/>
  <c r="E394" s="1"/>
  <c r="E11" i="14"/>
  <c r="Z7" i="7"/>
  <c r="AK64" i="10"/>
  <c r="AQ64" s="1"/>
  <c r="AK24" i="9"/>
  <c r="AQ24" s="1"/>
  <c r="AK15"/>
  <c r="AQ15" s="1"/>
  <c r="AK25" i="7"/>
  <c r="AQ25" s="1"/>
  <c r="AK33"/>
  <c r="AQ33" s="1"/>
  <c r="AK50" i="9"/>
  <c r="AQ50" s="1"/>
  <c r="AK24" i="7"/>
  <c r="AQ24" s="1"/>
  <c r="AK25" i="9"/>
  <c r="AQ25" s="1"/>
  <c r="AD34" i="11"/>
  <c r="AD11" i="10"/>
  <c r="E360" i="16"/>
  <c r="E446"/>
  <c r="Z28" i="10"/>
  <c r="AA28" s="1"/>
  <c r="AC28" s="1"/>
  <c r="AD28" s="1"/>
  <c r="E113" i="15"/>
  <c r="E114" s="1"/>
  <c r="M248" i="17"/>
  <c r="Z24" i="11"/>
  <c r="AA24" s="1"/>
  <c r="AC24" s="1"/>
  <c r="M250" i="17" s="1"/>
  <c r="AK7" i="9"/>
  <c r="AQ7" s="1"/>
  <c r="Y52"/>
  <c r="E435" i="15"/>
  <c r="E52" i="14"/>
  <c r="E53" s="1"/>
  <c r="Z68" i="12"/>
  <c r="Z30" i="10"/>
  <c r="E709" i="16"/>
  <c r="AA37" i="9"/>
  <c r="AC37" s="1"/>
  <c r="Z32"/>
  <c r="M1031" i="15"/>
  <c r="W52" i="9"/>
  <c r="E434" i="15"/>
  <c r="Z49" i="9"/>
  <c r="Y48" i="11"/>
  <c r="E455" i="17"/>
  <c r="Z11" i="9"/>
  <c r="E72" i="15"/>
  <c r="Z28" i="7"/>
  <c r="M351" i="14"/>
  <c r="AF39" i="10"/>
  <c r="AK39"/>
  <c r="AQ39" s="1"/>
  <c r="AI39"/>
  <c r="W9" i="11"/>
  <c r="Y9"/>
  <c r="U41"/>
  <c r="U60" s="1"/>
  <c r="E31" i="13"/>
  <c r="AI28" i="10"/>
  <c r="AF28"/>
  <c r="Y20" i="11"/>
  <c r="M189" i="17" s="1"/>
  <c r="W20" i="11"/>
  <c r="AA8"/>
  <c r="AC8" s="1"/>
  <c r="M13" i="17" s="1"/>
  <c r="M15" s="1"/>
  <c r="AA57" i="11"/>
  <c r="AC57" s="1"/>
  <c r="M602" i="17" s="1"/>
  <c r="M604" s="1"/>
  <c r="E69" i="13"/>
  <c r="AK62" i="10"/>
  <c r="AQ62" s="1"/>
  <c r="AF62"/>
  <c r="L659" i="16" s="1"/>
  <c r="M662" s="1"/>
  <c r="M663" s="1"/>
  <c r="AI12" i="10"/>
  <c r="D108" i="16" s="1"/>
  <c r="AF12" i="10"/>
  <c r="D106" i="16" s="1"/>
  <c r="AK12" i="10"/>
  <c r="AQ12" s="1"/>
  <c r="E13" i="13"/>
  <c r="AA10" i="10"/>
  <c r="AC10" s="1"/>
  <c r="E71" i="16" s="1"/>
  <c r="E73" s="1"/>
  <c r="Z14" i="11"/>
  <c r="M100" i="17"/>
  <c r="Z58" i="11"/>
  <c r="AA52"/>
  <c r="AA56"/>
  <c r="AC56" s="1"/>
  <c r="M573" i="17" s="1"/>
  <c r="M575" s="1"/>
  <c r="Z21" i="11"/>
  <c r="E218" i="17"/>
  <c r="Z32" i="11"/>
  <c r="L850" i="17"/>
  <c r="Z22" i="11"/>
  <c r="M218" i="17"/>
  <c r="AA8" i="9"/>
  <c r="Z48" i="7"/>
  <c r="W50"/>
  <c r="E732" i="14"/>
  <c r="D614"/>
  <c r="E617" s="1"/>
  <c r="E618" s="1"/>
  <c r="M464" i="15"/>
  <c r="Z57" i="9"/>
  <c r="W63"/>
  <c r="Z62" s="1"/>
  <c r="AA22" i="7"/>
  <c r="AC22" s="1"/>
  <c r="E261" i="14" s="1"/>
  <c r="AF31" i="11"/>
  <c r="AK31"/>
  <c r="AQ31" s="1"/>
  <c r="AI31"/>
  <c r="F32" i="13"/>
  <c r="Y33" i="11"/>
  <c r="E663" i="17" s="1"/>
  <c r="W33" i="11"/>
  <c r="AA34" i="10"/>
  <c r="AC34" s="1"/>
  <c r="M978" i="16" s="1"/>
  <c r="M980" s="1"/>
  <c r="AF55" i="11"/>
  <c r="D579" i="17" s="1"/>
  <c r="E582" s="1"/>
  <c r="E583" s="1"/>
  <c r="F72" i="13"/>
  <c r="AA37" i="11"/>
  <c r="AC37" s="1"/>
  <c r="E788" i="17" s="1"/>
  <c r="E790" s="1"/>
  <c r="E798" s="1"/>
  <c r="Z30" i="11"/>
  <c r="E366" i="17"/>
  <c r="AA26" i="11"/>
  <c r="AC26" s="1"/>
  <c r="M280" i="17" s="1"/>
  <c r="M282" s="1"/>
  <c r="AA11" i="11"/>
  <c r="AC11" s="1"/>
  <c r="E72" i="17" s="1"/>
  <c r="AA29" i="10"/>
  <c r="AC29" s="1"/>
  <c r="E564" i="16" s="1"/>
  <c r="AD29" i="10"/>
  <c r="E337" i="17"/>
  <c r="Z28" i="11"/>
  <c r="AA33" i="10"/>
  <c r="AC33" s="1"/>
  <c r="E978" i="16" s="1"/>
  <c r="E980" s="1"/>
  <c r="AA34" i="7"/>
  <c r="AC34" s="1"/>
  <c r="E700" i="14" s="1"/>
  <c r="AA49" i="10"/>
  <c r="Z52"/>
  <c r="AA40" i="7"/>
  <c r="AC40" s="1"/>
  <c r="AD40" s="1"/>
  <c r="E908" i="17"/>
  <c r="Z40" i="11"/>
  <c r="Z10"/>
  <c r="M41" i="17"/>
  <c r="E888" i="16"/>
  <c r="E890" s="1"/>
  <c r="M158"/>
  <c r="AC7" i="11"/>
  <c r="AD16"/>
  <c r="AK26" i="9"/>
  <c r="AQ26" s="1"/>
  <c r="AK34"/>
  <c r="AQ34" s="1"/>
  <c r="E143" i="15"/>
  <c r="E144" s="1"/>
  <c r="E84" i="14"/>
  <c r="E85" s="1"/>
  <c r="M50" i="19"/>
  <c r="M51" s="1"/>
  <c r="M364"/>
  <c r="M365" s="1"/>
  <c r="AK18" i="11"/>
  <c r="AQ18" s="1"/>
  <c r="AD36"/>
  <c r="AD27"/>
  <c r="AD29"/>
  <c r="AD23"/>
  <c r="AK53"/>
  <c r="AQ53" s="1"/>
  <c r="AD21" i="10"/>
  <c r="AD17" i="11"/>
  <c r="AD24"/>
  <c r="AD9" i="10"/>
  <c r="AK29" i="7"/>
  <c r="AQ29" s="1"/>
  <c r="E394" i="14"/>
  <c r="E395" s="1"/>
  <c r="AF41" i="12"/>
  <c r="AD65" i="10"/>
  <c r="E1128" i="15"/>
  <c r="E1129" s="1"/>
  <c r="AK39" i="9"/>
  <c r="AQ39" s="1"/>
  <c r="M83" i="15"/>
  <c r="M84" s="1"/>
  <c r="AA14" i="10"/>
  <c r="AC14" s="1"/>
  <c r="E129" i="16" s="1"/>
  <c r="E131" s="1"/>
  <c r="Z48" i="11"/>
  <c r="AA45"/>
  <c r="E362" i="16"/>
  <c r="E364" s="1"/>
  <c r="E448"/>
  <c r="E278" i="17"/>
  <c r="Z25" i="11"/>
  <c r="AD8" i="10"/>
  <c r="AA8"/>
  <c r="AC8" s="1"/>
  <c r="E42" i="16" s="1"/>
  <c r="E44" s="1"/>
  <c r="AA16" i="9"/>
  <c r="AC16" s="1"/>
  <c r="M134" i="15" s="1"/>
  <c r="M136" s="1"/>
  <c r="M185" i="16"/>
  <c r="Z17" i="10"/>
  <c r="AA23"/>
  <c r="AC23" s="1"/>
  <c r="M275" i="16" s="1"/>
  <c r="M277" s="1"/>
  <c r="E44" i="13"/>
  <c r="AI27" i="10"/>
  <c r="L341" i="16" s="1"/>
  <c r="E30" i="13"/>
  <c r="AF27" i="10"/>
  <c r="L339" i="16" s="1"/>
  <c r="M342" s="1"/>
  <c r="M343" s="1"/>
  <c r="AF66" i="10"/>
  <c r="AK66" s="1"/>
  <c r="AQ66" s="1"/>
  <c r="E733" i="14"/>
  <c r="Y50" i="7"/>
  <c r="AQ44" i="11"/>
  <c r="AQ8" i="7"/>
  <c r="L19" i="14"/>
  <c r="L21"/>
  <c r="M465" i="15"/>
  <c r="Y63" i="9"/>
  <c r="Z16" i="7"/>
  <c r="E165" i="14"/>
  <c r="E166"/>
  <c r="AI12" i="11"/>
  <c r="L80" i="17" s="1"/>
  <c r="AF12" i="11"/>
  <c r="L78" i="17" s="1"/>
  <c r="M81" s="1"/>
  <c r="M82" s="1"/>
  <c r="F12" i="13"/>
  <c r="AK12" i="11"/>
  <c r="AQ12" s="1"/>
  <c r="Y61" i="10"/>
  <c r="U68"/>
  <c r="W61"/>
  <c r="F35" i="13"/>
  <c r="AF34" i="11"/>
  <c r="L670" i="17" s="1"/>
  <c r="AI34" i="11"/>
  <c r="L672" i="17" s="1"/>
  <c r="AA50" i="10"/>
  <c r="AC50" s="1"/>
  <c r="M594" i="16" s="1"/>
  <c r="M596" s="1"/>
  <c r="AQ48" i="10"/>
  <c r="AF11"/>
  <c r="L77" i="16" s="1"/>
  <c r="E12" i="13"/>
  <c r="AI11" i="10"/>
  <c r="L79" i="16" s="1"/>
  <c r="E188" i="17"/>
  <c r="Z19" i="11"/>
  <c r="AA22" i="10"/>
  <c r="AC22" s="1"/>
  <c r="E275" i="16" s="1"/>
  <c r="E277" s="1"/>
  <c r="AA37" i="10"/>
  <c r="AC37" s="1"/>
  <c r="E682" i="16" s="1"/>
  <c r="E684" s="1"/>
  <c r="AA24" i="10"/>
  <c r="AC24" s="1"/>
  <c r="E304" i="16" s="1"/>
  <c r="E306" s="1"/>
  <c r="AA7" i="10"/>
  <c r="AA13"/>
  <c r="AC13" s="1"/>
  <c r="M100" i="16" s="1"/>
  <c r="M102" s="1"/>
  <c r="AD13" i="10"/>
  <c r="AA10" i="9"/>
  <c r="AC10" s="1"/>
  <c r="M44" i="15" s="1"/>
  <c r="M46" s="1"/>
  <c r="AD10" i="9"/>
  <c r="AA32" i="10"/>
  <c r="AC32" s="1"/>
  <c r="M918" i="16" s="1"/>
  <c r="M920" s="1"/>
  <c r="AD32" i="10"/>
  <c r="Z16"/>
  <c r="E185" i="16"/>
  <c r="AA18" i="10"/>
  <c r="AC18" s="1"/>
  <c r="E217" i="16" s="1"/>
  <c r="E219" s="1"/>
  <c r="AD18" i="10"/>
  <c r="Z25"/>
  <c r="M302" i="16"/>
  <c r="AA40" i="10"/>
  <c r="AC40" s="1"/>
  <c r="AD40"/>
  <c r="AA38" i="9"/>
  <c r="AC38" s="1"/>
  <c r="E1033" i="15" s="1"/>
  <c r="E1035" s="1"/>
  <c r="AD38" i="9"/>
  <c r="AA30"/>
  <c r="AC30" s="1"/>
  <c r="M343" i="15" s="1"/>
  <c r="M345" s="1"/>
  <c r="AD30" i="9"/>
  <c r="E162" i="15"/>
  <c r="Z17" i="9"/>
  <c r="M544" i="14"/>
  <c r="Z35" i="7"/>
  <c r="E18" i="13"/>
  <c r="H18" s="1"/>
  <c r="AK15" i="10"/>
  <c r="AQ15" s="1"/>
  <c r="AI15"/>
  <c r="AF15"/>
  <c r="M11" i="16"/>
  <c r="Z36" i="10"/>
  <c r="M160" i="16"/>
  <c r="W65" i="9"/>
  <c r="E53" i="15"/>
  <c r="E54" s="1"/>
  <c r="E263" i="14"/>
  <c r="M370" i="17"/>
  <c r="E74"/>
  <c r="Y58" i="11"/>
  <c r="E566" i="16"/>
  <c r="E21" i="19"/>
  <c r="E22" s="1"/>
  <c r="E702" i="14"/>
  <c r="U69" i="10"/>
  <c r="Y65" i="9"/>
  <c r="M252" i="17" l="1"/>
  <c r="E450" i="16"/>
  <c r="Y41" i="7"/>
  <c r="U41"/>
  <c r="U61" s="1"/>
  <c r="Z23"/>
  <c r="Y59"/>
  <c r="M477" i="14"/>
  <c r="C16" i="13"/>
  <c r="AI15" i="7"/>
  <c r="L145" i="14" s="1"/>
  <c r="AF15" i="7"/>
  <c r="L143" i="14" s="1"/>
  <c r="AA32" i="7"/>
  <c r="AC32" s="1"/>
  <c r="E764" i="14" s="1"/>
  <c r="AA12" i="7"/>
  <c r="AC12" s="1"/>
  <c r="M75" i="14" s="1"/>
  <c r="M77" s="1"/>
  <c r="AA37" i="7"/>
  <c r="AC37" s="1"/>
  <c r="M764" i="14" s="1"/>
  <c r="AA14" i="7"/>
  <c r="AC14" s="1"/>
  <c r="M105" i="14" s="1"/>
  <c r="M107" s="1"/>
  <c r="Y61" i="7"/>
  <c r="AD10"/>
  <c r="AA7"/>
  <c r="AA21"/>
  <c r="AC21" s="1"/>
  <c r="M229" i="14" s="1"/>
  <c r="M231" s="1"/>
  <c r="W59" i="7"/>
  <c r="Z53"/>
  <c r="M476" i="14"/>
  <c r="AK54" i="7"/>
  <c r="AQ54" s="1"/>
  <c r="D552" i="14"/>
  <c r="E555" s="1"/>
  <c r="E556" s="1"/>
  <c r="AA23" i="7"/>
  <c r="AC23" s="1"/>
  <c r="M261" i="14" s="1"/>
  <c r="M263" s="1"/>
  <c r="M321"/>
  <c r="Z27" i="7"/>
  <c r="AA27" s="1"/>
  <c r="AC27" s="1"/>
  <c r="M323" i="14" s="1"/>
  <c r="E766"/>
  <c r="M766"/>
  <c r="M652" i="15"/>
  <c r="M654" s="1"/>
  <c r="M1004"/>
  <c r="M1006" s="1"/>
  <c r="AA29" i="9"/>
  <c r="AC29" s="1"/>
  <c r="E343" i="15" s="1"/>
  <c r="E345" s="1"/>
  <c r="AA36" i="7"/>
  <c r="AC36" s="1"/>
  <c r="M670" i="14" s="1"/>
  <c r="M672" s="1"/>
  <c r="D705" i="19"/>
  <c r="E708" s="1"/>
  <c r="E709" s="1"/>
  <c r="AF66" i="12"/>
  <c r="AD34" i="7"/>
  <c r="C36" i="13" s="1"/>
  <c r="AD26" i="11"/>
  <c r="AD37"/>
  <c r="AD8"/>
  <c r="AK28" i="10"/>
  <c r="AQ28" s="1"/>
  <c r="AA28" i="7"/>
  <c r="AC28" s="1"/>
  <c r="M353" i="14" s="1"/>
  <c r="M355" s="1"/>
  <c r="AC7" i="7"/>
  <c r="E13" i="14" s="1"/>
  <c r="E15" s="1"/>
  <c r="AF21" i="9"/>
  <c r="D229" i="15" s="1"/>
  <c r="D21" i="13"/>
  <c r="AI21" i="9"/>
  <c r="D231" i="15" s="1"/>
  <c r="AA47" i="7"/>
  <c r="AC47" s="1"/>
  <c r="M446" i="14" s="1"/>
  <c r="M448" s="1"/>
  <c r="AF68" i="12"/>
  <c r="AA49" i="9"/>
  <c r="Z52"/>
  <c r="AA32"/>
  <c r="AC32" s="1"/>
  <c r="M1033" i="15" s="1"/>
  <c r="M1035" s="1"/>
  <c r="AD32" i="9"/>
  <c r="AA30" i="10"/>
  <c r="AC30" s="1"/>
  <c r="E711" i="16" s="1"/>
  <c r="E713" s="1"/>
  <c r="AD30" i="10"/>
  <c r="AD36" i="9"/>
  <c r="E652" i="15"/>
  <c r="E654" s="1"/>
  <c r="E1004"/>
  <c r="E1006" s="1"/>
  <c r="AK11" i="10"/>
  <c r="AQ11" s="1"/>
  <c r="AD14"/>
  <c r="AK55" i="11"/>
  <c r="AQ55" s="1"/>
  <c r="AD56"/>
  <c r="E109" i="16"/>
  <c r="E110" s="1"/>
  <c r="AA11" i="9"/>
  <c r="AC11" s="1"/>
  <c r="E74" i="15" s="1"/>
  <c r="E76" s="1"/>
  <c r="AD11" i="9"/>
  <c r="AD37"/>
  <c r="AA22"/>
  <c r="AC22" s="1"/>
  <c r="M223" i="15" s="1"/>
  <c r="M225" s="1"/>
  <c r="AD22" i="9"/>
  <c r="AQ61" i="12"/>
  <c r="AQ66" s="1"/>
  <c r="AQ41" s="1"/>
  <c r="AQ68" s="1"/>
  <c r="AK68"/>
  <c r="AK60" i="9"/>
  <c r="AQ60" s="1"/>
  <c r="AA39" i="11"/>
  <c r="AC39" s="1"/>
  <c r="AD39"/>
  <c r="AA13"/>
  <c r="AC13" s="1"/>
  <c r="E102" i="17" s="1"/>
  <c r="E104" s="1"/>
  <c r="AA27" i="9"/>
  <c r="AC27" s="1"/>
  <c r="E313" i="15" s="1"/>
  <c r="E315" s="1"/>
  <c r="AD27" i="9"/>
  <c r="Z30" i="7"/>
  <c r="E414" i="14"/>
  <c r="AI40" i="7"/>
  <c r="AF40"/>
  <c r="AK40" s="1"/>
  <c r="AQ40" s="1"/>
  <c r="AA36" i="10"/>
  <c r="AC36" s="1"/>
  <c r="M13" i="16" s="1"/>
  <c r="L164"/>
  <c r="D894"/>
  <c r="AA35" i="7"/>
  <c r="AC35" s="1"/>
  <c r="M546" i="14" s="1"/>
  <c r="M548" s="1"/>
  <c r="D38" i="13"/>
  <c r="AF38" i="9"/>
  <c r="D1039" i="15" s="1"/>
  <c r="AI38" i="9"/>
  <c r="D1041" i="15" s="1"/>
  <c r="D896" i="16"/>
  <c r="L166"/>
  <c r="AA25" i="10"/>
  <c r="AC25" s="1"/>
  <c r="M304" i="16" s="1"/>
  <c r="AA16" i="10"/>
  <c r="AC16" s="1"/>
  <c r="E187" i="16" s="1"/>
  <c r="AC7" i="10"/>
  <c r="AD19" i="11"/>
  <c r="AA19"/>
  <c r="AC19" s="1"/>
  <c r="E190" i="17" s="1"/>
  <c r="W68" i="10"/>
  <c r="Z67" s="1"/>
  <c r="Z61"/>
  <c r="M621" i="16"/>
  <c r="Y68" i="10"/>
  <c r="Y69" s="1"/>
  <c r="M622" i="16"/>
  <c r="AA16" i="7"/>
  <c r="AA17" i="10"/>
  <c r="AC17" s="1"/>
  <c r="M187" i="16" s="1"/>
  <c r="AA25" i="11"/>
  <c r="AC25" s="1"/>
  <c r="E280" i="17" s="1"/>
  <c r="AA48" i="11"/>
  <c r="AC45"/>
  <c r="E10" i="13"/>
  <c r="AI9" i="10"/>
  <c r="L50" i="16" s="1"/>
  <c r="AF9" i="10"/>
  <c r="L48" i="16" s="1"/>
  <c r="AI21" i="10"/>
  <c r="L254" i="16" s="1"/>
  <c r="E24" i="13"/>
  <c r="AK21" i="10"/>
  <c r="AQ21" s="1"/>
  <c r="AF21"/>
  <c r="L252" i="16" s="1"/>
  <c r="AI23" i="11"/>
  <c r="D258" i="17" s="1"/>
  <c r="AF23" i="11"/>
  <c r="D256" i="17" s="1"/>
  <c r="F23" i="13"/>
  <c r="AI27" i="11"/>
  <c r="D317" i="17" s="1"/>
  <c r="AF27" i="11"/>
  <c r="D315" i="17" s="1"/>
  <c r="AK27" i="11"/>
  <c r="AQ27" s="1"/>
  <c r="F27" i="13"/>
  <c r="AI16" i="11"/>
  <c r="L139" i="17" s="1"/>
  <c r="AF16" i="11"/>
  <c r="L137" i="17" s="1"/>
  <c r="F16" i="13"/>
  <c r="E13" i="17"/>
  <c r="E15" s="1"/>
  <c r="AD7" i="11"/>
  <c r="AA40"/>
  <c r="AC40" s="1"/>
  <c r="E910" i="17" s="1"/>
  <c r="E912" s="1"/>
  <c r="AC49" i="10"/>
  <c r="AA52"/>
  <c r="AA30" i="11"/>
  <c r="AC30" s="1"/>
  <c r="E368" i="17" s="1"/>
  <c r="Z33" i="11"/>
  <c r="E662" i="17"/>
  <c r="AA62" i="9"/>
  <c r="AC62" s="1"/>
  <c r="M561" i="15" s="1"/>
  <c r="M563" s="1"/>
  <c r="AC8" i="9"/>
  <c r="AA22" i="11"/>
  <c r="AC22" s="1"/>
  <c r="M220" i="17" s="1"/>
  <c r="AD22" i="11"/>
  <c r="AA32"/>
  <c r="AC32" s="1"/>
  <c r="L852" i="17" s="1"/>
  <c r="AA21" i="11"/>
  <c r="AC21" s="1"/>
  <c r="E220" i="17" s="1"/>
  <c r="E222" s="1"/>
  <c r="AD21" i="11"/>
  <c r="F73" i="13"/>
  <c r="AF56" i="11"/>
  <c r="L579" i="17" s="1"/>
  <c r="M582" s="1"/>
  <c r="M583" s="1"/>
  <c r="E42"/>
  <c r="Y41" i="11"/>
  <c r="Y60" s="1"/>
  <c r="M15" i="16"/>
  <c r="AD24" i="10"/>
  <c r="AD37"/>
  <c r="AD22"/>
  <c r="M80" i="16"/>
  <c r="M81" s="1"/>
  <c r="AD50" i="10"/>
  <c r="AK34" i="11"/>
  <c r="AQ34" s="1"/>
  <c r="M673" i="17"/>
  <c r="M674" s="1"/>
  <c r="M22" i="14"/>
  <c r="M23" s="1"/>
  <c r="AK27" i="10"/>
  <c r="AQ27" s="1"/>
  <c r="AD23"/>
  <c r="AD16" i="9"/>
  <c r="AD33" i="10"/>
  <c r="AD11" i="11"/>
  <c r="AD34" i="10"/>
  <c r="AD22" i="7"/>
  <c r="AD57" i="11"/>
  <c r="AA17" i="9"/>
  <c r="AC17" s="1"/>
  <c r="E164" i="15" s="1"/>
  <c r="E166" s="1"/>
  <c r="D30" i="13"/>
  <c r="AF30" i="9"/>
  <c r="L349" i="15" s="1"/>
  <c r="AI30" i="9"/>
  <c r="L351" i="15" s="1"/>
  <c r="D44" i="13"/>
  <c r="AF40" i="10"/>
  <c r="AK40" s="1"/>
  <c r="AQ40" s="1"/>
  <c r="AI40"/>
  <c r="AF18"/>
  <c r="D223" i="16" s="1"/>
  <c r="E21" i="13"/>
  <c r="AI18" i="10"/>
  <c r="D225" i="16" s="1"/>
  <c r="AF32" i="10"/>
  <c r="L924" i="16" s="1"/>
  <c r="E35" i="13"/>
  <c r="AI32" i="10"/>
  <c r="L926" i="16" s="1"/>
  <c r="AI10" i="9"/>
  <c r="L52" i="15" s="1"/>
  <c r="D10" i="13"/>
  <c r="AF10" i="9"/>
  <c r="L50" i="15" s="1"/>
  <c r="M53" s="1"/>
  <c r="M54" s="1"/>
  <c r="AK10" i="9"/>
  <c r="AQ10" s="1"/>
  <c r="E14" i="13"/>
  <c r="AF13" i="10"/>
  <c r="L106" i="16" s="1"/>
  <c r="AI13" i="10"/>
  <c r="L108" i="16" s="1"/>
  <c r="E9" i="13"/>
  <c r="AI8" i="10"/>
  <c r="D50" i="16" s="1"/>
  <c r="AF8" i="10"/>
  <c r="D48" i="16" s="1"/>
  <c r="AK8" i="10"/>
  <c r="AQ8" s="1"/>
  <c r="AI14"/>
  <c r="D137" i="16" s="1"/>
  <c r="E15" i="13"/>
  <c r="AF14" i="10"/>
  <c r="D135" i="16" s="1"/>
  <c r="AF65" i="10"/>
  <c r="D746" i="16" s="1"/>
  <c r="E749" s="1"/>
  <c r="E750" s="1"/>
  <c r="AK65" i="10"/>
  <c r="AQ65" s="1"/>
  <c r="E73" i="13"/>
  <c r="AF24" i="11"/>
  <c r="L256" i="17" s="1"/>
  <c r="AI24" i="11"/>
  <c r="L258" i="17" s="1"/>
  <c r="F24" i="13"/>
  <c r="AF17" i="11"/>
  <c r="D167" i="17" s="1"/>
  <c r="AI17" i="11"/>
  <c r="D169" i="17" s="1"/>
  <c r="AK17" i="11"/>
  <c r="AQ17" s="1"/>
  <c r="F17" i="13"/>
  <c r="F44"/>
  <c r="F30"/>
  <c r="AI29" i="11"/>
  <c r="L347" i="17" s="1"/>
  <c r="AF29" i="11"/>
  <c r="L345" i="17" s="1"/>
  <c r="AF36" i="11"/>
  <c r="D824" i="17" s="1"/>
  <c r="F37" i="13"/>
  <c r="AI36" i="11"/>
  <c r="D826" i="17" s="1"/>
  <c r="AA10" i="11"/>
  <c r="AC10" s="1"/>
  <c r="M43" i="17" s="1"/>
  <c r="M45" s="1"/>
  <c r="AI34" i="7"/>
  <c r="D708" i="14" s="1"/>
  <c r="AF34" i="7"/>
  <c r="D706" i="14" s="1"/>
  <c r="AA28" i="11"/>
  <c r="AC28" s="1"/>
  <c r="E339" i="17" s="1"/>
  <c r="E341" s="1"/>
  <c r="AD28" i="11"/>
  <c r="AF29" i="10"/>
  <c r="D570" i="16" s="1"/>
  <c r="E32" i="13"/>
  <c r="AI29" i="10"/>
  <c r="D572" i="16" s="1"/>
  <c r="AI26" i="11"/>
  <c r="L288" i="17" s="1"/>
  <c r="AF26" i="11"/>
  <c r="L286" i="17" s="1"/>
  <c r="F26" i="13"/>
  <c r="F40"/>
  <c r="AF37" i="11"/>
  <c r="D794" i="17" s="1"/>
  <c r="L376"/>
  <c r="L764"/>
  <c r="L374"/>
  <c r="M377" s="1"/>
  <c r="M378" s="1"/>
  <c r="L762"/>
  <c r="M765" s="1"/>
  <c r="M766" s="1"/>
  <c r="Z63" i="9"/>
  <c r="AA57"/>
  <c r="AA48" i="7"/>
  <c r="Z50"/>
  <c r="AC52" i="11"/>
  <c r="AA58"/>
  <c r="AA14"/>
  <c r="AC14" s="1"/>
  <c r="M102" i="17" s="1"/>
  <c r="M104" s="1"/>
  <c r="AI8" i="11"/>
  <c r="L21" i="17" s="1"/>
  <c r="F8" i="13"/>
  <c r="AF8" i="11"/>
  <c r="L19" i="17" s="1"/>
  <c r="M188"/>
  <c r="Z20" i="11"/>
  <c r="D368" i="16"/>
  <c r="D454"/>
  <c r="D456"/>
  <c r="D370"/>
  <c r="Z9" i="11"/>
  <c r="E41" i="17"/>
  <c r="W41" i="11"/>
  <c r="W60" s="1"/>
  <c r="M306" i="16"/>
  <c r="E189"/>
  <c r="Z41" i="10"/>
  <c r="E192" i="17"/>
  <c r="H35" i="13"/>
  <c r="M189" i="16"/>
  <c r="E282" i="17"/>
  <c r="E370"/>
  <c r="Z41" i="9"/>
  <c r="Z65" s="1"/>
  <c r="M222" i="17"/>
  <c r="L854"/>
  <c r="AD10" i="10"/>
  <c r="M289" i="17" l="1"/>
  <c r="M290" s="1"/>
  <c r="M348"/>
  <c r="M349" s="1"/>
  <c r="M140"/>
  <c r="M141" s="1"/>
  <c r="E897" i="16"/>
  <c r="E898" s="1"/>
  <c r="E232" i="15"/>
  <c r="E233" s="1"/>
  <c r="AD12" i="7"/>
  <c r="AD32"/>
  <c r="AK15"/>
  <c r="AQ15" s="1"/>
  <c r="AD28"/>
  <c r="AD7"/>
  <c r="AD23"/>
  <c r="AD14"/>
  <c r="AD37"/>
  <c r="E709" i="14"/>
  <c r="E710" s="1"/>
  <c r="AA53" i="7"/>
  <c r="AC53" s="1"/>
  <c r="AI10"/>
  <c r="L51" i="14" s="1"/>
  <c r="AK10" i="7"/>
  <c r="AQ10" s="1"/>
  <c r="AF10"/>
  <c r="L49" i="14" s="1"/>
  <c r="M52" s="1"/>
  <c r="M53" s="1"/>
  <c r="C10" i="13"/>
  <c r="AD27" i="7"/>
  <c r="Z41"/>
  <c r="AD36"/>
  <c r="M325" i="14"/>
  <c r="AD21" i="7"/>
  <c r="M146" i="14"/>
  <c r="M147" s="1"/>
  <c r="C24" i="13"/>
  <c r="AF23" i="7"/>
  <c r="L267" i="14" s="1"/>
  <c r="AI23" i="7"/>
  <c r="L269" i="14" s="1"/>
  <c r="Z58" i="7"/>
  <c r="Z59" s="1"/>
  <c r="W61"/>
  <c r="AF7"/>
  <c r="AI7"/>
  <c r="C14" i="13"/>
  <c r="AF14" i="7"/>
  <c r="L111" i="14" s="1"/>
  <c r="AI14" i="7"/>
  <c r="L113" i="14" s="1"/>
  <c r="C39" i="13"/>
  <c r="AF37" i="7"/>
  <c r="L770" i="14" s="1"/>
  <c r="M773" s="1"/>
  <c r="M774" s="1"/>
  <c r="C12" i="13"/>
  <c r="H12" s="1"/>
  <c r="AF12" i="7"/>
  <c r="AI12"/>
  <c r="L83" i="14" s="1"/>
  <c r="AI32" i="7"/>
  <c r="D772" i="14" s="1"/>
  <c r="AF32" i="7"/>
  <c r="D770" i="14" s="1"/>
  <c r="C34" i="13"/>
  <c r="M352" i="15"/>
  <c r="M353" s="1"/>
  <c r="AD25" i="11"/>
  <c r="AA30" i="7"/>
  <c r="AC30" s="1"/>
  <c r="E416" i="14" s="1"/>
  <c r="E418" s="1"/>
  <c r="AD13" i="11"/>
  <c r="AD47" i="7"/>
  <c r="AF36"/>
  <c r="L676" i="14" s="1"/>
  <c r="AI36" i="7"/>
  <c r="L678" i="14" s="1"/>
  <c r="C38" i="13"/>
  <c r="H38" s="1"/>
  <c r="AK29" i="10"/>
  <c r="AQ29" s="1"/>
  <c r="M259" i="17"/>
  <c r="M260" s="1"/>
  <c r="E138" i="16"/>
  <c r="E139" s="1"/>
  <c r="AK30" i="9"/>
  <c r="AQ30" s="1"/>
  <c r="D27" i="13"/>
  <c r="AI27" i="9"/>
  <c r="D321" i="15" s="1"/>
  <c r="AF27" i="9"/>
  <c r="D319" i="15" s="1"/>
  <c r="E322" s="1"/>
  <c r="E323" s="1"/>
  <c r="AI39" i="11"/>
  <c r="K918" i="17" s="1"/>
  <c r="AF39" i="11"/>
  <c r="K916" i="17" s="1"/>
  <c r="F42" i="13"/>
  <c r="D37"/>
  <c r="AF37" i="9"/>
  <c r="D32" i="13"/>
  <c r="AI32" i="9"/>
  <c r="L1041" i="15" s="1"/>
  <c r="AF32" i="9"/>
  <c r="L1039" i="15" s="1"/>
  <c r="M1042" s="1"/>
  <c r="M1043" s="1"/>
  <c r="AK32" i="9"/>
  <c r="AQ32" s="1"/>
  <c r="AC49"/>
  <c r="AA52"/>
  <c r="C30" i="13"/>
  <c r="H30" s="1"/>
  <c r="AF28" i="7"/>
  <c r="L359" i="14" s="1"/>
  <c r="AI28" i="7"/>
  <c r="L361" i="14" s="1"/>
  <c r="C44" i="13"/>
  <c r="H44" s="1"/>
  <c r="AK26" i="11"/>
  <c r="AQ26" s="1"/>
  <c r="AD10"/>
  <c r="E170" i="17"/>
  <c r="E171" s="1"/>
  <c r="AK18" i="10"/>
  <c r="AQ18" s="1"/>
  <c r="AD17" i="9"/>
  <c r="AK56" i="11"/>
  <c r="AQ56" s="1"/>
  <c r="AD32"/>
  <c r="AD17" i="10"/>
  <c r="AK38" i="9"/>
  <c r="AQ38" s="1"/>
  <c r="H908" i="17"/>
  <c r="L910"/>
  <c r="L912" s="1"/>
  <c r="AF36" i="9"/>
  <c r="AI36"/>
  <c r="D36" i="13"/>
  <c r="AK21" i="9"/>
  <c r="AQ21" s="1"/>
  <c r="AD29"/>
  <c r="AF22"/>
  <c r="L229" i="15" s="1"/>
  <c r="D22" i="13"/>
  <c r="AI22" i="9"/>
  <c r="L231" i="15" s="1"/>
  <c r="D11" i="13"/>
  <c r="AI11" i="9"/>
  <c r="D82" i="15" s="1"/>
  <c r="AF11" i="9"/>
  <c r="D80" i="15" s="1"/>
  <c r="E33" i="13"/>
  <c r="AF30" i="10"/>
  <c r="D717" i="16" s="1"/>
  <c r="AI30" i="10"/>
  <c r="D719" i="16" s="1"/>
  <c r="AF10" i="10"/>
  <c r="D77" i="16" s="1"/>
  <c r="AI10" i="10"/>
  <c r="D79" i="16" s="1"/>
  <c r="E11" i="13"/>
  <c r="AA20" i="11"/>
  <c r="AC20" s="1"/>
  <c r="M190" i="17" s="1"/>
  <c r="M192" s="1"/>
  <c r="AC48" i="7"/>
  <c r="AA50"/>
  <c r="AA63" i="9"/>
  <c r="AC57"/>
  <c r="F75" i="13"/>
  <c r="AF57" i="11"/>
  <c r="L608" i="17" s="1"/>
  <c r="M611" s="1"/>
  <c r="M612" s="1"/>
  <c r="AF27" i="7"/>
  <c r="L329" i="14" s="1"/>
  <c r="AI27" i="7"/>
  <c r="L331" i="14" s="1"/>
  <c r="C28" i="13"/>
  <c r="AF22" i="7"/>
  <c r="D267" i="14" s="1"/>
  <c r="AI22" i="7"/>
  <c r="D269" i="14" s="1"/>
  <c r="C23" i="13"/>
  <c r="H23" s="1"/>
  <c r="AF34" i="10"/>
  <c r="L984" i="16" s="1"/>
  <c r="AI34" i="10"/>
  <c r="L986" i="16" s="1"/>
  <c r="E37" i="13"/>
  <c r="AF33" i="10"/>
  <c r="D984" i="16" s="1"/>
  <c r="AI33" i="10"/>
  <c r="D986" i="16" s="1"/>
  <c r="E36" i="13"/>
  <c r="AF16" i="9"/>
  <c r="L140" i="15" s="1"/>
  <c r="AI16" i="9"/>
  <c r="L142" i="15" s="1"/>
  <c r="D16" i="13"/>
  <c r="H16" s="1"/>
  <c r="E40"/>
  <c r="AF37" i="10"/>
  <c r="D688" i="16" s="1"/>
  <c r="E691" s="1"/>
  <c r="E692" s="1"/>
  <c r="M13" i="15"/>
  <c r="M15" s="1"/>
  <c r="AC41" i="9"/>
  <c r="AD8"/>
  <c r="AA33" i="11"/>
  <c r="AC33" s="1"/>
  <c r="E664" i="17" s="1"/>
  <c r="E666" s="1"/>
  <c r="E594" i="16"/>
  <c r="E596" s="1"/>
  <c r="AC52" i="10"/>
  <c r="AD49"/>
  <c r="E456" i="17"/>
  <c r="E458" s="1"/>
  <c r="AC48" i="11"/>
  <c r="AD45"/>
  <c r="AC16" i="7"/>
  <c r="AA41"/>
  <c r="AA61" i="10"/>
  <c r="Z68"/>
  <c r="E371" i="16"/>
  <c r="E372" s="1"/>
  <c r="E457"/>
  <c r="E458" s="1"/>
  <c r="M22" i="17"/>
  <c r="M23" s="1"/>
  <c r="AK8" i="11"/>
  <c r="AQ8" s="1"/>
  <c r="AD14"/>
  <c r="AK37"/>
  <c r="AQ37" s="1"/>
  <c r="E573" i="16"/>
  <c r="E574" s="1"/>
  <c r="H36" i="13"/>
  <c r="AK36" i="11"/>
  <c r="AQ36" s="1"/>
  <c r="E827" i="17"/>
  <c r="E828" s="1"/>
  <c r="AK29" i="11"/>
  <c r="AQ29" s="1"/>
  <c r="AK24"/>
  <c r="AQ24" s="1"/>
  <c r="AK14" i="10"/>
  <c r="AQ14" s="1"/>
  <c r="E51" i="16"/>
  <c r="E52" s="1"/>
  <c r="AK13" i="10"/>
  <c r="AQ13" s="1"/>
  <c r="M927" i="16"/>
  <c r="M928" s="1"/>
  <c r="E226"/>
  <c r="E227" s="1"/>
  <c r="AD62" i="9"/>
  <c r="AD30" i="11"/>
  <c r="AD40"/>
  <c r="E318" i="17"/>
  <c r="E319" s="1"/>
  <c r="AK23" i="11"/>
  <c r="AQ23" s="1"/>
  <c r="E259" i="17"/>
  <c r="E260" s="1"/>
  <c r="M255" i="16"/>
  <c r="M256" s="1"/>
  <c r="H24" i="13"/>
  <c r="M51" i="16"/>
  <c r="M52" s="1"/>
  <c r="AK9" i="10"/>
  <c r="AQ9" s="1"/>
  <c r="AA41"/>
  <c r="AD16"/>
  <c r="AD25"/>
  <c r="E1042" i="15"/>
  <c r="E1043" s="1"/>
  <c r="AD35" i="7"/>
  <c r="AD36" i="10"/>
  <c r="AA9" i="11"/>
  <c r="Z41"/>
  <c r="Z60" s="1"/>
  <c r="AC58"/>
  <c r="M485" i="17"/>
  <c r="M487" s="1"/>
  <c r="AD52" i="11"/>
  <c r="F29" i="13"/>
  <c r="AI28" i="11"/>
  <c r="D347" i="17" s="1"/>
  <c r="AF28" i="11"/>
  <c r="D345" i="17" s="1"/>
  <c r="AF10" i="11"/>
  <c r="L49" i="17" s="1"/>
  <c r="AI10" i="11"/>
  <c r="L51" i="17" s="1"/>
  <c r="F10" i="13"/>
  <c r="H10" s="1"/>
  <c r="AI17" i="9"/>
  <c r="D172" i="15" s="1"/>
  <c r="AF17" i="9"/>
  <c r="D170" i="15" s="1"/>
  <c r="D17" i="13"/>
  <c r="AF11" i="11"/>
  <c r="D78" i="17" s="1"/>
  <c r="AI11" i="11"/>
  <c r="D80" i="17" s="1"/>
  <c r="F11" i="13"/>
  <c r="H11" s="1"/>
  <c r="AF23" i="10"/>
  <c r="L281" i="16" s="1"/>
  <c r="E26" i="13"/>
  <c r="H26" s="1"/>
  <c r="AI23" i="10"/>
  <c r="L283" i="16" s="1"/>
  <c r="E63" i="13"/>
  <c r="AF50" i="10"/>
  <c r="L600" i="16" s="1"/>
  <c r="M603" s="1"/>
  <c r="M604" s="1"/>
  <c r="AI22" i="10"/>
  <c r="D283" i="16" s="1"/>
  <c r="AF22" i="10"/>
  <c r="D281" i="16" s="1"/>
  <c r="E25" i="13"/>
  <c r="AI24" i="10"/>
  <c r="D312" i="16" s="1"/>
  <c r="AF24" i="10"/>
  <c r="D310" i="16" s="1"/>
  <c r="E27" i="13"/>
  <c r="H27" s="1"/>
  <c r="AI21" i="11"/>
  <c r="D228" i="17" s="1"/>
  <c r="AF21" i="11"/>
  <c r="D226" i="17" s="1"/>
  <c r="F21" i="13"/>
  <c r="H21" s="1"/>
  <c r="AF32" i="11"/>
  <c r="K858" i="17" s="1"/>
  <c r="AI32" i="11"/>
  <c r="K860" i="17" s="1"/>
  <c r="F33" i="13"/>
  <c r="H33" s="1"/>
  <c r="AI22" i="11"/>
  <c r="L228" i="17" s="1"/>
  <c r="AF22" i="11"/>
  <c r="L226" i="17" s="1"/>
  <c r="F22" i="13"/>
  <c r="AF7" i="11"/>
  <c r="AK7" s="1"/>
  <c r="F7" i="13"/>
  <c r="AI7" i="11"/>
  <c r="AF25"/>
  <c r="D286" i="17" s="1"/>
  <c r="AI25" i="11"/>
  <c r="D288" i="17" s="1"/>
  <c r="F25" i="13"/>
  <c r="H25" s="1"/>
  <c r="AF17" i="10"/>
  <c r="L193" i="16" s="1"/>
  <c r="E20" i="13"/>
  <c r="AI17" i="10"/>
  <c r="L195" i="16" s="1"/>
  <c r="AA67" i="10"/>
  <c r="AC67" s="1"/>
  <c r="E769" i="16" s="1"/>
  <c r="E771" s="1"/>
  <c r="F19" i="13"/>
  <c r="AK19" i="11"/>
  <c r="AQ19" s="1"/>
  <c r="AI19"/>
  <c r="D198" i="17" s="1"/>
  <c r="E199" s="1"/>
  <c r="E200" s="1"/>
  <c r="AC41" i="10"/>
  <c r="E13" i="16"/>
  <c r="E15" s="1"/>
  <c r="AD7" i="10"/>
  <c r="Z69"/>
  <c r="AK34" i="7"/>
  <c r="AQ34" s="1"/>
  <c r="M109" i="16"/>
  <c r="M110" s="1"/>
  <c r="AK32" i="10"/>
  <c r="AQ32" s="1"/>
  <c r="AA41" i="9"/>
  <c r="AA65" s="1"/>
  <c r="AK16" i="11"/>
  <c r="AQ16" s="1"/>
  <c r="M167" i="16"/>
  <c r="M168" s="1"/>
  <c r="L919" i="17" l="1"/>
  <c r="L920" s="1"/>
  <c r="E987" i="16"/>
  <c r="E988" s="1"/>
  <c r="AD30" i="7"/>
  <c r="AK32"/>
  <c r="AQ32" s="1"/>
  <c r="E270" i="14"/>
  <c r="E271" s="1"/>
  <c r="E773"/>
  <c r="E774" s="1"/>
  <c r="AK14" i="7"/>
  <c r="AQ14" s="1"/>
  <c r="AK7"/>
  <c r="M114" i="14"/>
  <c r="M115" s="1"/>
  <c r="Z61" i="7"/>
  <c r="AK12"/>
  <c r="AQ12" s="1"/>
  <c r="L81" i="14"/>
  <c r="M84" s="1"/>
  <c r="M85" s="1"/>
  <c r="AA61" i="7"/>
  <c r="AK37"/>
  <c r="AQ37" s="1"/>
  <c r="AK23"/>
  <c r="AQ23" s="1"/>
  <c r="M270" i="14"/>
  <c r="M271" s="1"/>
  <c r="AA58" i="7"/>
  <c r="AC58" s="1"/>
  <c r="E823" i="14" s="1"/>
  <c r="E825" s="1"/>
  <c r="AD58" i="7"/>
  <c r="AI21"/>
  <c r="L237" i="14" s="1"/>
  <c r="C22" i="13"/>
  <c r="H22" s="1"/>
  <c r="AF21" i="7"/>
  <c r="L235" i="14" s="1"/>
  <c r="M238" s="1"/>
  <c r="M239" s="1"/>
  <c r="AD53" i="7"/>
  <c r="M478" i="14"/>
  <c r="M480" s="1"/>
  <c r="AC59" i="7"/>
  <c r="AK25" i="11"/>
  <c r="AQ25" s="1"/>
  <c r="M229" i="17"/>
  <c r="M230" s="1"/>
  <c r="AK22" i="10"/>
  <c r="AQ22" s="1"/>
  <c r="AK11" i="9"/>
  <c r="AQ11" s="1"/>
  <c r="M232" i="15"/>
  <c r="M233" s="1"/>
  <c r="D658"/>
  <c r="D1010"/>
  <c r="AC52" i="9"/>
  <c r="E436" i="15"/>
  <c r="E438" s="1"/>
  <c r="AD49" i="9"/>
  <c r="AI13" i="11"/>
  <c r="D110" i="17" s="1"/>
  <c r="F13" i="13"/>
  <c r="H13" s="1"/>
  <c r="AF13" i="11"/>
  <c r="D108" i="17" s="1"/>
  <c r="E173" i="15"/>
  <c r="E174" s="1"/>
  <c r="AK30" i="10"/>
  <c r="AQ30" s="1"/>
  <c r="E83" i="15"/>
  <c r="E84" s="1"/>
  <c r="AK22" i="9"/>
  <c r="AQ22" s="1"/>
  <c r="M362" i="14"/>
  <c r="M363" s="1"/>
  <c r="L1010" i="15"/>
  <c r="M1013" s="1"/>
  <c r="M1014" s="1"/>
  <c r="L658"/>
  <c r="M661" s="1"/>
  <c r="M662" s="1"/>
  <c r="AI30" i="7"/>
  <c r="D424" i="14" s="1"/>
  <c r="C32" i="13"/>
  <c r="H32" s="1"/>
  <c r="AF30" i="7"/>
  <c r="D422" i="14" s="1"/>
  <c r="AI29" i="9"/>
  <c r="D351" i="15" s="1"/>
  <c r="D29" i="13"/>
  <c r="AF29" i="9"/>
  <c r="D349" i="15" s="1"/>
  <c r="E352" s="1"/>
  <c r="E353" s="1"/>
  <c r="AK29" i="9"/>
  <c r="AQ29" s="1"/>
  <c r="D1012" i="15"/>
  <c r="D660"/>
  <c r="AK28" i="7"/>
  <c r="AQ28" s="1"/>
  <c r="AK37" i="9"/>
  <c r="AQ37" s="1"/>
  <c r="AK27"/>
  <c r="AQ27" s="1"/>
  <c r="M679" i="14"/>
  <c r="M680" s="1"/>
  <c r="AD67" i="10"/>
  <c r="AK17" i="9"/>
  <c r="AQ17" s="1"/>
  <c r="AK10" i="11"/>
  <c r="AQ10" s="1"/>
  <c r="E348" i="17"/>
  <c r="E349" s="1"/>
  <c r="M143" i="15"/>
  <c r="M144" s="1"/>
  <c r="AK10" i="10"/>
  <c r="AQ10" s="1"/>
  <c r="E720" i="16"/>
  <c r="E721" s="1"/>
  <c r="D21" i="14"/>
  <c r="C7" i="13"/>
  <c r="H7" s="1"/>
  <c r="AK36" i="9"/>
  <c r="AQ36" s="1"/>
  <c r="AK39" i="11"/>
  <c r="AQ39" s="1"/>
  <c r="AK36" i="7"/>
  <c r="AQ36" s="1"/>
  <c r="AF47"/>
  <c r="L452" i="14" s="1"/>
  <c r="M455" s="1"/>
  <c r="M456" s="1"/>
  <c r="C63" i="13"/>
  <c r="H63" s="1"/>
  <c r="AQ7" i="11"/>
  <c r="AC9"/>
  <c r="AA41"/>
  <c r="AA60" s="1"/>
  <c r="C37" i="13"/>
  <c r="H37" s="1"/>
  <c r="AI35" i="7"/>
  <c r="L554" i="14" s="1"/>
  <c r="AF35" i="7"/>
  <c r="L552" i="14" s="1"/>
  <c r="AF25" i="10"/>
  <c r="L310" i="16" s="1"/>
  <c r="E28" i="13"/>
  <c r="H28" s="1"/>
  <c r="AI25" i="10"/>
  <c r="L312" i="16" s="1"/>
  <c r="AI30" i="11"/>
  <c r="D376" i="17" s="1"/>
  <c r="AF30" i="11"/>
  <c r="D374" i="17" s="1"/>
  <c r="F31" i="13"/>
  <c r="H31" s="1"/>
  <c r="AF45" i="11"/>
  <c r="AK45"/>
  <c r="F62" i="13"/>
  <c r="AD48" i="11"/>
  <c r="AI8" i="9"/>
  <c r="D8" i="13"/>
  <c r="AD41" i="9"/>
  <c r="AK8"/>
  <c r="AF8"/>
  <c r="E734" i="14"/>
  <c r="E736" s="1"/>
  <c r="AC50" i="7"/>
  <c r="AD48"/>
  <c r="AK17" i="10"/>
  <c r="AQ17" s="1"/>
  <c r="M196" i="16"/>
  <c r="M197" s="1"/>
  <c r="E289" i="17"/>
  <c r="E290" s="1"/>
  <c r="AK22" i="11"/>
  <c r="AQ22" s="1"/>
  <c r="L861" i="17"/>
  <c r="L862" s="1"/>
  <c r="AK21" i="11"/>
  <c r="AQ21" s="1"/>
  <c r="E229" i="17"/>
  <c r="E230" s="1"/>
  <c r="AK24" i="10"/>
  <c r="AQ24" s="1"/>
  <c r="E313" i="16"/>
  <c r="E314" s="1"/>
  <c r="E284"/>
  <c r="E285" s="1"/>
  <c r="AK50" i="10"/>
  <c r="AQ50" s="1"/>
  <c r="AK23"/>
  <c r="AQ23" s="1"/>
  <c r="AK11" i="11"/>
  <c r="AQ11" s="1"/>
  <c r="E81" i="17"/>
  <c r="E82" s="1"/>
  <c r="M52"/>
  <c r="M53" s="1"/>
  <c r="AK28" i="11"/>
  <c r="AQ28" s="1"/>
  <c r="AD33"/>
  <c r="AK16" i="9"/>
  <c r="AQ16" s="1"/>
  <c r="AK33" i="10"/>
  <c r="AQ33" s="1"/>
  <c r="AK34"/>
  <c r="AQ34" s="1"/>
  <c r="AK22" i="7"/>
  <c r="AQ22" s="1"/>
  <c r="AK27"/>
  <c r="AQ27" s="1"/>
  <c r="AK57" i="11"/>
  <c r="AQ57" s="1"/>
  <c r="AD20"/>
  <c r="E80" i="16"/>
  <c r="E81" s="1"/>
  <c r="AF7" i="10"/>
  <c r="AK7" s="1"/>
  <c r="AI7"/>
  <c r="AD41"/>
  <c r="E8" i="13"/>
  <c r="E75"/>
  <c r="AF67" i="10"/>
  <c r="D775" i="16" s="1"/>
  <c r="E778" s="1"/>
  <c r="E779" s="1"/>
  <c r="D21" i="17"/>
  <c r="D19"/>
  <c r="AF52" i="11"/>
  <c r="AK52" s="1"/>
  <c r="F67" i="13"/>
  <c r="AD58" i="11"/>
  <c r="E39" i="13"/>
  <c r="H39" s="1"/>
  <c r="AF36" i="10"/>
  <c r="L19" i="16" s="1"/>
  <c r="AI36" i="10"/>
  <c r="L21" i="16" s="1"/>
  <c r="AI16" i="10"/>
  <c r="D195" i="16" s="1"/>
  <c r="E19" i="13"/>
  <c r="H19" s="1"/>
  <c r="AF16" i="10"/>
  <c r="D193" i="16" s="1"/>
  <c r="E196" s="1"/>
  <c r="E197" s="1"/>
  <c r="AI40" i="11"/>
  <c r="D918" i="17" s="1"/>
  <c r="AF40" i="11"/>
  <c r="D916" i="17" s="1"/>
  <c r="F43" i="13"/>
  <c r="AF62" i="9"/>
  <c r="L567" i="15" s="1"/>
  <c r="M570" s="1"/>
  <c r="M571" s="1"/>
  <c r="D73" i="13"/>
  <c r="AI14" i="11"/>
  <c r="L110" i="17" s="1"/>
  <c r="AF14" i="11"/>
  <c r="L108" i="17" s="1"/>
  <c r="F14" i="13"/>
  <c r="H14" s="1"/>
  <c r="AA68" i="10"/>
  <c r="AA69" s="1"/>
  <c r="AC61"/>
  <c r="E167" i="14"/>
  <c r="E169" s="1"/>
  <c r="AC41" i="7"/>
  <c r="AD16"/>
  <c r="E62" i="13"/>
  <c r="AF49" i="10"/>
  <c r="AK49"/>
  <c r="AD52"/>
  <c r="AC63" i="9"/>
  <c r="AC65" s="1"/>
  <c r="M466" i="15"/>
  <c r="M468" s="1"/>
  <c r="AD57" i="9"/>
  <c r="AK32" i="11"/>
  <c r="AQ32" s="1"/>
  <c r="M284" i="16"/>
  <c r="M285" s="1"/>
  <c r="AK37" i="10"/>
  <c r="AQ37" s="1"/>
  <c r="M987" i="16"/>
  <c r="M988" s="1"/>
  <c r="M332" i="14"/>
  <c r="M333" s="1"/>
  <c r="M111" i="17" l="1"/>
  <c r="M112" s="1"/>
  <c r="AK21" i="7"/>
  <c r="AQ21" s="1"/>
  <c r="E425" i="14"/>
  <c r="E426" s="1"/>
  <c r="C67" i="13"/>
  <c r="AF53" i="7"/>
  <c r="AK53" s="1"/>
  <c r="AD59"/>
  <c r="C108" i="13" s="1"/>
  <c r="H108" s="1"/>
  <c r="AC61" i="7"/>
  <c r="M555" i="14"/>
  <c r="M556" s="1"/>
  <c r="AK30" i="7"/>
  <c r="AQ30" s="1"/>
  <c r="AF58"/>
  <c r="D829" i="14" s="1"/>
  <c r="E832" s="1"/>
  <c r="E833" s="1"/>
  <c r="E1013" i="15"/>
  <c r="E1014" s="1"/>
  <c r="AQ7" i="7"/>
  <c r="D19" i="14"/>
  <c r="E22" s="1"/>
  <c r="E23" s="1"/>
  <c r="AK13" i="11"/>
  <c r="AQ13" s="1"/>
  <c r="D62" i="13"/>
  <c r="H62" s="1"/>
  <c r="AD52" i="9"/>
  <c r="AF49"/>
  <c r="E661" i="15"/>
  <c r="E662" s="1"/>
  <c r="AK14" i="11"/>
  <c r="AQ14" s="1"/>
  <c r="AK47" i="7"/>
  <c r="AQ47" s="1"/>
  <c r="E111" i="17"/>
  <c r="E112" s="1"/>
  <c r="M22" i="16"/>
  <c r="M23" s="1"/>
  <c r="AQ7" i="10"/>
  <c r="AD63" i="9"/>
  <c r="AF57"/>
  <c r="AK57" s="1"/>
  <c r="D67" i="13"/>
  <c r="D600" i="16"/>
  <c r="E603" s="1"/>
  <c r="E604" s="1"/>
  <c r="AF52" i="10"/>
  <c r="C17" i="13"/>
  <c r="H17" s="1"/>
  <c r="AI16" i="7"/>
  <c r="AF16"/>
  <c r="AD41"/>
  <c r="L19" i="15"/>
  <c r="AF41" i="9"/>
  <c r="AI41"/>
  <c r="AI65" s="1"/>
  <c r="L21" i="15"/>
  <c r="AF48" i="11"/>
  <c r="D462" i="17"/>
  <c r="E465" s="1"/>
  <c r="E466" s="1"/>
  <c r="E43"/>
  <c r="E45" s="1"/>
  <c r="AC41" i="11"/>
  <c r="AC60" s="1"/>
  <c r="AD9"/>
  <c r="AK62" i="9"/>
  <c r="AQ62" s="1"/>
  <c r="AK40" i="11"/>
  <c r="AQ40" s="1"/>
  <c r="E919" i="17"/>
  <c r="E920" s="1"/>
  <c r="AK16" i="10"/>
  <c r="AQ16" s="1"/>
  <c r="AK36"/>
  <c r="AQ36" s="1"/>
  <c r="E22" i="17"/>
  <c r="E23" s="1"/>
  <c r="AK67" i="10"/>
  <c r="AQ67" s="1"/>
  <c r="AD65" i="9"/>
  <c r="E377" i="17"/>
  <c r="E378" s="1"/>
  <c r="AK30" i="11"/>
  <c r="AQ30" s="1"/>
  <c r="AK25" i="10"/>
  <c r="AQ25" s="1"/>
  <c r="M313" i="16"/>
  <c r="M314" s="1"/>
  <c r="AQ49" i="10"/>
  <c r="AQ52" s="1"/>
  <c r="AK52"/>
  <c r="G7" i="23" s="1"/>
  <c r="AC68" i="10"/>
  <c r="AC69" s="1"/>
  <c r="M623" i="16"/>
  <c r="M625" s="1"/>
  <c r="AD61" i="10"/>
  <c r="AK58" i="11"/>
  <c r="I8" i="23" s="1"/>
  <c r="AQ52" i="11"/>
  <c r="AQ58" s="1"/>
  <c r="AF58"/>
  <c r="L491" i="17"/>
  <c r="M494" s="1"/>
  <c r="M495" s="1"/>
  <c r="D21" i="16"/>
  <c r="AI41" i="10"/>
  <c r="AI69" s="1"/>
  <c r="D19" i="16"/>
  <c r="AF41" i="10"/>
  <c r="F20" i="13"/>
  <c r="H20" s="1"/>
  <c r="AI20" i="11"/>
  <c r="L198" i="17" s="1"/>
  <c r="AF20" i="11"/>
  <c r="L196" i="17" s="1"/>
  <c r="AF33" i="11"/>
  <c r="D670" i="17" s="1"/>
  <c r="F34" i="13"/>
  <c r="H34" s="1"/>
  <c r="AI33" i="11"/>
  <c r="D672" i="17" s="1"/>
  <c r="C65" i="13"/>
  <c r="H65" s="1"/>
  <c r="AF48" i="7"/>
  <c r="AD50"/>
  <c r="AQ8" i="9"/>
  <c r="AQ41" s="1"/>
  <c r="AK41"/>
  <c r="AQ45" i="11"/>
  <c r="AQ48" s="1"/>
  <c r="AK48"/>
  <c r="I7" i="23" s="1"/>
  <c r="H8" i="13"/>
  <c r="AK35" i="7"/>
  <c r="AQ35" s="1"/>
  <c r="AK16" l="1"/>
  <c r="AK58"/>
  <c r="AQ58" s="1"/>
  <c r="AQ53"/>
  <c r="L484" i="14"/>
  <c r="M487" s="1"/>
  <c r="M488" s="1"/>
  <c r="AF59" i="7"/>
  <c r="Q13" i="23"/>
  <c r="J7"/>
  <c r="R13"/>
  <c r="Q12"/>
  <c r="AK49" i="9"/>
  <c r="AF52"/>
  <c r="D442" i="15"/>
  <c r="E445" s="1"/>
  <c r="E446" s="1"/>
  <c r="AK33" i="11"/>
  <c r="AQ33" s="1"/>
  <c r="M199" i="17"/>
  <c r="M200" s="1"/>
  <c r="E22" i="16"/>
  <c r="E23" s="1"/>
  <c r="AQ16" i="7"/>
  <c r="AK41"/>
  <c r="E6" i="23"/>
  <c r="D740" i="14"/>
  <c r="E743" s="1"/>
  <c r="E744" s="1"/>
  <c r="AF50" i="7"/>
  <c r="AF61" i="10"/>
  <c r="AD68"/>
  <c r="AD69" s="1"/>
  <c r="AK61"/>
  <c r="E67" i="13"/>
  <c r="L472" i="15"/>
  <c r="M475" s="1"/>
  <c r="M476" s="1"/>
  <c r="AF63" i="9"/>
  <c r="AF65"/>
  <c r="AD61" i="7"/>
  <c r="AK41" i="10"/>
  <c r="AI9" i="11"/>
  <c r="F9" i="13"/>
  <c r="H9" s="1"/>
  <c r="AF9" i="11"/>
  <c r="AD41"/>
  <c r="AD60" s="1"/>
  <c r="D173" i="14"/>
  <c r="AF41" i="7"/>
  <c r="AF61" s="1"/>
  <c r="D175" i="14"/>
  <c r="AI41" i="7"/>
  <c r="AI61" s="1"/>
  <c r="AQ57" i="9"/>
  <c r="AQ63" s="1"/>
  <c r="E8" i="23"/>
  <c r="AK48" i="7"/>
  <c r="E673" i="17"/>
  <c r="E674" s="1"/>
  <c r="AK20" i="11"/>
  <c r="AQ20" s="1"/>
  <c r="M22" i="15"/>
  <c r="M23" s="1"/>
  <c r="H67" i="13"/>
  <c r="AQ41" i="10"/>
  <c r="C8" i="23" l="1"/>
  <c r="R10" s="1"/>
  <c r="AQ59" i="7"/>
  <c r="P11" i="23"/>
  <c r="AQ49" i="9"/>
  <c r="AQ52" s="1"/>
  <c r="AQ65" s="1"/>
  <c r="AK52"/>
  <c r="E7" i="23" s="1"/>
  <c r="R11"/>
  <c r="F8"/>
  <c r="D51" i="17"/>
  <c r="AI41" i="11"/>
  <c r="AI60" s="1"/>
  <c r="AQ61" i="10"/>
  <c r="AQ68" s="1"/>
  <c r="AQ69" s="1"/>
  <c r="G8" i="23"/>
  <c r="L629" i="16"/>
  <c r="M632" s="1"/>
  <c r="M633" s="1"/>
  <c r="AF68" i="10"/>
  <c r="AF69" s="1"/>
  <c r="AQ48" i="7"/>
  <c r="AQ61" s="1"/>
  <c r="C7" i="23"/>
  <c r="Q10" s="1"/>
  <c r="D49" i="17"/>
  <c r="AF41" i="11"/>
  <c r="AF60" s="1"/>
  <c r="G6" i="23"/>
  <c r="C6"/>
  <c r="F6" s="1"/>
  <c r="E176" i="14"/>
  <c r="E177" s="1"/>
  <c r="AK9" i="11"/>
  <c r="AK65" i="9"/>
  <c r="R12" i="23" l="1"/>
  <c r="H8"/>
  <c r="J8"/>
  <c r="P12"/>
  <c r="W12" s="1"/>
  <c r="H6"/>
  <c r="G12"/>
  <c r="AK61" i="7"/>
  <c r="R16" i="23"/>
  <c r="C12"/>
  <c r="C21" s="1"/>
  <c r="P10"/>
  <c r="E52" i="17"/>
  <c r="E53" s="1"/>
  <c r="Q11" i="23"/>
  <c r="W11" s="1"/>
  <c r="F7"/>
  <c r="H7"/>
  <c r="E12"/>
  <c r="AQ9" i="11"/>
  <c r="AQ41" s="1"/>
  <c r="AQ60" s="1"/>
  <c r="Q16" i="23" l="1"/>
  <c r="H12"/>
  <c r="G21"/>
  <c r="W10"/>
  <c r="F12"/>
  <c r="E21"/>
  <c r="F21" s="1"/>
  <c r="I6"/>
  <c r="AK60" i="11"/>
  <c r="H21" i="23" l="1"/>
  <c r="P13"/>
  <c r="W13" s="1"/>
  <c r="J6"/>
  <c r="I12"/>
  <c r="I21" l="1"/>
  <c r="J12"/>
  <c r="W17"/>
  <c r="W31" s="1"/>
  <c r="P16"/>
  <c r="J21" l="1"/>
</calcChain>
</file>

<file path=xl/comments1.xml><?xml version="1.0" encoding="utf-8"?>
<comments xmlns="http://schemas.openxmlformats.org/spreadsheetml/2006/main">
  <authors>
    <author>Jesús Álvarez</author>
  </authors>
  <commentList>
    <comment ref="V4" authorId="0">
      <text>
        <r>
          <rPr>
            <b/>
            <sz val="16"/>
            <color indexed="81"/>
            <rFont val="Tahoma"/>
            <family val="2"/>
          </rPr>
          <t>Jesús Álvarez: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Arial"/>
            <family val="2"/>
          </rPr>
          <t>Incluye los Domingos Trabajados.</t>
        </r>
      </text>
    </comment>
  </commentList>
</comments>
</file>

<file path=xl/comments2.xml><?xml version="1.0" encoding="utf-8"?>
<comments xmlns="http://schemas.openxmlformats.org/spreadsheetml/2006/main">
  <authors>
    <author>Jesús Álvarez</author>
  </authors>
  <commentList>
    <comment ref="V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Trabajados.</t>
        </r>
      </text>
    </comment>
    <comment ref="V4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Trabajados.</t>
        </r>
      </text>
    </comment>
  </commentList>
</comments>
</file>

<file path=xl/comments3.xml><?xml version="1.0" encoding="utf-8"?>
<comments xmlns="http://schemas.openxmlformats.org/spreadsheetml/2006/main">
  <authors>
    <author>Jesús Álvarez</author>
  </authors>
  <commentList>
    <comment ref="V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  <comment ref="V4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</commentList>
</comments>
</file>

<file path=xl/comments4.xml><?xml version="1.0" encoding="utf-8"?>
<comments xmlns="http://schemas.openxmlformats.org/spreadsheetml/2006/main">
  <authors>
    <author>Jesús Álvarez</author>
  </authors>
  <commentList>
    <comment ref="V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</commentList>
</comments>
</file>

<file path=xl/comments5.xml><?xml version="1.0" encoding="utf-8"?>
<comments xmlns="http://schemas.openxmlformats.org/spreadsheetml/2006/main">
  <authors>
    <author>Jesús Álvarez</author>
  </authors>
  <commentList>
    <comment ref="V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</commentList>
</comments>
</file>

<file path=xl/comments6.xml><?xml version="1.0" encoding="utf-8"?>
<comments xmlns="http://schemas.openxmlformats.org/spreadsheetml/2006/main">
  <authors>
    <author>WinuE</author>
  </authors>
  <commentList>
    <comment ref="B65" authorId="0">
      <text>
        <r>
          <rPr>
            <sz val="8"/>
            <color indexed="81"/>
            <rFont val="Tahoma"/>
            <family val="2"/>
          </rPr>
          <t xml:space="preserve">REPOSO MEDICO X 4 DIAS A PARTIR DEL 17/7/12
</t>
        </r>
      </text>
    </comment>
  </commentList>
</comments>
</file>

<file path=xl/sharedStrings.xml><?xml version="1.0" encoding="utf-8"?>
<sst xmlns="http://schemas.openxmlformats.org/spreadsheetml/2006/main" count="9434" uniqueCount="342">
  <si>
    <t>Carora - Estado Lara</t>
  </si>
  <si>
    <t>No.</t>
  </si>
  <si>
    <t>J</t>
  </si>
  <si>
    <t>V</t>
  </si>
  <si>
    <t>S</t>
  </si>
  <si>
    <t>D</t>
  </si>
  <si>
    <t>L</t>
  </si>
  <si>
    <t>M</t>
  </si>
  <si>
    <t>Devengado</t>
  </si>
  <si>
    <t>Total</t>
  </si>
  <si>
    <t>Sub Total</t>
  </si>
  <si>
    <t>GANADERIA</t>
  </si>
  <si>
    <t>Cuota</t>
  </si>
  <si>
    <t>Sindical</t>
  </si>
  <si>
    <t>y Otros</t>
  </si>
  <si>
    <t>NOMINA DEL</t>
  </si>
  <si>
    <t>AL</t>
  </si>
  <si>
    <t>B. Noct.</t>
  </si>
  <si>
    <t>Deveng.</t>
  </si>
  <si>
    <t>Código</t>
  </si>
  <si>
    <t>NOMBRE Y APELLIDO</t>
  </si>
  <si>
    <t>Sal/Dia</t>
  </si>
  <si>
    <t>Argenis Jesús Garcia*</t>
  </si>
  <si>
    <t>Carlos José Torrealba</t>
  </si>
  <si>
    <t xml:space="preserve">Javier José Silva </t>
  </si>
  <si>
    <t>José Gregorio Álvarez</t>
  </si>
  <si>
    <t>José Luis Velásquez</t>
  </si>
  <si>
    <t>Yhonny Ramón Olmo</t>
  </si>
  <si>
    <t>Oscar José Torres</t>
  </si>
  <si>
    <t>HACIENDA SICARIGUA C.A</t>
  </si>
  <si>
    <t>S.S.O./P.F</t>
  </si>
  <si>
    <t>Funrevi</t>
  </si>
  <si>
    <t>Totales</t>
  </si>
  <si>
    <t>Carmelo Carballo</t>
  </si>
  <si>
    <t>Pedro Elizandro Túa</t>
  </si>
  <si>
    <t>EMPLEADOS</t>
  </si>
  <si>
    <t>Aura Marina Torrealba</t>
  </si>
  <si>
    <t>TEMPOREROS</t>
  </si>
  <si>
    <t>GRAN TOTAL</t>
  </si>
  <si>
    <t>Ángel Alberto Torrealba</t>
  </si>
  <si>
    <t>Ángel Custodio Torres</t>
  </si>
  <si>
    <t>Betulio S. González</t>
  </si>
  <si>
    <t>David Rafael Ladino</t>
  </si>
  <si>
    <t>Francisco de J. Castillo</t>
  </si>
  <si>
    <t>Juan G. Velasquez*</t>
  </si>
  <si>
    <t>Marco A. González</t>
  </si>
  <si>
    <t>Niver Javier Rodríguez</t>
  </si>
  <si>
    <t>Ramón A. Rodriguez*</t>
  </si>
  <si>
    <t>Reyes A. Fernández</t>
  </si>
  <si>
    <t>Ricardo A. Parra*</t>
  </si>
  <si>
    <t>Vicente P. Briceño*</t>
  </si>
  <si>
    <t>Denny J. Nieves López</t>
  </si>
  <si>
    <t>Cecilio J. Fernández</t>
  </si>
  <si>
    <t>Gabriel A. Álvarez</t>
  </si>
  <si>
    <t>Gianr Carlos Oropeza</t>
  </si>
  <si>
    <t>Asnoldo E. Rodriguez</t>
  </si>
  <si>
    <t>Efrain Perozo</t>
  </si>
  <si>
    <t>Francisco J. Escalona*</t>
  </si>
  <si>
    <t>L.P.H</t>
  </si>
  <si>
    <t>Luis Herrera</t>
  </si>
  <si>
    <t>Egliber Pérez</t>
  </si>
  <si>
    <t>Edixon Escalona</t>
  </si>
  <si>
    <t>Maria E. Fernandez</t>
  </si>
  <si>
    <t>Reinaldo Ladino</t>
  </si>
  <si>
    <t>Felipe Parra</t>
  </si>
  <si>
    <t>Euclides Gonzalez</t>
  </si>
  <si>
    <t>Desc. Aut.</t>
  </si>
  <si>
    <t>LOPNA</t>
  </si>
  <si>
    <t>Jose Rafael Cabrera</t>
  </si>
  <si>
    <t>Jorge Rafael García</t>
  </si>
  <si>
    <t>Rafael José Perozo V.</t>
  </si>
  <si>
    <t>Noris Sanchez</t>
  </si>
  <si>
    <t>Jose Luis Tua</t>
  </si>
  <si>
    <t>Gerardo M. García</t>
  </si>
  <si>
    <t>Dcto.</t>
  </si>
  <si>
    <t>Optica</t>
  </si>
  <si>
    <t>Aprobado por:_____________________                                                      Elaborado por:__________________________</t>
  </si>
  <si>
    <t>Jose Juan Garcia</t>
  </si>
  <si>
    <t>Noel Rojas</t>
  </si>
  <si>
    <t>Luis Falcon</t>
  </si>
  <si>
    <t xml:space="preserve">Libardo A. Torrealba </t>
  </si>
  <si>
    <t xml:space="preserve">Nabol V. Alvarez </t>
  </si>
  <si>
    <t>Yarelys Millan</t>
  </si>
  <si>
    <t>Antonio Bravo</t>
  </si>
  <si>
    <t>Luby Alvarado</t>
  </si>
  <si>
    <t>Ramon D. Torrealba</t>
  </si>
  <si>
    <t>Emisael Rodriguez</t>
  </si>
  <si>
    <t>Ali R. Ladino</t>
  </si>
  <si>
    <t>Octavio de Jesus  Tua</t>
  </si>
  <si>
    <t>MONTO</t>
  </si>
  <si>
    <t xml:space="preserve">Dias  </t>
  </si>
  <si>
    <t>Días TRABAJ.</t>
  </si>
  <si>
    <t xml:space="preserve">Días   </t>
  </si>
  <si>
    <t>HORAS EXTRAS</t>
  </si>
  <si>
    <t>Noct.</t>
  </si>
  <si>
    <t>Diur.</t>
  </si>
  <si>
    <t>SUBTOT.   1</t>
  </si>
  <si>
    <t>Feriado Trab.</t>
  </si>
  <si>
    <t>Promedio Semana</t>
  </si>
  <si>
    <t>P.Rem Sind/Enf</t>
  </si>
  <si>
    <t>Días</t>
  </si>
  <si>
    <t xml:space="preserve">Días </t>
  </si>
  <si>
    <t>Días de Descanso</t>
  </si>
  <si>
    <t>Alberto  J. Hernández</t>
  </si>
  <si>
    <t>NETO A COBRAR</t>
  </si>
  <si>
    <t>DEDUCCIONES</t>
  </si>
  <si>
    <t>ASIGNACIONES</t>
  </si>
  <si>
    <t>Días Trabaj.</t>
  </si>
  <si>
    <t>NOMBRE DEL TRABAJADOR</t>
  </si>
  <si>
    <t>SEMANA 1</t>
  </si>
  <si>
    <t>SEMANA 2</t>
  </si>
  <si>
    <t>SEMANA 3</t>
  </si>
  <si>
    <t>SEMANA 4</t>
  </si>
  <si>
    <t>SEMANA 5</t>
  </si>
  <si>
    <t>RENGLÓN</t>
  </si>
  <si>
    <t>ABONO MENSUAL DE  PRESTACIONES SOCIALES</t>
  </si>
  <si>
    <t>TOTAL DEVENGADO EN EL MES</t>
  </si>
  <si>
    <t>TOTAL DEV.</t>
  </si>
  <si>
    <t xml:space="preserve"> MES :</t>
  </si>
  <si>
    <t>No. DÍAS :</t>
  </si>
  <si>
    <t xml:space="preserve">SNA </t>
  </si>
  <si>
    <t>de</t>
  </si>
  <si>
    <t>Trabajador :</t>
  </si>
  <si>
    <t>DIAS</t>
  </si>
  <si>
    <t>B/Noct. Y/ Otros</t>
  </si>
  <si>
    <t>Horas Extras D</t>
  </si>
  <si>
    <t>Horas Extras N</t>
  </si>
  <si>
    <t>Dias Feriados</t>
  </si>
  <si>
    <t>Dias Descanso</t>
  </si>
  <si>
    <t>Descuento Lentes</t>
  </si>
  <si>
    <t>S.S.S 2% P.F 0.5%</t>
  </si>
  <si>
    <t>L. P.H.</t>
  </si>
  <si>
    <t>Cuota Vivienda</t>
  </si>
  <si>
    <t>Cuota Sindical</t>
  </si>
  <si>
    <t>Total Deducciones</t>
  </si>
  <si>
    <t xml:space="preserve">       ___________</t>
  </si>
  <si>
    <t>RECIBI CONFORME</t>
  </si>
  <si>
    <t>C.I</t>
  </si>
  <si>
    <t>HACIENDA SICARIGUA, C.A.</t>
  </si>
  <si>
    <t xml:space="preserve">NOMINA DEL               </t>
  </si>
  <si>
    <t>Alvaro Tua</t>
  </si>
  <si>
    <t>Manuel Fernandez</t>
  </si>
  <si>
    <t>Carlos Perozo</t>
  </si>
  <si>
    <t>CEDULA DE IDENTIDAD</t>
  </si>
  <si>
    <t>Diego Luis Herrera</t>
  </si>
  <si>
    <t>Willian Jose Ladino Domoromo</t>
  </si>
  <si>
    <t>Rosa Virginia Nieves Crespo</t>
  </si>
  <si>
    <t>Isabel Cristina Riera</t>
  </si>
  <si>
    <t>Jorge Alonso Riera</t>
  </si>
  <si>
    <t>Rigorberto Oropeza</t>
  </si>
  <si>
    <t>Jesus Antonio Oropeza</t>
  </si>
  <si>
    <t>Mario Jose Oropeza</t>
  </si>
  <si>
    <t>Francisco Tua</t>
  </si>
  <si>
    <t>Roy Ladino</t>
  </si>
  <si>
    <t>Laura Carrasco</t>
  </si>
  <si>
    <t>Hector Navarro</t>
  </si>
  <si>
    <t>Reinson Ladino</t>
  </si>
  <si>
    <t>Nicanor Oropeza</t>
  </si>
  <si>
    <t>Jose Alberto Herrera</t>
  </si>
  <si>
    <t>RM</t>
  </si>
  <si>
    <t>Martha Brito</t>
  </si>
  <si>
    <t>Marta Brito</t>
  </si>
  <si>
    <t>Francisco Parra</t>
  </si>
  <si>
    <t>Albis Gonzalez</t>
  </si>
  <si>
    <t>Yenrry Alvarez</t>
  </si>
  <si>
    <t>Armando Nuñez</t>
  </si>
  <si>
    <t>Jesus A. Escalona</t>
  </si>
  <si>
    <t>Jesus  Montilla</t>
  </si>
  <si>
    <t>Javier Rojas</t>
  </si>
  <si>
    <t>Jose Angel Herrera</t>
  </si>
  <si>
    <t>Wilber Torrealba</t>
  </si>
  <si>
    <t>Linger Parra</t>
  </si>
  <si>
    <t>Jose Manuel Garcia</t>
  </si>
  <si>
    <t>Jose Olmo</t>
  </si>
  <si>
    <t>Luis Miguel Ramos</t>
  </si>
  <si>
    <t>Eusebio Fernandez</t>
  </si>
  <si>
    <t>Ramon Daniel Ladino</t>
  </si>
  <si>
    <t>Jesus Alberto Marin Gil</t>
  </si>
  <si>
    <t>Angel Castañeda</t>
  </si>
  <si>
    <t>Alvi Gonzalez</t>
  </si>
  <si>
    <t>Yoyner Parra</t>
  </si>
  <si>
    <t>Leivar rafael Gonzalez</t>
  </si>
  <si>
    <t>Jesus Rojas</t>
  </si>
  <si>
    <t>Linky Fernandez</t>
  </si>
  <si>
    <t>CARGO</t>
  </si>
  <si>
    <t>TIPO DE TRABAJADOR</t>
  </si>
  <si>
    <t>Luis Jose Carrasco</t>
  </si>
  <si>
    <t>Jhonny Moises Olmo</t>
  </si>
  <si>
    <t>Jhonny montilla</t>
  </si>
  <si>
    <t>Narcisa Ladino</t>
  </si>
  <si>
    <t>TOTAL</t>
  </si>
  <si>
    <t>Carmen Suarez</t>
  </si>
  <si>
    <t>Yohandi Navarro</t>
  </si>
  <si>
    <t>Juan Carlos Gallardo</t>
  </si>
  <si>
    <t>Ricardo Jose Vargas</t>
  </si>
  <si>
    <t>Leonardo Torrealba</t>
  </si>
  <si>
    <t>Lennys Gonzalez</t>
  </si>
  <si>
    <t>LUIS ALONSO GARCIA</t>
  </si>
  <si>
    <t>Victor Navarro</t>
  </si>
  <si>
    <t>Alberto Hernandez (hijo)</t>
  </si>
  <si>
    <t>Miguel Rodriguez</t>
  </si>
  <si>
    <t>Ygnacio Perez</t>
  </si>
  <si>
    <t>Orlando Marchan</t>
  </si>
  <si>
    <t>S.S.O 4% P.F 0.5%</t>
  </si>
  <si>
    <t>Manuel Ramon Fernandez</t>
  </si>
  <si>
    <t>Antonio Jose Blanco</t>
  </si>
  <si>
    <t>SEPTIEMBRE</t>
  </si>
  <si>
    <t>Jorge David Garcia</t>
  </si>
  <si>
    <t>Mario Escalona</t>
  </si>
  <si>
    <t>VACACIONES</t>
  </si>
  <si>
    <t>SUB-TOTAL DEV.</t>
  </si>
  <si>
    <t>Armando  Jose Nuñez</t>
  </si>
  <si>
    <t>eusebio fernandez</t>
  </si>
  <si>
    <t>aura marina torrealba</t>
  </si>
  <si>
    <t>willian ladino</t>
  </si>
  <si>
    <t>Antonio  jose Bravo</t>
  </si>
  <si>
    <t>alberto de jesus H</t>
  </si>
  <si>
    <t>betulio gonzalez</t>
  </si>
  <si>
    <t>javier silva</t>
  </si>
  <si>
    <t>euclidez gonzalez</t>
  </si>
  <si>
    <t>jose luis velasquez</t>
  </si>
  <si>
    <t>vicente paul briceño</t>
  </si>
  <si>
    <t xml:space="preserve">   </t>
  </si>
  <si>
    <t>Reyes antonio fernandez</t>
  </si>
  <si>
    <t>noel rojas</t>
  </si>
  <si>
    <t>luby de jesus alvarado</t>
  </si>
  <si>
    <t>Pagos Extras</t>
  </si>
  <si>
    <t xml:space="preserve">Total </t>
  </si>
  <si>
    <t>PAGOS EXTRAS</t>
  </si>
  <si>
    <t>OBSERVACION</t>
  </si>
  <si>
    <t>Cicilio Fernandez</t>
  </si>
  <si>
    <t>extras</t>
  </si>
  <si>
    <t>firma del</t>
  </si>
  <si>
    <t>trabajador</t>
  </si>
  <si>
    <t>FIRMA DEL</t>
  </si>
  <si>
    <t>TRABAJADOR</t>
  </si>
  <si>
    <t>Firma del</t>
  </si>
  <si>
    <t>Trabajador</t>
  </si>
  <si>
    <t>luis carrasco</t>
  </si>
  <si>
    <t>Nabol Alvarez</t>
  </si>
  <si>
    <t>Jorge Rafael Garcia</t>
  </si>
  <si>
    <t>Libardo A. Torrealba</t>
  </si>
  <si>
    <t>Jorge R. Garcia</t>
  </si>
  <si>
    <t>Rafael Perozo</t>
  </si>
  <si>
    <t>Reinzo ladino</t>
  </si>
  <si>
    <t>firma</t>
  </si>
  <si>
    <t>hector navarro</t>
  </si>
  <si>
    <t>Carlos perozo</t>
  </si>
  <si>
    <t>juan Rojas SICARIGUA WILD LIFE FARM ,C,A,</t>
  </si>
  <si>
    <t xml:space="preserve">               Carora - Estado Lara</t>
  </si>
  <si>
    <t>jose gregorio alvarez</t>
  </si>
  <si>
    <t>Jose angel Herrera</t>
  </si>
  <si>
    <t>HACIENDA SICARIGUA,C.A</t>
  </si>
  <si>
    <t>DESCUENTO SINTRABOTOR</t>
  </si>
  <si>
    <t>prestamo 2500000 RESTA 1837188</t>
  </si>
  <si>
    <t>Jorge Alvarez</t>
  </si>
  <si>
    <t>Antonio Blanco</t>
  </si>
  <si>
    <t>Domingo Trabajado</t>
  </si>
  <si>
    <t>ticket</t>
  </si>
  <si>
    <t>Jesus perez</t>
  </si>
  <si>
    <t>Henry Escalona</t>
  </si>
  <si>
    <t>feriado trabajado</t>
  </si>
  <si>
    <t>Domingo trabajado</t>
  </si>
  <si>
    <t xml:space="preserve"> HASTA AQUÍ</t>
  </si>
  <si>
    <t>PRESTAMO 7500000 resta 3907320,03</t>
  </si>
  <si>
    <t>SUSPENDIDO</t>
  </si>
  <si>
    <t>TICKET ADICIONAL</t>
  </si>
  <si>
    <t>TOTAL TICKET</t>
  </si>
  <si>
    <t>aquí</t>
  </si>
  <si>
    <t xml:space="preserve">Jesus perez </t>
  </si>
  <si>
    <t>total</t>
  </si>
  <si>
    <t>descuento</t>
  </si>
  <si>
    <t>liquidacion</t>
  </si>
  <si>
    <t xml:space="preserve">total a </t>
  </si>
  <si>
    <t>pagar</t>
  </si>
  <si>
    <t>v</t>
  </si>
  <si>
    <t xml:space="preserve">ticket </t>
  </si>
  <si>
    <t>Oscar Torres</t>
  </si>
  <si>
    <t>SICARIGUA CHABELA</t>
  </si>
  <si>
    <t>LISSET TORRES</t>
  </si>
  <si>
    <t>ROSA NIEVES</t>
  </si>
  <si>
    <t>TICKET</t>
  </si>
  <si>
    <t>LPH</t>
  </si>
  <si>
    <t>INCES</t>
  </si>
  <si>
    <t>Rosy Ladino</t>
  </si>
  <si>
    <t>Willian Ladino</t>
  </si>
  <si>
    <t>Luis Carrasco</t>
  </si>
  <si>
    <t>cancelado</t>
  </si>
  <si>
    <t>marvin rodriguez</t>
  </si>
  <si>
    <t>Luis Miguel Gonzalez</t>
  </si>
  <si>
    <t>luis miguel gonzalez</t>
  </si>
  <si>
    <t>Yolimar Perez</t>
  </si>
  <si>
    <t>observacion: se compraron botas de seguridad dotacion uniforme.</t>
  </si>
  <si>
    <t>Nomina sicarigua chabela</t>
  </si>
  <si>
    <t>Extra sicarigua chabela</t>
  </si>
  <si>
    <t>Nomina cienega de cabra</t>
  </si>
  <si>
    <t>Extra cienega de cabra</t>
  </si>
  <si>
    <t>observacion: se compro parte de materiales para las escuelas y parte de articulos de oficina para sicarigua, tambien botas se seguridad dotacion de uniforme.</t>
  </si>
  <si>
    <t>Relación de nominas cdc y sic</t>
  </si>
  <si>
    <t>jorge  alvarez</t>
  </si>
  <si>
    <t>HACIENDA SICARIGUA,C.A.</t>
  </si>
  <si>
    <t>henry escalona</t>
  </si>
  <si>
    <t>yolimar perez</t>
  </si>
  <si>
    <t>Semana de cestaticket 21/01/19 al 27/01/19</t>
  </si>
  <si>
    <t>descuento prestamo</t>
  </si>
  <si>
    <t>incumplimiento horario</t>
  </si>
  <si>
    <t>jose angel herrera</t>
  </si>
  <si>
    <t>rosy ladino</t>
  </si>
  <si>
    <t>total a pagar</t>
  </si>
  <si>
    <t>ANÁLISIS COMPARATIVO DE LA NÓMINA SEMANAL</t>
  </si>
  <si>
    <t>ÁREA</t>
  </si>
  <si>
    <t>DIFERENCIA</t>
  </si>
  <si>
    <t>TOTALES SEMANA</t>
  </si>
  <si>
    <t>HACIENDA SICARIGUA,C.A LECHE</t>
  </si>
  <si>
    <t>FIJOS GANADERIA DE LECHE</t>
  </si>
  <si>
    <t>TEMPOREROS GANADERIA DE LECHE</t>
  </si>
  <si>
    <t>extras nomina</t>
  </si>
  <si>
    <t>sueldos empleados fijos</t>
  </si>
  <si>
    <t xml:space="preserve">fijos </t>
  </si>
  <si>
    <t>TOTAL FIJO</t>
  </si>
  <si>
    <t>F</t>
  </si>
  <si>
    <t xml:space="preserve">medicina </t>
  </si>
  <si>
    <t>Dario Santana</t>
  </si>
  <si>
    <t>DIAS NO TRABAJADOS</t>
  </si>
  <si>
    <t>Leche</t>
  </si>
  <si>
    <t>medicina</t>
  </si>
  <si>
    <t>extra nomina</t>
  </si>
  <si>
    <t>Total Semana</t>
  </si>
  <si>
    <t>Total Rubro</t>
  </si>
  <si>
    <t>Sub total mes</t>
  </si>
  <si>
    <t>Total semana</t>
  </si>
  <si>
    <t>Total Mes</t>
  </si>
  <si>
    <t>Total  semana-L</t>
  </si>
  <si>
    <t>Total tipo</t>
  </si>
  <si>
    <t>PR / RM /F</t>
  </si>
  <si>
    <t>Dotacion</t>
  </si>
  <si>
    <t>horas extra</t>
  </si>
  <si>
    <t>Medicina</t>
  </si>
  <si>
    <t>Pagos Extra</t>
  </si>
  <si>
    <t>Horas Extra</t>
  </si>
  <si>
    <t>Ticket</t>
  </si>
  <si>
    <t>Cuota sindical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</si>
</sst>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64" formatCode="_(* #,##0.00_);_(* \(#,##0.00\);_(* &quot;-&quot;??_);_(@_)"/>
    <numFmt numFmtId="165" formatCode="_-* #,##0\ _P_t_s_-;\-* #,##0\ _P_t_s_-;_-* &quot;-&quot;\ _P_t_s_-;_-@_-"/>
    <numFmt numFmtId="166" formatCode="_-* #,##0.0\ _P_t_s_-;\-* #,##0.0\ _P_t_s_-;_-* &quot;-&quot;\ _P_t_s_-;_-@_-"/>
    <numFmt numFmtId="167" formatCode="_-* #,##0.00\ _P_t_s_-;\-* #,##0.00\ _P_t_s_-;_-* &quot;-&quot;\ _P_t_s_-;_-@_-"/>
    <numFmt numFmtId="168" formatCode="#,##0.0"/>
    <numFmt numFmtId="169" formatCode="d\-m"/>
  </numFmts>
  <fonts count="88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Arial"/>
      <family val="2"/>
    </font>
    <font>
      <b/>
      <sz val="12"/>
      <color indexed="16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2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24"/>
      <name val="Arial"/>
      <family val="2"/>
    </font>
    <font>
      <b/>
      <sz val="22"/>
      <name val="Batang"/>
      <family val="1"/>
    </font>
    <font>
      <b/>
      <sz val="10"/>
      <name val="Batang"/>
      <family val="1"/>
    </font>
    <font>
      <b/>
      <u/>
      <sz val="10"/>
      <name val="Batang"/>
      <family val="1"/>
    </font>
    <font>
      <b/>
      <sz val="14"/>
      <name val="Arial"/>
      <family val="2"/>
    </font>
    <font>
      <b/>
      <sz val="36"/>
      <name val="Arial"/>
      <family val="2"/>
    </font>
    <font>
      <b/>
      <sz val="28"/>
      <name val="Arial"/>
      <family val="2"/>
    </font>
    <font>
      <sz val="24"/>
      <color indexed="8"/>
      <name val="Arial"/>
      <family val="2"/>
    </font>
    <font>
      <b/>
      <sz val="24"/>
      <name val="Batang"/>
      <family val="1"/>
    </font>
    <font>
      <sz val="28"/>
      <name val="Arial"/>
      <family val="2"/>
    </font>
    <font>
      <b/>
      <sz val="26"/>
      <name val="Batang"/>
      <family val="1"/>
    </font>
    <font>
      <b/>
      <sz val="26"/>
      <color indexed="8"/>
      <name val="Batang"/>
      <family val="1"/>
    </font>
    <font>
      <sz val="26"/>
      <name val="Batang"/>
      <family val="1"/>
    </font>
    <font>
      <b/>
      <sz val="28"/>
      <name val="Batang"/>
      <family val="1"/>
    </font>
    <font>
      <b/>
      <sz val="36"/>
      <name val="Batang"/>
      <family val="1"/>
    </font>
    <font>
      <b/>
      <sz val="72"/>
      <name val="Batang"/>
      <family val="1"/>
    </font>
    <font>
      <sz val="28"/>
      <name val="Batang"/>
      <family val="1"/>
    </font>
    <font>
      <b/>
      <sz val="28"/>
      <color indexed="8"/>
      <name val="Batang"/>
      <family val="1"/>
    </font>
    <font>
      <b/>
      <sz val="24"/>
      <color indexed="8"/>
      <name val="Arial"/>
      <family val="2"/>
    </font>
    <font>
      <b/>
      <sz val="24"/>
      <name val="Arial Rounded MT Bold"/>
      <family val="2"/>
    </font>
    <font>
      <b/>
      <sz val="16"/>
      <name val="Batang"/>
      <family val="1"/>
    </font>
    <font>
      <b/>
      <sz val="9"/>
      <name val="Batang"/>
      <family val="1"/>
    </font>
    <font>
      <sz val="26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20"/>
      <name val="Cambria"/>
      <family val="1"/>
      <scheme val="major"/>
    </font>
    <font>
      <b/>
      <sz val="20"/>
      <name val="Cambria"/>
      <family val="1"/>
      <scheme val="major"/>
    </font>
    <font>
      <sz val="22"/>
      <name val="Cambria"/>
      <family val="1"/>
      <scheme val="major"/>
    </font>
    <font>
      <sz val="12"/>
      <name val="Cambria"/>
      <family val="1"/>
      <scheme val="major"/>
    </font>
    <font>
      <b/>
      <sz val="20"/>
      <color rgb="FF002060"/>
      <name val="Cambria"/>
      <family val="1"/>
      <scheme val="major"/>
    </font>
    <font>
      <b/>
      <sz val="18"/>
      <color rgb="FF002060"/>
      <name val="Cambria"/>
      <family val="1"/>
      <scheme val="major"/>
    </font>
    <font>
      <b/>
      <sz val="20"/>
      <color indexed="8"/>
      <name val="Cambria"/>
      <family val="1"/>
      <scheme val="major"/>
    </font>
    <font>
      <sz val="24"/>
      <name val="Cambria"/>
      <family val="1"/>
      <scheme val="major"/>
    </font>
    <font>
      <sz val="16"/>
      <name val="Cambria"/>
      <family val="1"/>
      <scheme val="major"/>
    </font>
    <font>
      <sz val="22"/>
      <color theme="1"/>
      <name val="Cambria"/>
      <family val="1"/>
      <scheme val="major"/>
    </font>
    <font>
      <sz val="24"/>
      <color indexed="8"/>
      <name val="Cambria"/>
      <family val="1"/>
      <scheme val="major"/>
    </font>
    <font>
      <sz val="18"/>
      <name val="Cambria"/>
      <family val="1"/>
      <scheme val="major"/>
    </font>
    <font>
      <b/>
      <sz val="22"/>
      <color theme="1"/>
      <name val="Batang"/>
      <family val="1"/>
    </font>
    <font>
      <b/>
      <sz val="22"/>
      <color rgb="FF002060"/>
      <name val="Cambria"/>
      <family val="1"/>
      <scheme val="major"/>
    </font>
    <font>
      <b/>
      <sz val="24"/>
      <name val="Cambria"/>
      <family val="1"/>
      <scheme val="major"/>
    </font>
    <font>
      <b/>
      <sz val="24"/>
      <color indexed="8"/>
      <name val="Cambria"/>
      <family val="1"/>
      <scheme val="major"/>
    </font>
    <font>
      <b/>
      <sz val="24"/>
      <color theme="4"/>
      <name val="Cambria"/>
      <family val="1"/>
      <scheme val="major"/>
    </font>
    <font>
      <b/>
      <sz val="24"/>
      <color rgb="FFFF0000"/>
      <name val="Cambria"/>
      <family val="1"/>
      <scheme val="major"/>
    </font>
    <font>
      <b/>
      <sz val="24"/>
      <color rgb="FF00B050"/>
      <name val="Cambria"/>
      <family val="1"/>
      <scheme val="major"/>
    </font>
    <font>
      <b/>
      <sz val="26"/>
      <color theme="1"/>
      <name val="Batang"/>
      <family val="1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name val="Cambria"/>
      <family val="1"/>
      <scheme val="major"/>
    </font>
    <font>
      <b/>
      <sz val="28"/>
      <name val="Cambria"/>
      <family val="1"/>
      <scheme val="major"/>
    </font>
    <font>
      <sz val="26"/>
      <name val="Calibri"/>
      <family val="2"/>
      <scheme val="minor"/>
    </font>
    <font>
      <sz val="10"/>
      <name val="Arial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sz val="16"/>
      <color indexed="81"/>
      <name val="Arial"/>
      <family val="2"/>
    </font>
    <font>
      <sz val="20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indexed="16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0"/>
      </left>
      <right style="thin">
        <color indexed="6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47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165" fontId="1" fillId="0" borderId="0" applyFont="0" applyFill="0" applyBorder="0" applyAlignment="0" applyProtection="0"/>
    <xf numFmtId="0" fontId="47" fillId="0" borderId="0"/>
    <xf numFmtId="0" fontId="75" fillId="11" borderId="65" applyNumberFormat="0" applyFont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</cellStyleXfs>
  <cellXfs count="1584">
    <xf numFmtId="0" fontId="0" fillId="0" borderId="0" xfId="0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right" vertical="center"/>
    </xf>
    <xf numFmtId="4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4" fontId="3" fillId="0" borderId="0" xfId="4" applyNumberFormat="1" applyFont="1" applyBorder="1" applyAlignment="1">
      <alignment horizontal="right" vertical="center"/>
    </xf>
    <xf numFmtId="4" fontId="3" fillId="0" borderId="0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0" xfId="4" applyNumberFormat="1" applyFont="1" applyBorder="1" applyAlignment="1">
      <alignment horizontal="center" vertical="center"/>
    </xf>
    <xf numFmtId="4" fontId="3" fillId="0" borderId="0" xfId="4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3" fillId="0" borderId="0" xfId="4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0" xfId="4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right" vertical="center"/>
    </xf>
    <xf numFmtId="4" fontId="3" fillId="0" borderId="0" xfId="4" applyNumberFormat="1" applyFont="1" applyBorder="1" applyAlignment="1">
      <alignment vertical="center"/>
    </xf>
    <xf numFmtId="164" fontId="3" fillId="0" borderId="0" xfId="0" applyNumberFormat="1" applyFont="1" applyBorder="1" applyAlignment="1">
      <alignment horizontal="center" vertical="center"/>
    </xf>
    <xf numFmtId="167" fontId="3" fillId="0" borderId="0" xfId="4" applyNumberFormat="1" applyFont="1" applyBorder="1" applyAlignment="1">
      <alignment vertical="center"/>
    </xf>
    <xf numFmtId="166" fontId="3" fillId="0" borderId="0" xfId="4" applyNumberFormat="1" applyFont="1" applyBorder="1" applyAlignment="1">
      <alignment horizontal="center" vertical="center"/>
    </xf>
    <xf numFmtId="167" fontId="3" fillId="0" borderId="0" xfId="4" applyNumberFormat="1" applyFont="1" applyBorder="1" applyAlignment="1">
      <alignment horizontal="center" vertical="center"/>
    </xf>
    <xf numFmtId="167" fontId="3" fillId="0" borderId="0" xfId="4" applyNumberFormat="1" applyFont="1" applyAlignment="1">
      <alignment vertical="center"/>
    </xf>
    <xf numFmtId="166" fontId="3" fillId="0" borderId="0" xfId="4" applyNumberFormat="1" applyFont="1" applyAlignment="1">
      <alignment horizontal="center" vertical="center"/>
    </xf>
    <xf numFmtId="167" fontId="3" fillId="0" borderId="0" xfId="4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4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4" fillId="0" borderId="0" xfId="0" applyFont="1"/>
    <xf numFmtId="4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169" fontId="0" fillId="0" borderId="0" xfId="0" applyNumberFormat="1" applyBorder="1"/>
    <xf numFmtId="0" fontId="0" fillId="0" borderId="5" xfId="0" applyBorder="1"/>
    <xf numFmtId="0" fontId="0" fillId="0" borderId="3" xfId="0" applyBorder="1"/>
    <xf numFmtId="0" fontId="4" fillId="0" borderId="4" xfId="0" applyFont="1" applyBorder="1"/>
    <xf numFmtId="16" fontId="0" fillId="0" borderId="0" xfId="0" applyNumberFormat="1" applyBorder="1"/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0" fillId="0" borderId="4" xfId="0" applyBorder="1" applyAlignment="1">
      <alignment horizontal="center"/>
    </xf>
    <xf numFmtId="4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left"/>
    </xf>
    <xf numFmtId="4" fontId="0" fillId="0" borderId="0" xfId="0" applyNumberFormat="1" applyBorder="1"/>
    <xf numFmtId="4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Border="1"/>
    <xf numFmtId="0" fontId="13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7" fillId="0" borderId="2" xfId="0" applyNumberFormat="1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49" fillId="7" borderId="1" xfId="0" applyFont="1" applyFill="1" applyBorder="1" applyAlignment="1">
      <alignment vertical="center"/>
    </xf>
    <xf numFmtId="17" fontId="3" fillId="0" borderId="0" xfId="0" applyNumberFormat="1" applyFont="1"/>
    <xf numFmtId="0" fontId="3" fillId="8" borderId="1" xfId="0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3" fontId="3" fillId="0" borderId="9" xfId="0" applyNumberFormat="1" applyFont="1" applyFill="1" applyBorder="1" applyAlignment="1">
      <alignment horizontal="center" vertical="center"/>
    </xf>
    <xf numFmtId="3" fontId="49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8" borderId="4" xfId="0" applyFill="1" applyBorder="1"/>
    <xf numFmtId="0" fontId="0" fillId="8" borderId="0" xfId="0" applyFill="1" applyBorder="1"/>
    <xf numFmtId="169" fontId="0" fillId="8" borderId="0" xfId="0" applyNumberFormat="1" applyFill="1" applyBorder="1"/>
    <xf numFmtId="0" fontId="0" fillId="8" borderId="5" xfId="0" applyFill="1" applyBorder="1"/>
    <xf numFmtId="0" fontId="4" fillId="8" borderId="4" xfId="0" applyFont="1" applyFill="1" applyBorder="1"/>
    <xf numFmtId="16" fontId="0" fillId="8" borderId="0" xfId="0" applyNumberFormat="1" applyFill="1" applyBorder="1"/>
    <xf numFmtId="0" fontId="14" fillId="8" borderId="0" xfId="0" applyFont="1" applyFill="1" applyBorder="1" applyAlignment="1">
      <alignment horizontal="left"/>
    </xf>
    <xf numFmtId="0" fontId="14" fillId="8" borderId="5" xfId="0" applyFont="1" applyFill="1" applyBorder="1" applyAlignment="1">
      <alignment horizontal="left"/>
    </xf>
    <xf numFmtId="0" fontId="0" fillId="8" borderId="4" xfId="0" applyFill="1" applyBorder="1" applyAlignment="1">
      <alignment horizontal="center"/>
    </xf>
    <xf numFmtId="3" fontId="0" fillId="8" borderId="4" xfId="0" applyNumberFormat="1" applyFill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4" fontId="0" fillId="8" borderId="0" xfId="0" applyNumberFormat="1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5" fillId="8" borderId="1" xfId="0" applyFont="1" applyFill="1" applyBorder="1" applyAlignment="1">
      <alignment horizontal="left" vertical="center"/>
    </xf>
    <xf numFmtId="0" fontId="15" fillId="0" borderId="0" xfId="0" applyFont="1" applyAlignment="1">
      <alignment vertical="center"/>
    </xf>
    <xf numFmtId="4" fontId="16" fillId="0" borderId="0" xfId="4" applyNumberFormat="1" applyFont="1" applyBorder="1" applyAlignment="1">
      <alignment horizontal="right" vertical="center"/>
    </xf>
    <xf numFmtId="0" fontId="0" fillId="0" borderId="1" xfId="0" applyBorder="1"/>
    <xf numFmtId="0" fontId="17" fillId="8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vertical="center"/>
    </xf>
    <xf numFmtId="0" fontId="18" fillId="8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3" fontId="50" fillId="0" borderId="0" xfId="0" applyNumberFormat="1" applyFont="1" applyBorder="1" applyAlignment="1">
      <alignment horizontal="center" vertical="center"/>
    </xf>
    <xf numFmtId="4" fontId="50" fillId="0" borderId="0" xfId="0" applyNumberFormat="1" applyFont="1" applyBorder="1" applyAlignment="1">
      <alignment horizontal="center" vertical="center"/>
    </xf>
    <xf numFmtId="0" fontId="50" fillId="0" borderId="0" xfId="0" applyNumberFormat="1" applyFont="1" applyBorder="1" applyAlignment="1">
      <alignment horizontal="center" vertical="center"/>
    </xf>
    <xf numFmtId="4" fontId="50" fillId="0" borderId="0" xfId="0" applyNumberFormat="1" applyFont="1" applyBorder="1" applyAlignment="1">
      <alignment horizontal="right" vertical="center"/>
    </xf>
    <xf numFmtId="1" fontId="50" fillId="0" borderId="0" xfId="0" applyNumberFormat="1" applyFont="1" applyBorder="1" applyAlignment="1">
      <alignment horizontal="center" vertical="center"/>
    </xf>
    <xf numFmtId="3" fontId="50" fillId="0" borderId="0" xfId="4" applyNumberFormat="1" applyFont="1" applyBorder="1" applyAlignment="1">
      <alignment horizontal="right" vertical="center"/>
    </xf>
    <xf numFmtId="1" fontId="50" fillId="0" borderId="0" xfId="4" applyNumberFormat="1" applyFont="1" applyBorder="1" applyAlignment="1">
      <alignment horizontal="center" vertical="center"/>
    </xf>
    <xf numFmtId="4" fontId="50" fillId="0" borderId="0" xfId="4" applyNumberFormat="1" applyFont="1" applyBorder="1" applyAlignment="1">
      <alignment horizontal="center" vertical="center"/>
    </xf>
    <xf numFmtId="4" fontId="50" fillId="0" borderId="0" xfId="4" applyNumberFormat="1" applyFont="1" applyBorder="1" applyAlignment="1">
      <alignment horizontal="right" vertical="center"/>
    </xf>
    <xf numFmtId="4" fontId="50" fillId="0" borderId="0" xfId="0" applyNumberFormat="1" applyFont="1" applyFill="1" applyBorder="1" applyAlignment="1">
      <alignment vertical="center"/>
    </xf>
    <xf numFmtId="0" fontId="51" fillId="0" borderId="0" xfId="0" applyFont="1" applyBorder="1" applyAlignment="1">
      <alignment horizontal="right" vertical="center"/>
    </xf>
    <xf numFmtId="0" fontId="50" fillId="0" borderId="0" xfId="0" applyFont="1" applyBorder="1" applyAlignment="1">
      <alignment horizontal="left" vertical="center"/>
    </xf>
    <xf numFmtId="4" fontId="0" fillId="7" borderId="1" xfId="0" applyNumberFormat="1" applyFill="1" applyBorder="1" applyAlignment="1">
      <alignment horizontal="center" vertical="center"/>
    </xf>
    <xf numFmtId="0" fontId="7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left" vertical="center"/>
    </xf>
    <xf numFmtId="0" fontId="3" fillId="7" borderId="9" xfId="0" applyFont="1" applyFill="1" applyBorder="1" applyAlignment="1">
      <alignment horizontal="left" vertical="center"/>
    </xf>
    <xf numFmtId="0" fontId="51" fillId="0" borderId="0" xfId="0" applyFont="1" applyBorder="1" applyAlignment="1">
      <alignment horizontal="left" vertical="center"/>
    </xf>
    <xf numFmtId="0" fontId="53" fillId="0" borderId="0" xfId="0" applyFont="1" applyAlignment="1">
      <alignment vertical="center"/>
    </xf>
    <xf numFmtId="0" fontId="53" fillId="0" borderId="0" xfId="0" applyFont="1" applyAlignment="1">
      <alignment horizontal="center" vertical="center"/>
    </xf>
    <xf numFmtId="4" fontId="54" fillId="0" borderId="0" xfId="4" applyNumberFormat="1" applyFont="1" applyBorder="1" applyAlignment="1">
      <alignment horizontal="center" vertical="center"/>
    </xf>
    <xf numFmtId="4" fontId="55" fillId="0" borderId="0" xfId="4" applyNumberFormat="1" applyFont="1" applyBorder="1" applyAlignment="1">
      <alignment horizontal="center" vertical="center"/>
    </xf>
    <xf numFmtId="4" fontId="54" fillId="0" borderId="0" xfId="4" applyNumberFormat="1" applyFont="1" applyBorder="1" applyAlignment="1">
      <alignment horizontal="right" vertical="center"/>
    </xf>
    <xf numFmtId="4" fontId="3" fillId="0" borderId="0" xfId="0" applyNumberFormat="1" applyFont="1" applyAlignment="1">
      <alignment vertical="center"/>
    </xf>
    <xf numFmtId="4" fontId="19" fillId="0" borderId="0" xfId="4" applyNumberFormat="1" applyFont="1" applyBorder="1" applyAlignment="1">
      <alignment horizontal="right" vertical="center"/>
    </xf>
    <xf numFmtId="4" fontId="56" fillId="8" borderId="0" xfId="4" applyNumberFormat="1" applyFont="1" applyFill="1" applyBorder="1" applyAlignment="1">
      <alignment horizontal="right" vertical="center"/>
    </xf>
    <xf numFmtId="4" fontId="50" fillId="8" borderId="0" xfId="4" applyNumberFormat="1" applyFont="1" applyFill="1" applyBorder="1" applyAlignment="1">
      <alignment horizontal="right" vertical="center"/>
    </xf>
    <xf numFmtId="0" fontId="57" fillId="8" borderId="0" xfId="0" applyFont="1" applyFill="1" applyBorder="1" applyAlignment="1">
      <alignment vertical="center"/>
    </xf>
    <xf numFmtId="0" fontId="3" fillId="8" borderId="0" xfId="0" applyFont="1" applyFill="1" applyBorder="1" applyAlignment="1">
      <alignment horizontal="left" vertical="center"/>
    </xf>
    <xf numFmtId="3" fontId="17" fillId="0" borderId="0" xfId="4" applyNumberFormat="1" applyFont="1" applyBorder="1" applyAlignment="1">
      <alignment horizontal="right" vertical="center"/>
    </xf>
    <xf numFmtId="0" fontId="17" fillId="0" borderId="0" xfId="0" applyFont="1" applyBorder="1" applyAlignment="1">
      <alignment horizontal="center" vertical="center"/>
    </xf>
    <xf numFmtId="0" fontId="58" fillId="0" borderId="0" xfId="0" applyFont="1" applyBorder="1" applyAlignment="1">
      <alignment horizontal="center" vertical="center"/>
    </xf>
    <xf numFmtId="3" fontId="58" fillId="0" borderId="0" xfId="0" applyNumberFormat="1" applyFont="1" applyBorder="1" applyAlignment="1">
      <alignment horizontal="center" vertical="center"/>
    </xf>
    <xf numFmtId="4" fontId="58" fillId="0" borderId="0" xfId="0" applyNumberFormat="1" applyFont="1" applyBorder="1" applyAlignment="1">
      <alignment horizontal="center" vertical="center"/>
    </xf>
    <xf numFmtId="0" fontId="58" fillId="0" borderId="0" xfId="0" applyNumberFormat="1" applyFont="1" applyBorder="1" applyAlignment="1">
      <alignment horizontal="center" vertical="center"/>
    </xf>
    <xf numFmtId="4" fontId="58" fillId="0" borderId="0" xfId="0" applyNumberFormat="1" applyFont="1" applyBorder="1" applyAlignment="1">
      <alignment horizontal="right" vertical="center"/>
    </xf>
    <xf numFmtId="1" fontId="58" fillId="0" borderId="0" xfId="0" applyNumberFormat="1" applyFont="1" applyBorder="1" applyAlignment="1">
      <alignment horizontal="center" vertical="center"/>
    </xf>
    <xf numFmtId="1" fontId="58" fillId="0" borderId="0" xfId="4" applyNumberFormat="1" applyFont="1" applyBorder="1" applyAlignment="1">
      <alignment horizontal="center" vertical="center"/>
    </xf>
    <xf numFmtId="4" fontId="58" fillId="0" borderId="0" xfId="4" applyNumberFormat="1" applyFont="1" applyBorder="1" applyAlignment="1">
      <alignment horizontal="center" vertical="center"/>
    </xf>
    <xf numFmtId="4" fontId="58" fillId="0" borderId="0" xfId="4" applyNumberFormat="1" applyFont="1" applyBorder="1" applyAlignment="1">
      <alignment horizontal="right" vertical="center"/>
    </xf>
    <xf numFmtId="4" fontId="58" fillId="0" borderId="0" xfId="0" applyNumberFormat="1" applyFont="1" applyFill="1" applyBorder="1" applyAlignment="1">
      <alignment vertical="center"/>
    </xf>
    <xf numFmtId="0" fontId="5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52" fillId="8" borderId="0" xfId="0" applyFont="1" applyFill="1" applyBorder="1" applyAlignment="1">
      <alignment horizontal="left" vertical="center"/>
    </xf>
    <xf numFmtId="0" fontId="16" fillId="8" borderId="0" xfId="0" applyFont="1" applyFill="1" applyBorder="1" applyAlignment="1">
      <alignment horizontal="center" vertical="center"/>
    </xf>
    <xf numFmtId="0" fontId="59" fillId="8" borderId="0" xfId="0" applyFont="1" applyFill="1" applyBorder="1" applyAlignment="1">
      <alignment vertical="center"/>
    </xf>
    <xf numFmtId="0" fontId="57" fillId="8" borderId="0" xfId="0" applyFont="1" applyFill="1" applyBorder="1" applyAlignment="1">
      <alignment horizontal="left" vertical="center"/>
    </xf>
    <xf numFmtId="0" fontId="60" fillId="8" borderId="0" xfId="0" applyFont="1" applyFill="1" applyBorder="1" applyAlignment="1">
      <alignment horizontal="left" vertical="center"/>
    </xf>
    <xf numFmtId="0" fontId="15" fillId="8" borderId="0" xfId="0" applyFont="1" applyFill="1" applyAlignment="1">
      <alignment vertical="center"/>
    </xf>
    <xf numFmtId="0" fontId="19" fillId="8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4" fontId="52" fillId="8" borderId="0" xfId="0" applyNumberFormat="1" applyFont="1" applyFill="1" applyBorder="1" applyAlignment="1">
      <alignment horizontal="left" vertical="center"/>
    </xf>
    <xf numFmtId="0" fontId="61" fillId="8" borderId="0" xfId="0" applyFont="1" applyFill="1" applyBorder="1" applyAlignment="1">
      <alignment horizontal="left" vertical="center"/>
    </xf>
    <xf numFmtId="4" fontId="3" fillId="8" borderId="0" xfId="4" applyNumberFormat="1" applyFont="1" applyFill="1" applyBorder="1" applyAlignment="1">
      <alignment horizontal="right" vertical="center"/>
    </xf>
    <xf numFmtId="0" fontId="4" fillId="8" borderId="4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4" fontId="61" fillId="8" borderId="0" xfId="0" applyNumberFormat="1" applyFont="1" applyFill="1" applyBorder="1" applyAlignment="1">
      <alignment horizontal="center" vertical="center"/>
    </xf>
    <xf numFmtId="4" fontId="18" fillId="0" borderId="0" xfId="4" applyNumberFormat="1" applyFont="1" applyBorder="1" applyAlignment="1">
      <alignment horizontal="right" vertical="center"/>
    </xf>
    <xf numFmtId="3" fontId="18" fillId="0" borderId="0" xfId="0" applyNumberFormat="1" applyFont="1" applyBorder="1" applyAlignment="1">
      <alignment horizontal="center" vertical="center"/>
    </xf>
    <xf numFmtId="4" fontId="18" fillId="0" borderId="0" xfId="0" applyNumberFormat="1" applyFont="1" applyBorder="1" applyAlignment="1">
      <alignment horizontal="center" vertical="center"/>
    </xf>
    <xf numFmtId="4" fontId="16" fillId="8" borderId="0" xfId="0" applyNumberFormat="1" applyFont="1" applyFill="1" applyAlignment="1">
      <alignment vertical="center"/>
    </xf>
    <xf numFmtId="3" fontId="16" fillId="8" borderId="0" xfId="4" applyNumberFormat="1" applyFont="1" applyFill="1" applyBorder="1" applyAlignment="1">
      <alignment horizontal="right" vertical="center"/>
    </xf>
    <xf numFmtId="0" fontId="58" fillId="8" borderId="0" xfId="0" applyFont="1" applyFill="1" applyBorder="1" applyAlignment="1">
      <alignment vertical="center"/>
    </xf>
    <xf numFmtId="4" fontId="16" fillId="8" borderId="0" xfId="0" applyNumberFormat="1" applyFont="1" applyFill="1" applyBorder="1" applyAlignment="1">
      <alignment horizontal="right" vertical="center"/>
    </xf>
    <xf numFmtId="0" fontId="22" fillId="8" borderId="0" xfId="0" applyFont="1" applyFill="1" applyAlignment="1">
      <alignment horizontal="left" vertical="center"/>
    </xf>
    <xf numFmtId="167" fontId="16" fillId="8" borderId="0" xfId="4" applyNumberFormat="1" applyFont="1" applyFill="1" applyAlignment="1">
      <alignment horizontal="centerContinuous" vertical="center"/>
    </xf>
    <xf numFmtId="167" fontId="22" fillId="8" borderId="0" xfId="4" applyNumberFormat="1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4" fillId="0" borderId="4" xfId="0" applyFont="1" applyBorder="1" applyAlignment="1">
      <alignment horizontal="center"/>
    </xf>
    <xf numFmtId="169" fontId="4" fillId="0" borderId="0" xfId="0" applyNumberFormat="1" applyFont="1" applyBorder="1"/>
    <xf numFmtId="0" fontId="4" fillId="0" borderId="5" xfId="0" applyFont="1" applyBorder="1"/>
    <xf numFmtId="0" fontId="4" fillId="0" borderId="3" xfId="0" applyFont="1" applyBorder="1"/>
    <xf numFmtId="16" fontId="4" fillId="0" borderId="0" xfId="0" applyNumberFormat="1" applyFont="1" applyBorder="1"/>
    <xf numFmtId="0" fontId="13" fillId="0" borderId="5" xfId="0" applyFont="1" applyBorder="1" applyAlignment="1">
      <alignment horizontal="left"/>
    </xf>
    <xf numFmtId="4" fontId="4" fillId="0" borderId="3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4" fontId="4" fillId="0" borderId="0" xfId="0" applyNumberFormat="1" applyFont="1" applyBorder="1"/>
    <xf numFmtId="4" fontId="4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4" fontId="20" fillId="0" borderId="0" xfId="0" applyNumberFormat="1" applyFont="1" applyBorder="1"/>
    <xf numFmtId="4" fontId="25" fillId="8" borderId="1" xfId="0" applyNumberFormat="1" applyFont="1" applyFill="1" applyBorder="1" applyAlignment="1">
      <alignment horizontal="center" vertical="center"/>
    </xf>
    <xf numFmtId="4" fontId="25" fillId="8" borderId="1" xfId="4" applyNumberFormat="1" applyFont="1" applyFill="1" applyBorder="1" applyAlignment="1">
      <alignment horizontal="right" vertical="center"/>
    </xf>
    <xf numFmtId="4" fontId="25" fillId="8" borderId="2" xfId="4" applyNumberFormat="1" applyFont="1" applyFill="1" applyBorder="1" applyAlignment="1">
      <alignment horizontal="right" vertical="center"/>
    </xf>
    <xf numFmtId="0" fontId="25" fillId="8" borderId="1" xfId="0" applyFont="1" applyFill="1" applyBorder="1" applyAlignment="1">
      <alignment vertical="center"/>
    </xf>
    <xf numFmtId="0" fontId="25" fillId="8" borderId="1" xfId="0" applyFont="1" applyFill="1" applyBorder="1" applyAlignment="1">
      <alignment horizontal="left" vertical="center"/>
    </xf>
    <xf numFmtId="0" fontId="26" fillId="0" borderId="3" xfId="0" applyFont="1" applyBorder="1" applyAlignment="1">
      <alignment horizontal="center"/>
    </xf>
    <xf numFmtId="0" fontId="26" fillId="0" borderId="4" xfId="0" applyFont="1" applyBorder="1"/>
    <xf numFmtId="0" fontId="26" fillId="0" borderId="4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7" fillId="0" borderId="3" xfId="0" applyFont="1" applyBorder="1" applyAlignment="1">
      <alignment horizontal="left"/>
    </xf>
    <xf numFmtId="0" fontId="26" fillId="0" borderId="4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0" xfId="0" applyFont="1" applyBorder="1"/>
    <xf numFmtId="0" fontId="27" fillId="0" borderId="0" xfId="0" applyFont="1" applyBorder="1" applyAlignment="1">
      <alignment horizontal="left"/>
    </xf>
    <xf numFmtId="0" fontId="26" fillId="0" borderId="0" xfId="0" applyFont="1"/>
    <xf numFmtId="169" fontId="26" fillId="0" borderId="0" xfId="0" applyNumberFormat="1" applyFont="1" applyBorder="1"/>
    <xf numFmtId="0" fontId="26" fillId="0" borderId="5" xfId="0" applyFont="1" applyBorder="1"/>
    <xf numFmtId="0" fontId="26" fillId="0" borderId="3" xfId="0" applyFont="1" applyBorder="1"/>
    <xf numFmtId="16" fontId="26" fillId="0" borderId="0" xfId="0" applyNumberFormat="1" applyFont="1" applyBorder="1"/>
    <xf numFmtId="0" fontId="27" fillId="0" borderId="5" xfId="0" applyFont="1" applyBorder="1" applyAlignment="1">
      <alignment horizontal="left"/>
    </xf>
    <xf numFmtId="4" fontId="26" fillId="0" borderId="3" xfId="0" applyNumberFormat="1" applyFont="1" applyBorder="1" applyAlignment="1">
      <alignment horizontal="center"/>
    </xf>
    <xf numFmtId="3" fontId="26" fillId="0" borderId="4" xfId="0" applyNumberFormat="1" applyFont="1" applyBorder="1" applyAlignment="1">
      <alignment horizontal="center"/>
    </xf>
    <xf numFmtId="1" fontId="26" fillId="0" borderId="4" xfId="0" applyNumberFormat="1" applyFont="1" applyBorder="1" applyAlignment="1">
      <alignment horizontal="center"/>
    </xf>
    <xf numFmtId="4" fontId="26" fillId="0" borderId="0" xfId="0" applyNumberFormat="1" applyFont="1" applyBorder="1"/>
    <xf numFmtId="4" fontId="26" fillId="0" borderId="0" xfId="0" applyNumberFormat="1" applyFont="1" applyBorder="1" applyAlignment="1">
      <alignment horizontal="center"/>
    </xf>
    <xf numFmtId="0" fontId="26" fillId="0" borderId="6" xfId="0" applyFont="1" applyBorder="1"/>
    <xf numFmtId="0" fontId="26" fillId="0" borderId="7" xfId="0" applyFont="1" applyBorder="1"/>
    <xf numFmtId="0" fontId="26" fillId="0" borderId="8" xfId="0" applyFont="1" applyBorder="1"/>
    <xf numFmtId="3" fontId="26" fillId="0" borderId="0" xfId="0" applyNumberFormat="1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167" fontId="22" fillId="8" borderId="0" xfId="4" applyNumberFormat="1" applyFont="1" applyFill="1" applyBorder="1" applyAlignment="1">
      <alignment horizontal="center" vertical="center"/>
    </xf>
    <xf numFmtId="0" fontId="23" fillId="8" borderId="10" xfId="0" applyFont="1" applyFill="1" applyBorder="1" applyAlignment="1">
      <alignment horizontal="center" vertical="center"/>
    </xf>
    <xf numFmtId="3" fontId="17" fillId="8" borderId="0" xfId="4" applyNumberFormat="1" applyFont="1" applyFill="1" applyBorder="1" applyAlignment="1">
      <alignment horizontal="right" vertical="center"/>
    </xf>
    <xf numFmtId="0" fontId="17" fillId="8" borderId="0" xfId="0" applyFont="1" applyFill="1" applyBorder="1" applyAlignment="1">
      <alignment horizontal="center" vertical="center"/>
    </xf>
    <xf numFmtId="0" fontId="58" fillId="8" borderId="0" xfId="0" applyFont="1" applyFill="1" applyBorder="1" applyAlignment="1">
      <alignment horizontal="center" vertical="center"/>
    </xf>
    <xf numFmtId="0" fontId="58" fillId="8" borderId="0" xfId="0" applyFont="1" applyFill="1" applyBorder="1" applyAlignment="1">
      <alignment horizontal="left" vertical="center"/>
    </xf>
    <xf numFmtId="4" fontId="58" fillId="8" borderId="0" xfId="0" applyNumberFormat="1" applyFont="1" applyFill="1" applyBorder="1" applyAlignment="1">
      <alignment horizontal="center" vertical="center"/>
    </xf>
    <xf numFmtId="4" fontId="58" fillId="8" borderId="0" xfId="0" applyNumberFormat="1" applyFont="1" applyFill="1" applyBorder="1" applyAlignment="1">
      <alignment horizontal="right" vertical="center"/>
    </xf>
    <xf numFmtId="0" fontId="58" fillId="8" borderId="0" xfId="0" applyNumberFormat="1" applyFont="1" applyFill="1" applyBorder="1" applyAlignment="1">
      <alignment horizontal="center" vertical="center"/>
    </xf>
    <xf numFmtId="3" fontId="58" fillId="8" borderId="0" xfId="0" applyNumberFormat="1" applyFont="1" applyFill="1" applyBorder="1" applyAlignment="1">
      <alignment horizontal="center" vertical="center"/>
    </xf>
    <xf numFmtId="1" fontId="58" fillId="8" borderId="0" xfId="0" applyNumberFormat="1" applyFont="1" applyFill="1" applyBorder="1" applyAlignment="1">
      <alignment horizontal="center" vertical="center"/>
    </xf>
    <xf numFmtId="4" fontId="58" fillId="8" borderId="0" xfId="4" applyNumberFormat="1" applyFont="1" applyFill="1" applyBorder="1" applyAlignment="1">
      <alignment horizontal="right" vertical="center"/>
    </xf>
    <xf numFmtId="1" fontId="58" fillId="8" borderId="0" xfId="4" applyNumberFormat="1" applyFont="1" applyFill="1" applyBorder="1" applyAlignment="1">
      <alignment horizontal="center" vertical="center"/>
    </xf>
    <xf numFmtId="4" fontId="58" fillId="8" borderId="0" xfId="0" applyNumberFormat="1" applyFont="1" applyFill="1" applyBorder="1" applyAlignment="1">
      <alignment vertical="center"/>
    </xf>
    <xf numFmtId="4" fontId="58" fillId="8" borderId="0" xfId="4" applyNumberFormat="1" applyFont="1" applyFill="1" applyBorder="1" applyAlignment="1">
      <alignment horizontal="center" vertical="center"/>
    </xf>
    <xf numFmtId="4" fontId="62" fillId="0" borderId="0" xfId="4" applyNumberFormat="1" applyFont="1" applyFill="1" applyBorder="1" applyAlignment="1">
      <alignment horizontal="right" vertical="center"/>
    </xf>
    <xf numFmtId="4" fontId="62" fillId="0" borderId="11" xfId="4" applyNumberFormat="1" applyFont="1" applyFill="1" applyBorder="1" applyAlignment="1">
      <alignment horizontal="right" vertical="center"/>
    </xf>
    <xf numFmtId="0" fontId="28" fillId="0" borderId="1" xfId="0" applyFont="1" applyBorder="1"/>
    <xf numFmtId="0" fontId="19" fillId="8" borderId="0" xfId="0" applyFont="1" applyFill="1" applyAlignment="1">
      <alignment vertical="center"/>
    </xf>
    <xf numFmtId="0" fontId="19" fillId="8" borderId="0" xfId="0" applyFont="1" applyFill="1" applyAlignment="1">
      <alignment horizontal="center" vertical="center"/>
    </xf>
    <xf numFmtId="16" fontId="24" fillId="8" borderId="0" xfId="0" applyNumberFormat="1" applyFont="1" applyFill="1" applyBorder="1" applyAlignment="1">
      <alignment vertical="center"/>
    </xf>
    <xf numFmtId="14" fontId="19" fillId="8" borderId="0" xfId="0" applyNumberFormat="1" applyFont="1" applyFill="1" applyBorder="1" applyAlignment="1">
      <alignment vertical="center"/>
    </xf>
    <xf numFmtId="0" fontId="19" fillId="8" borderId="0" xfId="0" applyFont="1" applyFill="1" applyBorder="1" applyAlignment="1">
      <alignment vertical="center"/>
    </xf>
    <xf numFmtId="0" fontId="24" fillId="8" borderId="10" xfId="0" applyFont="1" applyFill="1" applyBorder="1" applyAlignment="1">
      <alignment horizontal="center" vertical="center"/>
    </xf>
    <xf numFmtId="167" fontId="24" fillId="8" borderId="10" xfId="4" applyNumberFormat="1" applyFont="1" applyFill="1" applyBorder="1" applyAlignment="1">
      <alignment horizontal="center" vertical="center"/>
    </xf>
    <xf numFmtId="0" fontId="24" fillId="8" borderId="12" xfId="0" applyFont="1" applyFill="1" applyBorder="1" applyAlignment="1">
      <alignment horizontal="center" vertical="center"/>
    </xf>
    <xf numFmtId="167" fontId="24" fillId="8" borderId="13" xfId="4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left" vertical="center"/>
    </xf>
    <xf numFmtId="3" fontId="19" fillId="8" borderId="0" xfId="0" applyNumberFormat="1" applyFont="1" applyFill="1" applyBorder="1" applyAlignment="1">
      <alignment horizontal="right" vertical="center"/>
    </xf>
    <xf numFmtId="167" fontId="19" fillId="8" borderId="0" xfId="4" applyNumberFormat="1" applyFont="1" applyFill="1" applyAlignment="1">
      <alignment vertical="center"/>
    </xf>
    <xf numFmtId="3" fontId="19" fillId="8" borderId="0" xfId="4" applyNumberFormat="1" applyFont="1" applyFill="1" applyBorder="1" applyAlignment="1">
      <alignment horizontal="right" vertical="center"/>
    </xf>
    <xf numFmtId="0" fontId="19" fillId="8" borderId="9" xfId="0" applyFont="1" applyFill="1" applyBorder="1" applyAlignment="1">
      <alignment horizontal="left" vertical="center"/>
    </xf>
    <xf numFmtId="0" fontId="19" fillId="8" borderId="14" xfId="0" applyFont="1" applyFill="1" applyBorder="1" applyAlignment="1">
      <alignment horizontal="left" vertical="center"/>
    </xf>
    <xf numFmtId="0" fontId="19" fillId="8" borderId="15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4" fontId="63" fillId="0" borderId="0" xfId="4" applyNumberFormat="1" applyFont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4" fontId="3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52" fillId="0" borderId="11" xfId="0" applyFont="1" applyBorder="1" applyAlignment="1">
      <alignment vertical="center"/>
    </xf>
    <xf numFmtId="4" fontId="52" fillId="0" borderId="11" xfId="0" applyNumberFormat="1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4" fontId="4" fillId="0" borderId="15" xfId="0" applyNumberFormat="1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1" fillId="0" borderId="0" xfId="0" applyFont="1"/>
    <xf numFmtId="3" fontId="0" fillId="7" borderId="4" xfId="0" applyNumberFormat="1" applyFill="1" applyBorder="1" applyAlignment="1">
      <alignment horizontal="center"/>
    </xf>
    <xf numFmtId="0" fontId="21" fillId="8" borderId="1" xfId="0" applyFont="1" applyFill="1" applyBorder="1" applyAlignment="1">
      <alignment horizontal="left" vertical="center"/>
    </xf>
    <xf numFmtId="4" fontId="21" fillId="8" borderId="1" xfId="4" applyNumberFormat="1" applyFont="1" applyFill="1" applyBorder="1" applyAlignment="1">
      <alignment horizontal="right" vertical="center"/>
    </xf>
    <xf numFmtId="4" fontId="21" fillId="8" borderId="1" xfId="0" applyNumberFormat="1" applyFont="1" applyFill="1" applyBorder="1" applyAlignment="1">
      <alignment horizontal="center" vertic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right" vertical="center"/>
    </xf>
    <xf numFmtId="0" fontId="15" fillId="8" borderId="0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4" fontId="56" fillId="0" borderId="11" xfId="4" applyNumberFormat="1" applyFont="1" applyFill="1" applyBorder="1" applyAlignment="1">
      <alignment horizontal="right" vertical="center"/>
    </xf>
    <xf numFmtId="4" fontId="56" fillId="8" borderId="11" xfId="4" applyNumberFormat="1" applyFont="1" applyFill="1" applyBorder="1" applyAlignment="1">
      <alignment horizontal="right" vertical="center"/>
    </xf>
    <xf numFmtId="0" fontId="12" fillId="2" borderId="11" xfId="0" applyFont="1" applyFill="1" applyBorder="1" applyAlignment="1">
      <alignment vertical="center"/>
    </xf>
    <xf numFmtId="4" fontId="3" fillId="0" borderId="11" xfId="0" applyNumberFormat="1" applyFont="1" applyBorder="1" applyAlignment="1">
      <alignment vertical="center"/>
    </xf>
    <xf numFmtId="4" fontId="12" fillId="0" borderId="11" xfId="0" applyNumberFormat="1" applyFont="1" applyBorder="1" applyAlignment="1">
      <alignment vertical="center"/>
    </xf>
    <xf numFmtId="2" fontId="3" fillId="0" borderId="11" xfId="0" applyNumberFormat="1" applyFont="1" applyBorder="1" applyAlignment="1">
      <alignment vertical="center"/>
    </xf>
    <xf numFmtId="4" fontId="52" fillId="8" borderId="1" xfId="0" applyNumberFormat="1" applyFont="1" applyFill="1" applyBorder="1" applyAlignment="1">
      <alignment horizontal="left" vertical="center"/>
    </xf>
    <xf numFmtId="0" fontId="21" fillId="8" borderId="1" xfId="0" applyFont="1" applyFill="1" applyBorder="1" applyAlignment="1">
      <alignment horizontal="center" vertical="center"/>
    </xf>
    <xf numFmtId="4" fontId="16" fillId="0" borderId="1" xfId="4" applyNumberFormat="1" applyFont="1" applyBorder="1" applyAlignment="1">
      <alignment horizontal="right" vertical="center"/>
    </xf>
    <xf numFmtId="0" fontId="17" fillId="8" borderId="0" xfId="0" applyFont="1" applyFill="1" applyBorder="1" applyAlignment="1">
      <alignment horizontal="left" vertical="center"/>
    </xf>
    <xf numFmtId="0" fontId="58" fillId="8" borderId="0" xfId="0" applyFont="1" applyFill="1" applyBorder="1" applyAlignment="1">
      <alignment horizontal="right" vertical="center"/>
    </xf>
    <xf numFmtId="4" fontId="61" fillId="8" borderId="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58" fillId="0" borderId="0" xfId="0" applyFont="1" applyBorder="1" applyAlignment="1">
      <alignment horizontal="right" vertical="center"/>
    </xf>
    <xf numFmtId="0" fontId="32" fillId="8" borderId="1" xfId="0" applyFont="1" applyFill="1" applyBorder="1" applyAlignment="1">
      <alignment horizontal="left" vertical="center"/>
    </xf>
    <xf numFmtId="0" fontId="32" fillId="8" borderId="1" xfId="0" applyFont="1" applyFill="1" applyBorder="1" applyAlignment="1">
      <alignment horizontal="center" vertical="center"/>
    </xf>
    <xf numFmtId="4" fontId="32" fillId="8" borderId="2" xfId="4" applyNumberFormat="1" applyFont="1" applyFill="1" applyBorder="1" applyAlignment="1">
      <alignment horizontal="right" vertical="center"/>
    </xf>
    <xf numFmtId="0" fontId="32" fillId="8" borderId="1" xfId="0" applyFont="1" applyFill="1" applyBorder="1" applyAlignment="1">
      <alignment vertical="center"/>
    </xf>
    <xf numFmtId="4" fontId="64" fillId="8" borderId="1" xfId="4" applyNumberFormat="1" applyFont="1" applyFill="1" applyBorder="1" applyAlignment="1">
      <alignment horizontal="right" vertical="center"/>
    </xf>
    <xf numFmtId="0" fontId="24" fillId="8" borderId="14" xfId="0" applyFont="1" applyFill="1" applyBorder="1" applyAlignment="1">
      <alignment horizontal="center" vertical="center"/>
    </xf>
    <xf numFmtId="167" fontId="24" fillId="8" borderId="1" xfId="4" applyNumberFormat="1" applyFont="1" applyFill="1" applyBorder="1" applyAlignment="1">
      <alignment horizontal="center" vertical="center"/>
    </xf>
    <xf numFmtId="4" fontId="25" fillId="8" borderId="0" xfId="4" applyNumberFormat="1" applyFont="1" applyFill="1" applyBorder="1" applyAlignment="1">
      <alignment horizontal="right" vertical="center"/>
    </xf>
    <xf numFmtId="4" fontId="25" fillId="8" borderId="17" xfId="4" applyNumberFormat="1" applyFont="1" applyFill="1" applyBorder="1" applyAlignment="1">
      <alignment horizontal="right" vertical="center"/>
    </xf>
    <xf numFmtId="4" fontId="22" fillId="8" borderId="13" xfId="0" applyNumberFormat="1" applyFont="1" applyFill="1" applyBorder="1" applyAlignment="1">
      <alignment horizontal="right" vertical="center"/>
    </xf>
    <xf numFmtId="0" fontId="32" fillId="8" borderId="10" xfId="0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9" fillId="8" borderId="18" xfId="0" applyFont="1" applyFill="1" applyBorder="1" applyAlignment="1">
      <alignment horizontal="center" vertical="center"/>
    </xf>
    <xf numFmtId="0" fontId="32" fillId="8" borderId="10" xfId="0" applyFont="1" applyFill="1" applyBorder="1" applyAlignment="1">
      <alignment horizontal="left" vertical="center"/>
    </xf>
    <xf numFmtId="4" fontId="33" fillId="8" borderId="19" xfId="4" applyNumberFormat="1" applyFont="1" applyFill="1" applyBorder="1" applyAlignment="1">
      <alignment horizontal="right" vertical="center"/>
    </xf>
    <xf numFmtId="4" fontId="19" fillId="0" borderId="19" xfId="4" applyNumberFormat="1" applyFont="1" applyBorder="1" applyAlignment="1">
      <alignment horizontal="right" vertical="center"/>
    </xf>
    <xf numFmtId="4" fontId="31" fillId="8" borderId="0" xfId="4" applyNumberFormat="1" applyFont="1" applyFill="1" applyBorder="1" applyAlignment="1">
      <alignment horizontal="right" vertical="center"/>
    </xf>
    <xf numFmtId="4" fontId="16" fillId="0" borderId="11" xfId="0" applyNumberFormat="1" applyFont="1" applyBorder="1" applyAlignment="1">
      <alignment vertical="center"/>
    </xf>
    <xf numFmtId="0" fontId="24" fillId="8" borderId="0" xfId="0" applyFont="1" applyFill="1" applyBorder="1" applyAlignment="1">
      <alignment horizontal="center" vertical="center"/>
    </xf>
    <xf numFmtId="0" fontId="24" fillId="8" borderId="0" xfId="0" applyFont="1" applyFill="1" applyAlignment="1">
      <alignment horizontal="left" vertical="center"/>
    </xf>
    <xf numFmtId="167" fontId="22" fillId="8" borderId="1" xfId="4" applyNumberFormat="1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/>
    </xf>
    <xf numFmtId="0" fontId="24" fillId="8" borderId="15" xfId="0" applyFont="1" applyFill="1" applyBorder="1" applyAlignment="1">
      <alignment horizontal="center" vertical="center"/>
    </xf>
    <xf numFmtId="4" fontId="22" fillId="8" borderId="0" xfId="0" applyNumberFormat="1" applyFont="1" applyFill="1" applyBorder="1" applyAlignment="1">
      <alignment horizontal="right" vertical="center"/>
    </xf>
    <xf numFmtId="167" fontId="22" fillId="8" borderId="11" xfId="4" applyNumberFormat="1" applyFont="1" applyFill="1" applyBorder="1" applyAlignment="1">
      <alignment horizontal="center" vertical="center" wrapText="1"/>
    </xf>
    <xf numFmtId="4" fontId="33" fillId="8" borderId="0" xfId="4" applyNumberFormat="1" applyFont="1" applyFill="1" applyBorder="1" applyAlignment="1">
      <alignment horizontal="right" vertical="center"/>
    </xf>
    <xf numFmtId="167" fontId="22" fillId="8" borderId="1" xfId="4" applyNumberFormat="1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7" fillId="8" borderId="1" xfId="0" applyFont="1" applyFill="1" applyBorder="1" applyAlignment="1">
      <alignment vertical="center"/>
    </xf>
    <xf numFmtId="16" fontId="3" fillId="0" borderId="0" xfId="0" applyNumberFormat="1" applyFont="1" applyAlignment="1">
      <alignment vertical="center"/>
    </xf>
    <xf numFmtId="43" fontId="3" fillId="0" borderId="0" xfId="0" applyNumberFormat="1" applyFont="1" applyAlignment="1">
      <alignment horizontal="center" vertical="center"/>
    </xf>
    <xf numFmtId="0" fontId="32" fillId="9" borderId="1" xfId="0" applyFont="1" applyFill="1" applyBorder="1" applyAlignment="1">
      <alignment horizontal="left" vertical="center"/>
    </xf>
    <xf numFmtId="4" fontId="32" fillId="9" borderId="1" xfId="0" applyNumberFormat="1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4" fontId="25" fillId="9" borderId="2" xfId="4" applyNumberFormat="1" applyFont="1" applyFill="1" applyBorder="1" applyAlignment="1">
      <alignment horizontal="right" vertical="center"/>
    </xf>
    <xf numFmtId="4" fontId="25" fillId="9" borderId="1" xfId="4" applyNumberFormat="1" applyFont="1" applyFill="1" applyBorder="1" applyAlignment="1">
      <alignment horizontal="right" vertical="center"/>
    </xf>
    <xf numFmtId="0" fontId="32" fillId="9" borderId="1" xfId="0" applyFont="1" applyFill="1" applyBorder="1" applyAlignment="1">
      <alignment vertical="center"/>
    </xf>
    <xf numFmtId="2" fontId="32" fillId="9" borderId="1" xfId="0" applyNumberFormat="1" applyFont="1" applyFill="1" applyBorder="1" applyAlignment="1">
      <alignment horizontal="center" vertical="center"/>
    </xf>
    <xf numFmtId="4" fontId="25" fillId="9" borderId="10" xfId="4" applyNumberFormat="1" applyFont="1" applyFill="1" applyBorder="1" applyAlignment="1">
      <alignment horizontal="right" vertical="center"/>
    </xf>
    <xf numFmtId="0" fontId="53" fillId="9" borderId="0" xfId="0" applyFont="1" applyFill="1" applyAlignment="1">
      <alignment vertical="center"/>
    </xf>
    <xf numFmtId="167" fontId="34" fillId="0" borderId="1" xfId="4" applyNumberFormat="1" applyFont="1" applyFill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8" borderId="1" xfId="0" applyFont="1" applyFill="1" applyBorder="1" applyAlignment="1">
      <alignment horizontal="left" vertical="center"/>
    </xf>
    <xf numFmtId="4" fontId="34" fillId="8" borderId="1" xfId="0" applyNumberFormat="1" applyFont="1" applyFill="1" applyBorder="1" applyAlignment="1">
      <alignment horizontal="center" vertical="center"/>
    </xf>
    <xf numFmtId="1" fontId="34" fillId="8" borderId="1" xfId="0" applyNumberFormat="1" applyFont="1" applyFill="1" applyBorder="1" applyAlignment="1">
      <alignment horizontal="center" vertical="center"/>
    </xf>
    <xf numFmtId="4" fontId="34" fillId="8" borderId="1" xfId="4" applyNumberFormat="1" applyFont="1" applyFill="1" applyBorder="1" applyAlignment="1">
      <alignment horizontal="center" vertical="center"/>
    </xf>
    <xf numFmtId="4" fontId="34" fillId="8" borderId="1" xfId="4" applyNumberFormat="1" applyFont="1" applyFill="1" applyBorder="1" applyAlignment="1">
      <alignment horizontal="right" vertical="center"/>
    </xf>
    <xf numFmtId="4" fontId="34" fillId="8" borderId="2" xfId="4" applyNumberFormat="1" applyFont="1" applyFill="1" applyBorder="1" applyAlignment="1">
      <alignment horizontal="right" vertical="center"/>
    </xf>
    <xf numFmtId="0" fontId="34" fillId="8" borderId="1" xfId="0" applyFont="1" applyFill="1" applyBorder="1" applyAlignment="1">
      <alignment vertical="center"/>
    </xf>
    <xf numFmtId="3" fontId="34" fillId="8" borderId="1" xfId="4" applyNumberFormat="1" applyFont="1" applyFill="1" applyBorder="1" applyAlignment="1">
      <alignment horizontal="center" vertical="center"/>
    </xf>
    <xf numFmtId="3" fontId="34" fillId="8" borderId="1" xfId="4" applyNumberFormat="1" applyFont="1" applyFill="1" applyBorder="1" applyAlignment="1">
      <alignment horizontal="right" vertical="center"/>
    </xf>
    <xf numFmtId="4" fontId="34" fillId="8" borderId="1" xfId="0" applyNumberFormat="1" applyFont="1" applyFill="1" applyBorder="1" applyAlignment="1">
      <alignment vertical="center"/>
    </xf>
    <xf numFmtId="4" fontId="34" fillId="0" borderId="1" xfId="0" applyNumberFormat="1" applyFont="1" applyBorder="1" applyAlignment="1">
      <alignment horizontal="center" vertical="center"/>
    </xf>
    <xf numFmtId="4" fontId="34" fillId="8" borderId="9" xfId="0" applyNumberFormat="1" applyFont="1" applyFill="1" applyBorder="1" applyAlignment="1">
      <alignment horizontal="center" vertical="center"/>
    </xf>
    <xf numFmtId="0" fontId="34" fillId="8" borderId="10" xfId="0" applyFont="1" applyFill="1" applyBorder="1" applyAlignment="1">
      <alignment horizontal="center" vertical="center"/>
    </xf>
    <xf numFmtId="0" fontId="24" fillId="8" borderId="30" xfId="0" applyFont="1" applyFill="1" applyBorder="1" applyAlignment="1">
      <alignment horizontal="left" vertical="center"/>
    </xf>
    <xf numFmtId="0" fontId="24" fillId="8" borderId="46" xfId="0" applyFont="1" applyFill="1" applyBorder="1" applyAlignment="1">
      <alignment horizontal="left" vertical="center"/>
    </xf>
    <xf numFmtId="0" fontId="32" fillId="8" borderId="30" xfId="0" applyFont="1" applyFill="1" applyBorder="1" applyAlignment="1">
      <alignment horizontal="left" vertical="center"/>
    </xf>
    <xf numFmtId="4" fontId="32" fillId="8" borderId="46" xfId="0" applyNumberFormat="1" applyFont="1" applyFill="1" applyBorder="1" applyAlignment="1">
      <alignment horizontal="center" vertical="center"/>
    </xf>
    <xf numFmtId="0" fontId="32" fillId="8" borderId="30" xfId="0" applyFont="1" applyFill="1" applyBorder="1" applyAlignment="1">
      <alignment vertical="center"/>
    </xf>
    <xf numFmtId="0" fontId="32" fillId="8" borderId="22" xfId="0" applyFont="1" applyFill="1" applyBorder="1" applyAlignment="1">
      <alignment vertical="center"/>
    </xf>
    <xf numFmtId="0" fontId="32" fillId="8" borderId="47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 wrapText="1"/>
    </xf>
    <xf numFmtId="0" fontId="25" fillId="8" borderId="0" xfId="0" applyFont="1" applyFill="1" applyBorder="1" applyAlignment="1">
      <alignment horizontal="center"/>
    </xf>
    <xf numFmtId="0" fontId="25" fillId="8" borderId="0" xfId="0" applyFont="1" applyFill="1" applyBorder="1" applyAlignment="1"/>
    <xf numFmtId="0" fontId="25" fillId="8" borderId="1" xfId="0" applyFont="1" applyFill="1" applyBorder="1"/>
    <xf numFmtId="0" fontId="25" fillId="8" borderId="1" xfId="0" applyFont="1" applyFill="1" applyBorder="1" applyAlignment="1">
      <alignment vertical="top" wrapText="1"/>
    </xf>
    <xf numFmtId="0" fontId="25" fillId="8" borderId="1" xfId="0" applyFont="1" applyFill="1" applyBorder="1" applyAlignment="1">
      <alignment wrapText="1"/>
    </xf>
    <xf numFmtId="0" fontId="25" fillId="8" borderId="1" xfId="0" applyFont="1" applyFill="1" applyBorder="1" applyAlignment="1">
      <alignment horizontal="center" wrapText="1"/>
    </xf>
    <xf numFmtId="0" fontId="25" fillId="8" borderId="1" xfId="0" applyFont="1" applyFill="1" applyBorder="1" applyAlignment="1">
      <alignment horizontal="center" vertical="top" wrapText="1"/>
    </xf>
    <xf numFmtId="0" fontId="37" fillId="8" borderId="0" xfId="0" applyFont="1" applyFill="1" applyAlignment="1">
      <alignment horizontal="centerContinuous" vertical="center"/>
    </xf>
    <xf numFmtId="1" fontId="37" fillId="8" borderId="0" xfId="0" applyNumberFormat="1" applyFont="1" applyFill="1" applyAlignment="1">
      <alignment horizontal="centerContinuous" vertical="center"/>
    </xf>
    <xf numFmtId="0" fontId="37" fillId="8" borderId="0" xfId="0" applyFont="1" applyFill="1" applyAlignment="1">
      <alignment vertical="center"/>
    </xf>
    <xf numFmtId="167" fontId="40" fillId="8" borderId="0" xfId="4" applyNumberFormat="1" applyFont="1" applyFill="1" applyAlignment="1">
      <alignment horizontal="centerContinuous" vertical="center"/>
    </xf>
    <xf numFmtId="0" fontId="40" fillId="8" borderId="0" xfId="0" applyFont="1" applyFill="1" applyAlignment="1">
      <alignment horizontal="centerContinuous" vertical="center"/>
    </xf>
    <xf numFmtId="0" fontId="40" fillId="8" borderId="0" xfId="0" applyFont="1" applyFill="1" applyAlignment="1">
      <alignment horizontal="center" vertical="center"/>
    </xf>
    <xf numFmtId="167" fontId="40" fillId="8" borderId="0" xfId="4" applyNumberFormat="1" applyFont="1" applyFill="1" applyAlignment="1">
      <alignment horizontal="center" vertical="center"/>
    </xf>
    <xf numFmtId="0" fontId="37" fillId="8" borderId="0" xfId="0" applyFont="1" applyFill="1" applyAlignment="1">
      <alignment horizontal="left" vertical="center"/>
    </xf>
    <xf numFmtId="0" fontId="37" fillId="0" borderId="0" xfId="0" applyFont="1" applyAlignment="1">
      <alignment horizontal="left" vertical="center"/>
    </xf>
    <xf numFmtId="1" fontId="37" fillId="8" borderId="0" xfId="0" applyNumberFormat="1" applyFont="1" applyFill="1" applyAlignment="1">
      <alignment vertical="center"/>
    </xf>
    <xf numFmtId="0" fontId="37" fillId="8" borderId="0" xfId="0" applyFont="1" applyFill="1" applyAlignment="1">
      <alignment horizontal="center" vertical="center"/>
    </xf>
    <xf numFmtId="167" fontId="40" fillId="0" borderId="0" xfId="4" applyNumberFormat="1" applyFont="1" applyAlignment="1">
      <alignment horizontal="centerContinuous" vertical="center"/>
    </xf>
    <xf numFmtId="167" fontId="37" fillId="3" borderId="25" xfId="4" applyNumberFormat="1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/>
    </xf>
    <xf numFmtId="16" fontId="37" fillId="8" borderId="0" xfId="0" applyNumberFormat="1" applyFont="1" applyFill="1" applyBorder="1" applyAlignment="1">
      <alignment vertical="center"/>
    </xf>
    <xf numFmtId="14" fontId="40" fillId="8" borderId="0" xfId="0" applyNumberFormat="1" applyFont="1" applyFill="1" applyBorder="1" applyAlignment="1">
      <alignment vertical="center"/>
    </xf>
    <xf numFmtId="0" fontId="37" fillId="8" borderId="0" xfId="0" applyFont="1" applyFill="1" applyBorder="1" applyAlignment="1">
      <alignment vertical="center"/>
    </xf>
    <xf numFmtId="0" fontId="40" fillId="8" borderId="0" xfId="0" applyFont="1" applyFill="1" applyBorder="1" applyAlignment="1">
      <alignment vertical="center"/>
    </xf>
    <xf numFmtId="0" fontId="37" fillId="8" borderId="33" xfId="0" applyFont="1" applyFill="1" applyBorder="1" applyAlignment="1">
      <alignment vertical="center"/>
    </xf>
    <xf numFmtId="0" fontId="37" fillId="8" borderId="20" xfId="0" applyFont="1" applyFill="1" applyBorder="1" applyAlignment="1">
      <alignment horizontal="center" vertical="center"/>
    </xf>
    <xf numFmtId="167" fontId="37" fillId="8" borderId="19" xfId="4" applyNumberFormat="1" applyFont="1" applyFill="1" applyBorder="1" applyAlignment="1">
      <alignment horizontal="center" vertical="center"/>
    </xf>
    <xf numFmtId="0" fontId="37" fillId="8" borderId="19" xfId="0" applyFont="1" applyFill="1" applyBorder="1" applyAlignment="1">
      <alignment horizontal="center" vertical="center"/>
    </xf>
    <xf numFmtId="0" fontId="37" fillId="8" borderId="21" xfId="0" applyFont="1" applyFill="1" applyBorder="1" applyAlignment="1">
      <alignment horizontal="center" vertical="center" wrapText="1"/>
    </xf>
    <xf numFmtId="167" fontId="37" fillId="3" borderId="48" xfId="4" applyNumberFormat="1" applyFont="1" applyFill="1" applyBorder="1" applyAlignment="1">
      <alignment horizontal="center" vertical="center" wrapText="1"/>
    </xf>
    <xf numFmtId="0" fontId="37" fillId="8" borderId="1" xfId="0" applyFont="1" applyFill="1" applyBorder="1" applyAlignment="1">
      <alignment horizontal="center" vertical="center"/>
    </xf>
    <xf numFmtId="0" fontId="37" fillId="8" borderId="10" xfId="0" applyFont="1" applyFill="1" applyBorder="1" applyAlignment="1">
      <alignment horizontal="center" vertical="center"/>
    </xf>
    <xf numFmtId="167" fontId="37" fillId="8" borderId="10" xfId="4" applyNumberFormat="1" applyFont="1" applyFill="1" applyBorder="1" applyAlignment="1">
      <alignment horizontal="center" vertical="center"/>
    </xf>
    <xf numFmtId="166" fontId="37" fillId="8" borderId="10" xfId="4" applyNumberFormat="1" applyFont="1" applyFill="1" applyBorder="1" applyAlignment="1">
      <alignment horizontal="center" vertical="center"/>
    </xf>
    <xf numFmtId="0" fontId="37" fillId="8" borderId="17" xfId="0" applyFont="1" applyFill="1" applyBorder="1" applyAlignment="1">
      <alignment horizontal="center" vertical="center"/>
    </xf>
    <xf numFmtId="0" fontId="37" fillId="8" borderId="34" xfId="0" applyFont="1" applyFill="1" applyBorder="1" applyAlignment="1">
      <alignment vertical="center"/>
    </xf>
    <xf numFmtId="0" fontId="37" fillId="8" borderId="35" xfId="0" applyFont="1" applyFill="1" applyBorder="1" applyAlignment="1">
      <alignment horizontal="center" vertical="center"/>
    </xf>
    <xf numFmtId="0" fontId="37" fillId="8" borderId="36" xfId="0" applyFont="1" applyFill="1" applyBorder="1" applyAlignment="1">
      <alignment vertical="center"/>
    </xf>
    <xf numFmtId="0" fontId="37" fillId="8" borderId="28" xfId="0" applyFont="1" applyFill="1" applyBorder="1" applyAlignment="1">
      <alignment vertical="center"/>
    </xf>
    <xf numFmtId="0" fontId="37" fillId="8" borderId="49" xfId="0" applyFont="1" applyFill="1" applyBorder="1" applyAlignment="1">
      <alignment horizontal="center" vertical="center"/>
    </xf>
    <xf numFmtId="0" fontId="37" fillId="8" borderId="22" xfId="0" applyFont="1" applyFill="1" applyBorder="1" applyAlignment="1">
      <alignment horizontal="center" vertical="center"/>
    </xf>
    <xf numFmtId="0" fontId="37" fillId="8" borderId="23" xfId="0" applyFont="1" applyFill="1" applyBorder="1" applyAlignment="1">
      <alignment horizontal="center" vertical="center"/>
    </xf>
    <xf numFmtId="0" fontId="37" fillId="8" borderId="47" xfId="0" applyFont="1" applyFill="1" applyBorder="1" applyAlignment="1">
      <alignment horizontal="center" vertical="center"/>
    </xf>
    <xf numFmtId="1" fontId="37" fillId="8" borderId="22" xfId="0" applyNumberFormat="1" applyFont="1" applyFill="1" applyBorder="1" applyAlignment="1">
      <alignment vertical="center"/>
    </xf>
    <xf numFmtId="1" fontId="41" fillId="3" borderId="22" xfId="0" applyNumberFormat="1" applyFont="1" applyFill="1" applyBorder="1" applyAlignment="1">
      <alignment horizontal="center" vertical="center"/>
    </xf>
    <xf numFmtId="0" fontId="41" fillId="3" borderId="23" xfId="0" applyFont="1" applyFill="1" applyBorder="1" applyAlignment="1">
      <alignment horizontal="center" vertical="center"/>
    </xf>
    <xf numFmtId="0" fontId="37" fillId="8" borderId="24" xfId="0" applyFont="1" applyFill="1" applyBorder="1" applyAlignment="1">
      <alignment horizontal="center" vertical="center"/>
    </xf>
    <xf numFmtId="1" fontId="37" fillId="8" borderId="22" xfId="0" applyNumberFormat="1" applyFont="1" applyFill="1" applyBorder="1" applyAlignment="1">
      <alignment horizontal="center" vertical="center"/>
    </xf>
    <xf numFmtId="167" fontId="37" fillId="8" borderId="25" xfId="4" applyNumberFormat="1" applyFont="1" applyFill="1" applyBorder="1" applyAlignment="1">
      <alignment horizontal="center" vertical="center"/>
    </xf>
    <xf numFmtId="10" fontId="37" fillId="8" borderId="25" xfId="4" applyNumberFormat="1" applyFont="1" applyFill="1" applyBorder="1" applyAlignment="1">
      <alignment horizontal="center" vertical="center"/>
    </xf>
    <xf numFmtId="9" fontId="37" fillId="8" borderId="25" xfId="4" applyNumberFormat="1" applyFont="1" applyFill="1" applyBorder="1" applyAlignment="1">
      <alignment horizontal="center" vertical="center"/>
    </xf>
    <xf numFmtId="9" fontId="37" fillId="8" borderId="26" xfId="4" applyNumberFormat="1" applyFont="1" applyFill="1" applyBorder="1" applyAlignment="1">
      <alignment horizontal="center" vertical="center"/>
    </xf>
    <xf numFmtId="167" fontId="37" fillId="0" borderId="1" xfId="4" applyNumberFormat="1" applyFont="1" applyFill="1" applyBorder="1" applyAlignment="1">
      <alignment horizontal="center" vertical="center" wrapText="1"/>
    </xf>
    <xf numFmtId="167" fontId="37" fillId="0" borderId="2" xfId="4" applyNumberFormat="1" applyFont="1" applyFill="1" applyBorder="1" applyAlignment="1">
      <alignment horizontal="center" vertical="center" wrapText="1"/>
    </xf>
    <xf numFmtId="167" fontId="37" fillId="3" borderId="50" xfId="4" applyNumberFormat="1" applyFont="1" applyFill="1" applyBorder="1" applyAlignment="1">
      <alignment horizontal="center" vertical="center" wrapText="1"/>
    </xf>
    <xf numFmtId="0" fontId="37" fillId="8" borderId="12" xfId="0" applyFont="1" applyFill="1" applyBorder="1" applyAlignment="1">
      <alignment horizontal="center" vertical="center"/>
    </xf>
    <xf numFmtId="167" fontId="37" fillId="8" borderId="13" xfId="4" applyNumberFormat="1" applyFont="1" applyFill="1" applyBorder="1" applyAlignment="1">
      <alignment horizontal="center" vertical="center"/>
    </xf>
    <xf numFmtId="0" fontId="37" fillId="8" borderId="13" xfId="0" applyFont="1" applyFill="1" applyBorder="1" applyAlignment="1">
      <alignment horizontal="center" vertical="center"/>
    </xf>
    <xf numFmtId="166" fontId="37" fillId="8" borderId="13" xfId="4" applyNumberFormat="1" applyFont="1" applyFill="1" applyBorder="1" applyAlignment="1">
      <alignment horizontal="center" vertical="center"/>
    </xf>
    <xf numFmtId="0" fontId="40" fillId="8" borderId="0" xfId="0" applyFont="1" applyFill="1" applyBorder="1" applyAlignment="1">
      <alignment horizontal="center" vertical="center"/>
    </xf>
    <xf numFmtId="49" fontId="37" fillId="8" borderId="0" xfId="0" applyNumberFormat="1" applyFont="1" applyFill="1" applyBorder="1" applyAlignment="1">
      <alignment horizontal="center" vertical="center" textRotation="90"/>
    </xf>
    <xf numFmtId="4" fontId="40" fillId="8" borderId="9" xfId="0" applyNumberFormat="1" applyFont="1" applyFill="1" applyBorder="1" applyAlignment="1">
      <alignment horizontal="center" vertical="center"/>
    </xf>
    <xf numFmtId="1" fontId="37" fillId="8" borderId="0" xfId="0" applyNumberFormat="1" applyFont="1" applyFill="1" applyBorder="1" applyAlignment="1">
      <alignment horizontal="center" vertical="center" textRotation="90"/>
    </xf>
    <xf numFmtId="1" fontId="37" fillId="8" borderId="13" xfId="0" applyNumberFormat="1" applyFont="1" applyFill="1" applyBorder="1" applyAlignment="1">
      <alignment horizontal="center" vertical="center" textRotation="90"/>
    </xf>
    <xf numFmtId="10" fontId="37" fillId="8" borderId="13" xfId="4" applyNumberFormat="1" applyFont="1" applyFill="1" applyBorder="1" applyAlignment="1">
      <alignment horizontal="center" vertical="center"/>
    </xf>
    <xf numFmtId="167" fontId="37" fillId="8" borderId="0" xfId="4" applyNumberFormat="1" applyFont="1" applyFill="1" applyBorder="1" applyAlignment="1">
      <alignment horizontal="center" vertical="center"/>
    </xf>
    <xf numFmtId="167" fontId="37" fillId="8" borderId="1" xfId="4" applyNumberFormat="1" applyFont="1" applyFill="1" applyBorder="1" applyAlignment="1">
      <alignment horizontal="center" vertical="center"/>
    </xf>
    <xf numFmtId="167" fontId="37" fillId="0" borderId="0" xfId="4" applyNumberFormat="1" applyFont="1" applyFill="1" applyBorder="1" applyAlignment="1">
      <alignment horizontal="center" vertical="center"/>
    </xf>
    <xf numFmtId="4" fontId="37" fillId="8" borderId="1" xfId="0" applyNumberFormat="1" applyFont="1" applyFill="1" applyBorder="1" applyAlignment="1">
      <alignment horizontal="center" vertical="center"/>
    </xf>
    <xf numFmtId="4" fontId="37" fillId="8" borderId="1" xfId="4" applyNumberFormat="1" applyFont="1" applyFill="1" applyBorder="1" applyAlignment="1">
      <alignment horizontal="right" vertical="center"/>
    </xf>
    <xf numFmtId="4" fontId="37" fillId="0" borderId="1" xfId="4" applyNumberFormat="1" applyFont="1" applyFill="1" applyBorder="1" applyAlignment="1">
      <alignment horizontal="right" vertical="center"/>
    </xf>
    <xf numFmtId="4" fontId="37" fillId="0" borderId="2" xfId="4" applyNumberFormat="1" applyFont="1" applyFill="1" applyBorder="1" applyAlignment="1">
      <alignment horizontal="right" vertical="center"/>
    </xf>
    <xf numFmtId="4" fontId="37" fillId="8" borderId="1" xfId="0" applyNumberFormat="1" applyFont="1" applyFill="1" applyBorder="1" applyAlignment="1">
      <alignment vertical="center"/>
    </xf>
    <xf numFmtId="3" fontId="37" fillId="0" borderId="1" xfId="0" applyNumberFormat="1" applyFont="1" applyBorder="1" applyAlignment="1">
      <alignment horizontal="center" vertical="center"/>
    </xf>
    <xf numFmtId="4" fontId="37" fillId="0" borderId="1" xfId="0" applyNumberFormat="1" applyFont="1" applyFill="1" applyBorder="1" applyAlignment="1">
      <alignment horizontal="center" vertical="center"/>
    </xf>
    <xf numFmtId="0" fontId="37" fillId="0" borderId="1" xfId="0" applyNumberFormat="1" applyFont="1" applyBorder="1" applyAlignment="1">
      <alignment horizontal="center" vertical="center"/>
    </xf>
    <xf numFmtId="4" fontId="37" fillId="0" borderId="1" xfId="0" applyNumberFormat="1" applyFont="1" applyBorder="1" applyAlignment="1">
      <alignment horizontal="center" vertical="center"/>
    </xf>
    <xf numFmtId="4" fontId="37" fillId="0" borderId="1" xfId="4" applyNumberFormat="1" applyFont="1" applyBorder="1" applyAlignment="1">
      <alignment horizontal="right" vertical="center"/>
    </xf>
    <xf numFmtId="4" fontId="37" fillId="8" borderId="2" xfId="0" applyNumberFormat="1" applyFont="1" applyFill="1" applyBorder="1" applyAlignment="1">
      <alignment horizontal="right" vertical="center"/>
    </xf>
    <xf numFmtId="0" fontId="37" fillId="0" borderId="0" xfId="0" applyFont="1" applyFill="1" applyBorder="1" applyAlignment="1">
      <alignment horizontal="left" vertical="center"/>
    </xf>
    <xf numFmtId="3" fontId="37" fillId="0" borderId="0" xfId="4" applyNumberFormat="1" applyFont="1" applyFill="1" applyBorder="1" applyAlignment="1">
      <alignment horizontal="right" vertical="center"/>
    </xf>
    <xf numFmtId="0" fontId="37" fillId="0" borderId="0" xfId="0" applyFont="1" applyFill="1" applyBorder="1" applyAlignment="1">
      <alignment horizontal="center" vertical="center"/>
    </xf>
    <xf numFmtId="1" fontId="37" fillId="0" borderId="1" xfId="0" applyNumberFormat="1" applyFont="1" applyFill="1" applyBorder="1" applyAlignment="1">
      <alignment horizontal="center" vertical="center"/>
    </xf>
    <xf numFmtId="4" fontId="37" fillId="0" borderId="1" xfId="0" applyNumberFormat="1" applyFont="1" applyFill="1" applyBorder="1" applyAlignment="1">
      <alignment horizontal="right" vertical="center"/>
    </xf>
    <xf numFmtId="1" fontId="37" fillId="0" borderId="1" xfId="4" applyNumberFormat="1" applyFont="1" applyFill="1" applyBorder="1" applyAlignment="1">
      <alignment horizontal="center" vertical="center"/>
    </xf>
    <xf numFmtId="4" fontId="37" fillId="0" borderId="1" xfId="0" applyNumberFormat="1" applyFont="1" applyFill="1" applyBorder="1" applyAlignment="1">
      <alignment vertical="center"/>
    </xf>
    <xf numFmtId="4" fontId="37" fillId="0" borderId="1" xfId="4" applyNumberFormat="1" applyFont="1" applyFill="1" applyBorder="1" applyAlignment="1">
      <alignment horizontal="center" vertical="center"/>
    </xf>
    <xf numFmtId="0" fontId="40" fillId="8" borderId="0" xfId="0" applyFont="1" applyFill="1" applyAlignment="1">
      <alignment vertical="center"/>
    </xf>
    <xf numFmtId="167" fontId="37" fillId="8" borderId="0" xfId="4" applyNumberFormat="1" applyFont="1" applyFill="1" applyBorder="1" applyAlignment="1">
      <alignment horizontal="center" vertical="center" wrapText="1"/>
    </xf>
    <xf numFmtId="0" fontId="37" fillId="0" borderId="12" xfId="0" applyFont="1" applyFill="1" applyBorder="1" applyAlignment="1">
      <alignment horizontal="center" vertical="center"/>
    </xf>
    <xf numFmtId="3" fontId="40" fillId="8" borderId="0" xfId="0" applyNumberFormat="1" applyFont="1" applyFill="1" applyBorder="1" applyAlignment="1">
      <alignment horizontal="right" vertical="center"/>
    </xf>
    <xf numFmtId="3" fontId="40" fillId="8" borderId="0" xfId="0" applyNumberFormat="1" applyFont="1" applyFill="1" applyBorder="1" applyAlignment="1">
      <alignment horizontal="center" vertical="center"/>
    </xf>
    <xf numFmtId="4" fontId="40" fillId="8" borderId="0" xfId="0" applyNumberFormat="1" applyFont="1" applyFill="1" applyBorder="1" applyAlignment="1">
      <alignment horizontal="center" vertical="center"/>
    </xf>
    <xf numFmtId="0" fontId="40" fillId="8" borderId="0" xfId="0" applyNumberFormat="1" applyFont="1" applyFill="1" applyBorder="1" applyAlignment="1">
      <alignment horizontal="center" vertical="center"/>
    </xf>
    <xf numFmtId="4" fontId="40" fillId="8" borderId="0" xfId="0" applyNumberFormat="1" applyFont="1" applyFill="1" applyBorder="1" applyAlignment="1">
      <alignment horizontal="right" vertical="center"/>
    </xf>
    <xf numFmtId="1" fontId="40" fillId="8" borderId="0" xfId="0" applyNumberFormat="1" applyFont="1" applyFill="1" applyBorder="1" applyAlignment="1">
      <alignment horizontal="center" vertical="center"/>
    </xf>
    <xf numFmtId="3" fontId="40" fillId="8" borderId="0" xfId="4" applyNumberFormat="1" applyFont="1" applyFill="1" applyBorder="1" applyAlignment="1">
      <alignment horizontal="right" vertical="center"/>
    </xf>
    <xf numFmtId="1" fontId="40" fillId="8" borderId="0" xfId="4" applyNumberFormat="1" applyFont="1" applyFill="1" applyBorder="1" applyAlignment="1">
      <alignment horizontal="center" vertical="center"/>
    </xf>
    <xf numFmtId="3" fontId="40" fillId="8" borderId="0" xfId="0" applyNumberFormat="1" applyFont="1" applyFill="1" applyBorder="1" applyAlignment="1">
      <alignment vertical="center"/>
    </xf>
    <xf numFmtId="4" fontId="40" fillId="8" borderId="0" xfId="4" applyNumberFormat="1" applyFont="1" applyFill="1" applyBorder="1" applyAlignment="1">
      <alignment horizontal="center" vertical="center"/>
    </xf>
    <xf numFmtId="3" fontId="40" fillId="8" borderId="0" xfId="4" applyNumberFormat="1" applyFont="1" applyFill="1" applyBorder="1" applyAlignment="1">
      <alignment horizontal="center" vertical="center"/>
    </xf>
    <xf numFmtId="0" fontId="40" fillId="8" borderId="14" xfId="0" applyFont="1" applyFill="1" applyBorder="1" applyAlignment="1">
      <alignment horizontal="left" vertical="center"/>
    </xf>
    <xf numFmtId="0" fontId="40" fillId="8" borderId="0" xfId="0" applyFont="1" applyFill="1" applyBorder="1" applyAlignment="1">
      <alignment horizontal="left" vertical="center"/>
    </xf>
    <xf numFmtId="0" fontId="37" fillId="8" borderId="0" xfId="0" applyFont="1" applyFill="1" applyBorder="1" applyAlignment="1">
      <alignment horizontal="left" vertical="center"/>
    </xf>
    <xf numFmtId="4" fontId="37" fillId="8" borderId="20" xfId="0" applyNumberFormat="1" applyFont="1" applyFill="1" applyBorder="1" applyAlignment="1">
      <alignment horizontal="center" vertical="center"/>
    </xf>
    <xf numFmtId="4" fontId="37" fillId="8" borderId="19" xfId="0" applyNumberFormat="1" applyFont="1" applyFill="1" applyBorder="1" applyAlignment="1">
      <alignment horizontal="center" vertical="center"/>
    </xf>
    <xf numFmtId="4" fontId="37" fillId="8" borderId="19" xfId="0" applyNumberFormat="1" applyFont="1" applyFill="1" applyBorder="1" applyAlignment="1">
      <alignment horizontal="right" vertical="center"/>
    </xf>
    <xf numFmtId="4" fontId="37" fillId="8" borderId="21" xfId="4" applyNumberFormat="1" applyFont="1" applyFill="1" applyBorder="1" applyAlignment="1">
      <alignment horizontal="right" vertical="center"/>
    </xf>
    <xf numFmtId="4" fontId="37" fillId="8" borderId="20" xfId="0" applyNumberFormat="1" applyFont="1" applyFill="1" applyBorder="1" applyAlignment="1">
      <alignment vertical="center"/>
    </xf>
    <xf numFmtId="4" fontId="37" fillId="8" borderId="19" xfId="4" applyNumberFormat="1" applyFont="1" applyFill="1" applyBorder="1" applyAlignment="1">
      <alignment horizontal="right" vertical="center"/>
    </xf>
    <xf numFmtId="4" fontId="37" fillId="8" borderId="19" xfId="4" applyNumberFormat="1" applyFont="1" applyFill="1" applyBorder="1" applyAlignment="1">
      <alignment horizontal="center" vertical="center"/>
    </xf>
    <xf numFmtId="4" fontId="40" fillId="8" borderId="0" xfId="4" applyNumberFormat="1" applyFont="1" applyFill="1" applyBorder="1" applyAlignment="1">
      <alignment horizontal="right" vertical="center"/>
    </xf>
    <xf numFmtId="4" fontId="40" fillId="8" borderId="0" xfId="0" applyNumberFormat="1" applyFont="1" applyFill="1" applyBorder="1" applyAlignment="1">
      <alignment vertical="center"/>
    </xf>
    <xf numFmtId="0" fontId="37" fillId="8" borderId="0" xfId="0" applyFont="1" applyFill="1" applyBorder="1" applyAlignment="1">
      <alignment horizontal="right" vertical="center"/>
    </xf>
    <xf numFmtId="0" fontId="37" fillId="8" borderId="15" xfId="0" applyFont="1" applyFill="1" applyBorder="1" applyAlignment="1">
      <alignment horizontal="center" vertical="center"/>
    </xf>
    <xf numFmtId="0" fontId="40" fillId="8" borderId="9" xfId="0" applyFont="1" applyFill="1" applyBorder="1" applyAlignment="1">
      <alignment horizontal="left" vertical="center"/>
    </xf>
    <xf numFmtId="0" fontId="40" fillId="8" borderId="15" xfId="0" applyFont="1" applyFill="1" applyBorder="1" applyAlignment="1">
      <alignment horizontal="center" vertical="center"/>
    </xf>
    <xf numFmtId="3" fontId="40" fillId="8" borderId="15" xfId="0" applyNumberFormat="1" applyFont="1" applyFill="1" applyBorder="1" applyAlignment="1">
      <alignment horizontal="center" vertical="center"/>
    </xf>
    <xf numFmtId="3" fontId="40" fillId="8" borderId="15" xfId="0" applyNumberFormat="1" applyFont="1" applyFill="1" applyBorder="1" applyAlignment="1">
      <alignment horizontal="right" vertical="center"/>
    </xf>
    <xf numFmtId="4" fontId="40" fillId="8" borderId="15" xfId="0" applyNumberFormat="1" applyFont="1" applyFill="1" applyBorder="1" applyAlignment="1">
      <alignment horizontal="center" vertical="center"/>
    </xf>
    <xf numFmtId="0" fontId="40" fillId="8" borderId="15" xfId="0" applyNumberFormat="1" applyFont="1" applyFill="1" applyBorder="1" applyAlignment="1">
      <alignment horizontal="center" vertical="center"/>
    </xf>
    <xf numFmtId="4" fontId="40" fillId="8" borderId="15" xfId="0" applyNumberFormat="1" applyFont="1" applyFill="1" applyBorder="1" applyAlignment="1">
      <alignment horizontal="right" vertical="center"/>
    </xf>
    <xf numFmtId="1" fontId="40" fillId="8" borderId="15" xfId="0" applyNumberFormat="1" applyFont="1" applyFill="1" applyBorder="1" applyAlignment="1">
      <alignment horizontal="center" vertical="center"/>
    </xf>
    <xf numFmtId="3" fontId="40" fillId="8" borderId="15" xfId="4" applyNumberFormat="1" applyFont="1" applyFill="1" applyBorder="1" applyAlignment="1">
      <alignment horizontal="right" vertical="center"/>
    </xf>
    <xf numFmtId="1" fontId="40" fillId="8" borderId="15" xfId="4" applyNumberFormat="1" applyFont="1" applyFill="1" applyBorder="1" applyAlignment="1">
      <alignment horizontal="center" vertical="center"/>
    </xf>
    <xf numFmtId="3" fontId="40" fillId="8" borderId="15" xfId="0" applyNumberFormat="1" applyFont="1" applyFill="1" applyBorder="1" applyAlignment="1">
      <alignment vertical="center"/>
    </xf>
    <xf numFmtId="4" fontId="40" fillId="8" borderId="15" xfId="4" applyNumberFormat="1" applyFont="1" applyFill="1" applyBorder="1" applyAlignment="1">
      <alignment horizontal="center" vertical="center"/>
    </xf>
    <xf numFmtId="3" fontId="40" fillId="8" borderId="15" xfId="4" applyNumberFormat="1" applyFont="1" applyFill="1" applyBorder="1" applyAlignment="1">
      <alignment horizontal="center" vertical="center"/>
    </xf>
    <xf numFmtId="167" fontId="37" fillId="8" borderId="15" xfId="4" applyNumberFormat="1" applyFont="1" applyFill="1" applyBorder="1" applyAlignment="1">
      <alignment horizontal="center" vertical="center" wrapText="1"/>
    </xf>
    <xf numFmtId="4" fontId="37" fillId="8" borderId="2" xfId="0" applyNumberFormat="1" applyFont="1" applyFill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40" fillId="8" borderId="13" xfId="0" applyFont="1" applyFill="1" applyBorder="1" applyAlignment="1">
      <alignment horizontal="left" vertical="center"/>
    </xf>
    <xf numFmtId="4" fontId="40" fillId="0" borderId="13" xfId="0" applyNumberFormat="1" applyFont="1" applyBorder="1" applyAlignment="1">
      <alignment horizontal="right" vertical="center"/>
    </xf>
    <xf numFmtId="0" fontId="40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4" fontId="40" fillId="0" borderId="0" xfId="0" applyNumberFormat="1" applyFont="1" applyBorder="1" applyAlignment="1">
      <alignment horizontal="right" vertical="center"/>
    </xf>
    <xf numFmtId="4" fontId="40" fillId="0" borderId="0" xfId="0" applyNumberFormat="1" applyFont="1" applyBorder="1" applyAlignment="1">
      <alignment horizontal="center" vertical="center"/>
    </xf>
    <xf numFmtId="1" fontId="40" fillId="0" borderId="0" xfId="0" applyNumberFormat="1" applyFont="1" applyBorder="1" applyAlignment="1">
      <alignment horizontal="center" vertical="center"/>
    </xf>
    <xf numFmtId="4" fontId="40" fillId="0" borderId="0" xfId="4" applyNumberFormat="1" applyFont="1" applyBorder="1" applyAlignment="1">
      <alignment horizontal="right" vertical="center"/>
    </xf>
    <xf numFmtId="1" fontId="40" fillId="0" borderId="0" xfId="4" applyNumberFormat="1" applyFont="1" applyBorder="1" applyAlignment="1">
      <alignment horizontal="center" vertical="center"/>
    </xf>
    <xf numFmtId="4" fontId="40" fillId="0" borderId="0" xfId="0" applyNumberFormat="1" applyFont="1" applyFill="1" applyBorder="1" applyAlignment="1">
      <alignment vertical="center"/>
    </xf>
    <xf numFmtId="4" fontId="40" fillId="0" borderId="0" xfId="4" applyNumberFormat="1" applyFont="1" applyBorder="1" applyAlignment="1">
      <alignment horizontal="center" vertical="center"/>
    </xf>
    <xf numFmtId="3" fontId="40" fillId="0" borderId="0" xfId="4" applyNumberFormat="1" applyFont="1" applyBorder="1" applyAlignment="1">
      <alignment horizontal="center" vertical="center"/>
    </xf>
    <xf numFmtId="3" fontId="40" fillId="0" borderId="0" xfId="4" applyNumberFormat="1" applyFont="1" applyBorder="1" applyAlignment="1">
      <alignment horizontal="right" vertical="center"/>
    </xf>
    <xf numFmtId="4" fontId="37" fillId="0" borderId="0" xfId="4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left" vertical="center"/>
    </xf>
    <xf numFmtId="4" fontId="37" fillId="0" borderId="27" xfId="0" applyNumberFormat="1" applyFont="1" applyBorder="1" applyAlignment="1">
      <alignment horizontal="center" vertical="center"/>
    </xf>
    <xf numFmtId="4" fontId="37" fillId="0" borderId="1" xfId="0" applyNumberFormat="1" applyFont="1" applyBorder="1" applyAlignment="1">
      <alignment horizontal="right" vertical="center"/>
    </xf>
    <xf numFmtId="1" fontId="37" fillId="0" borderId="1" xfId="0" applyNumberFormat="1" applyFont="1" applyBorder="1" applyAlignment="1">
      <alignment horizontal="center" vertical="center"/>
    </xf>
    <xf numFmtId="1" fontId="37" fillId="0" borderId="1" xfId="4" applyNumberFormat="1" applyFont="1" applyBorder="1" applyAlignment="1">
      <alignment horizontal="center" vertical="center"/>
    </xf>
    <xf numFmtId="4" fontId="37" fillId="0" borderId="1" xfId="4" applyNumberFormat="1" applyFont="1" applyBorder="1" applyAlignment="1">
      <alignment horizontal="center" vertical="center"/>
    </xf>
    <xf numFmtId="168" fontId="37" fillId="0" borderId="1" xfId="4" applyNumberFormat="1" applyFont="1" applyBorder="1" applyAlignment="1">
      <alignment horizontal="center" vertical="center"/>
    </xf>
    <xf numFmtId="0" fontId="37" fillId="8" borderId="0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24" fillId="8" borderId="15" xfId="0" applyFont="1" applyFill="1" applyBorder="1" applyAlignment="1">
      <alignment horizontal="center" vertical="center"/>
    </xf>
    <xf numFmtId="167" fontId="64" fillId="8" borderId="0" xfId="4" applyNumberFormat="1" applyFont="1" applyFill="1" applyAlignment="1">
      <alignment horizontal="centerContinuous" vertical="center"/>
    </xf>
    <xf numFmtId="0" fontId="64" fillId="8" borderId="0" xfId="0" applyFont="1" applyFill="1" applyAlignment="1">
      <alignment horizontal="centerContinuous" vertical="center"/>
    </xf>
    <xf numFmtId="0" fontId="64" fillId="8" borderId="0" xfId="0" applyFont="1" applyFill="1" applyAlignment="1">
      <alignment horizontal="center" vertical="center"/>
    </xf>
    <xf numFmtId="0" fontId="64" fillId="8" borderId="0" xfId="0" applyFont="1" applyFill="1" applyAlignment="1">
      <alignment vertical="center"/>
    </xf>
    <xf numFmtId="1" fontId="64" fillId="8" borderId="0" xfId="0" applyNumberFormat="1" applyFont="1" applyFill="1" applyAlignment="1">
      <alignment horizontal="centerContinuous" vertical="center"/>
    </xf>
    <xf numFmtId="167" fontId="64" fillId="8" borderId="0" xfId="4" applyNumberFormat="1" applyFont="1" applyFill="1" applyAlignment="1">
      <alignment horizontal="center" vertical="center"/>
    </xf>
    <xf numFmtId="0" fontId="64" fillId="8" borderId="0" xfId="0" applyFont="1" applyFill="1" applyAlignment="1">
      <alignment horizontal="left" vertical="center"/>
    </xf>
    <xf numFmtId="1" fontId="64" fillId="8" borderId="0" xfId="0" applyNumberFormat="1" applyFont="1" applyFill="1" applyAlignment="1">
      <alignment vertical="center"/>
    </xf>
    <xf numFmtId="167" fontId="64" fillId="8" borderId="25" xfId="4" applyNumberFormat="1" applyFont="1" applyFill="1" applyBorder="1" applyAlignment="1">
      <alignment horizontal="center" vertical="center" wrapText="1"/>
    </xf>
    <xf numFmtId="0" fontId="64" fillId="8" borderId="0" xfId="0" applyFont="1" applyFill="1" applyBorder="1" applyAlignment="1">
      <alignment horizontal="center" vertical="center"/>
    </xf>
    <xf numFmtId="16" fontId="64" fillId="8" borderId="0" xfId="0" applyNumberFormat="1" applyFont="1" applyFill="1" applyBorder="1" applyAlignment="1">
      <alignment vertical="center"/>
    </xf>
    <xf numFmtId="0" fontId="64" fillId="8" borderId="0" xfId="0" applyFont="1" applyFill="1" applyBorder="1" applyAlignment="1">
      <alignment vertical="center"/>
    </xf>
    <xf numFmtId="0" fontId="64" fillId="8" borderId="33" xfId="0" applyFont="1" applyFill="1" applyBorder="1" applyAlignment="1">
      <alignment vertical="center"/>
    </xf>
    <xf numFmtId="0" fontId="64" fillId="8" borderId="20" xfId="0" applyFont="1" applyFill="1" applyBorder="1" applyAlignment="1">
      <alignment horizontal="center" vertical="center"/>
    </xf>
    <xf numFmtId="167" fontId="64" fillId="8" borderId="19" xfId="4" applyNumberFormat="1" applyFont="1" applyFill="1" applyBorder="1" applyAlignment="1">
      <alignment horizontal="center" vertical="center"/>
    </xf>
    <xf numFmtId="0" fontId="64" fillId="8" borderId="19" xfId="0" applyFont="1" applyFill="1" applyBorder="1" applyAlignment="1">
      <alignment horizontal="center" vertical="center"/>
    </xf>
    <xf numFmtId="0" fontId="64" fillId="8" borderId="21" xfId="0" applyFont="1" applyFill="1" applyBorder="1" applyAlignment="1">
      <alignment horizontal="center" vertical="center"/>
    </xf>
    <xf numFmtId="167" fontId="64" fillId="8" borderId="48" xfId="4" applyNumberFormat="1" applyFont="1" applyFill="1" applyBorder="1" applyAlignment="1">
      <alignment horizontal="center" vertical="center" wrapText="1"/>
    </xf>
    <xf numFmtId="0" fontId="64" fillId="8" borderId="1" xfId="0" applyFont="1" applyFill="1" applyBorder="1" applyAlignment="1">
      <alignment horizontal="center" vertical="center"/>
    </xf>
    <xf numFmtId="0" fontId="64" fillId="8" borderId="10" xfId="0" applyFont="1" applyFill="1" applyBorder="1" applyAlignment="1">
      <alignment horizontal="center" vertical="center"/>
    </xf>
    <xf numFmtId="167" fontId="64" fillId="8" borderId="10" xfId="4" applyNumberFormat="1" applyFont="1" applyFill="1" applyBorder="1" applyAlignment="1">
      <alignment horizontal="center" vertical="center"/>
    </xf>
    <xf numFmtId="166" fontId="64" fillId="8" borderId="10" xfId="4" applyNumberFormat="1" applyFont="1" applyFill="1" applyBorder="1" applyAlignment="1">
      <alignment horizontal="center" vertical="center"/>
    </xf>
    <xf numFmtId="0" fontId="64" fillId="8" borderId="17" xfId="0" applyFont="1" applyFill="1" applyBorder="1" applyAlignment="1">
      <alignment horizontal="center" vertical="center"/>
    </xf>
    <xf numFmtId="0" fontId="64" fillId="8" borderId="34" xfId="0" applyFont="1" applyFill="1" applyBorder="1" applyAlignment="1">
      <alignment vertical="center"/>
    </xf>
    <xf numFmtId="0" fontId="64" fillId="8" borderId="35" xfId="0" applyFont="1" applyFill="1" applyBorder="1" applyAlignment="1">
      <alignment horizontal="center" vertical="center"/>
    </xf>
    <xf numFmtId="0" fontId="64" fillId="8" borderId="36" xfId="0" applyFont="1" applyFill="1" applyBorder="1" applyAlignment="1">
      <alignment vertical="center"/>
    </xf>
    <xf numFmtId="0" fontId="64" fillId="8" borderId="28" xfId="0" applyFont="1" applyFill="1" applyBorder="1" applyAlignment="1">
      <alignment vertical="center"/>
    </xf>
    <xf numFmtId="0" fontId="64" fillId="8" borderId="49" xfId="0" applyFont="1" applyFill="1" applyBorder="1" applyAlignment="1">
      <alignment horizontal="center" vertical="center"/>
    </xf>
    <xf numFmtId="0" fontId="64" fillId="8" borderId="22" xfId="0" applyFont="1" applyFill="1" applyBorder="1" applyAlignment="1">
      <alignment horizontal="center" vertical="center"/>
    </xf>
    <xf numFmtId="0" fontId="64" fillId="8" borderId="23" xfId="0" applyFont="1" applyFill="1" applyBorder="1" applyAlignment="1">
      <alignment horizontal="center" vertical="center"/>
    </xf>
    <xf numFmtId="0" fontId="64" fillId="8" borderId="47" xfId="0" applyFont="1" applyFill="1" applyBorder="1" applyAlignment="1">
      <alignment horizontal="center" vertical="center"/>
    </xf>
    <xf numFmtId="1" fontId="64" fillId="8" borderId="22" xfId="0" applyNumberFormat="1" applyFont="1" applyFill="1" applyBorder="1" applyAlignment="1">
      <alignment vertical="center"/>
    </xf>
    <xf numFmtId="1" fontId="65" fillId="3" borderId="22" xfId="0" applyNumberFormat="1" applyFont="1" applyFill="1" applyBorder="1" applyAlignment="1">
      <alignment horizontal="center" vertical="center"/>
    </xf>
    <xf numFmtId="0" fontId="65" fillId="3" borderId="23" xfId="0" applyFont="1" applyFill="1" applyBorder="1" applyAlignment="1">
      <alignment horizontal="center" vertical="center"/>
    </xf>
    <xf numFmtId="0" fontId="64" fillId="8" borderId="24" xfId="0" applyFont="1" applyFill="1" applyBorder="1" applyAlignment="1">
      <alignment horizontal="center" vertical="center"/>
    </xf>
    <xf numFmtId="1" fontId="64" fillId="8" borderId="22" xfId="0" applyNumberFormat="1" applyFont="1" applyFill="1" applyBorder="1" applyAlignment="1">
      <alignment horizontal="center" vertical="center"/>
    </xf>
    <xf numFmtId="167" fontId="64" fillId="8" borderId="25" xfId="4" applyNumberFormat="1" applyFont="1" applyFill="1" applyBorder="1" applyAlignment="1">
      <alignment horizontal="center" vertical="center"/>
    </xf>
    <xf numFmtId="10" fontId="64" fillId="8" borderId="25" xfId="4" applyNumberFormat="1" applyFont="1" applyFill="1" applyBorder="1" applyAlignment="1">
      <alignment horizontal="center" vertical="center"/>
    </xf>
    <xf numFmtId="9" fontId="64" fillId="8" borderId="25" xfId="4" applyNumberFormat="1" applyFont="1" applyFill="1" applyBorder="1" applyAlignment="1">
      <alignment horizontal="center" vertical="center"/>
    </xf>
    <xf numFmtId="9" fontId="64" fillId="8" borderId="26" xfId="4" applyNumberFormat="1" applyFont="1" applyFill="1" applyBorder="1" applyAlignment="1">
      <alignment horizontal="center" vertical="center"/>
    </xf>
    <xf numFmtId="167" fontId="64" fillId="0" borderId="1" xfId="4" applyNumberFormat="1" applyFont="1" applyFill="1" applyBorder="1" applyAlignment="1">
      <alignment horizontal="center" vertical="center" wrapText="1"/>
    </xf>
    <xf numFmtId="167" fontId="64" fillId="8" borderId="50" xfId="4" applyNumberFormat="1" applyFont="1" applyFill="1" applyBorder="1" applyAlignment="1">
      <alignment horizontal="center" vertical="center" wrapText="1"/>
    </xf>
    <xf numFmtId="0" fontId="66" fillId="8" borderId="1" xfId="0" applyFont="1" applyFill="1" applyBorder="1" applyAlignment="1">
      <alignment horizontal="center" vertical="center"/>
    </xf>
    <xf numFmtId="166" fontId="24" fillId="8" borderId="13" xfId="4" applyNumberFormat="1" applyFont="1" applyFill="1" applyBorder="1" applyAlignment="1">
      <alignment horizontal="center" vertical="center"/>
    </xf>
    <xf numFmtId="49" fontId="24" fillId="8" borderId="0" xfId="0" applyNumberFormat="1" applyFont="1" applyFill="1" applyBorder="1" applyAlignment="1">
      <alignment horizontal="center" vertical="center" textRotation="90"/>
    </xf>
    <xf numFmtId="4" fontId="24" fillId="8" borderId="9" xfId="0" applyNumberFormat="1" applyFont="1" applyFill="1" applyBorder="1" applyAlignment="1">
      <alignment horizontal="center" vertical="center"/>
    </xf>
    <xf numFmtId="1" fontId="24" fillId="8" borderId="0" xfId="0" applyNumberFormat="1" applyFont="1" applyFill="1" applyBorder="1" applyAlignment="1">
      <alignment horizontal="center" vertical="center" textRotation="90"/>
    </xf>
    <xf numFmtId="1" fontId="24" fillId="8" borderId="13" xfId="0" applyNumberFormat="1" applyFont="1" applyFill="1" applyBorder="1" applyAlignment="1">
      <alignment horizontal="center" vertical="center" textRotation="90"/>
    </xf>
    <xf numFmtId="10" fontId="24" fillId="8" borderId="13" xfId="4" applyNumberFormat="1" applyFont="1" applyFill="1" applyBorder="1" applyAlignment="1">
      <alignment horizontal="center" vertical="center"/>
    </xf>
    <xf numFmtId="167" fontId="24" fillId="8" borderId="0" xfId="4" applyNumberFormat="1" applyFont="1" applyFill="1" applyBorder="1" applyAlignment="1">
      <alignment horizontal="center" vertical="center"/>
    </xf>
    <xf numFmtId="167" fontId="24" fillId="8" borderId="9" xfId="4" applyNumberFormat="1" applyFont="1" applyFill="1" applyBorder="1" applyAlignment="1">
      <alignment horizontal="center" vertical="center"/>
    </xf>
    <xf numFmtId="4" fontId="65" fillId="8" borderId="1" xfId="4" applyNumberFormat="1" applyFont="1" applyFill="1" applyBorder="1" applyAlignment="1">
      <alignment horizontal="right" vertical="center"/>
    </xf>
    <xf numFmtId="4" fontId="37" fillId="0" borderId="27" xfId="0" applyNumberFormat="1" applyFont="1" applyFill="1" applyBorder="1" applyAlignment="1">
      <alignment horizontal="center" vertical="center"/>
    </xf>
    <xf numFmtId="0" fontId="65" fillId="8" borderId="0" xfId="0" applyFont="1" applyFill="1" applyBorder="1" applyAlignment="1">
      <alignment horizontal="left" vertical="center"/>
    </xf>
    <xf numFmtId="0" fontId="65" fillId="8" borderId="0" xfId="0" applyFont="1" applyFill="1" applyAlignment="1">
      <alignment horizontal="centerContinuous" vertical="center"/>
    </xf>
    <xf numFmtId="0" fontId="65" fillId="8" borderId="0" xfId="0" applyFont="1" applyFill="1" applyAlignment="1">
      <alignment vertical="center"/>
    </xf>
    <xf numFmtId="167" fontId="65" fillId="8" borderId="0" xfId="4" applyNumberFormat="1" applyFont="1" applyFill="1" applyAlignment="1">
      <alignment horizontal="centerContinuous" vertical="center"/>
    </xf>
    <xf numFmtId="0" fontId="65" fillId="8" borderId="0" xfId="0" applyFont="1" applyFill="1" applyAlignment="1">
      <alignment horizontal="center" vertical="center"/>
    </xf>
    <xf numFmtId="167" fontId="65" fillId="8" borderId="0" xfId="4" applyNumberFormat="1" applyFont="1" applyFill="1" applyAlignment="1">
      <alignment horizontal="center" vertical="center"/>
    </xf>
    <xf numFmtId="1" fontId="65" fillId="8" borderId="0" xfId="0" applyNumberFormat="1" applyFont="1" applyFill="1" applyAlignment="1">
      <alignment vertical="center"/>
    </xf>
    <xf numFmtId="0" fontId="42" fillId="8" borderId="0" xfId="0" applyFont="1" applyFill="1" applyAlignment="1">
      <alignment horizontal="left" vertical="center"/>
    </xf>
    <xf numFmtId="0" fontId="65" fillId="8" borderId="0" xfId="0" applyFont="1" applyFill="1" applyAlignment="1">
      <alignment horizontal="left" vertical="center"/>
    </xf>
    <xf numFmtId="167" fontId="65" fillId="8" borderId="0" xfId="4" applyNumberFormat="1" applyFont="1" applyFill="1" applyBorder="1" applyAlignment="1">
      <alignment horizontal="center" vertical="center" wrapText="1"/>
    </xf>
    <xf numFmtId="16" fontId="42" fillId="8" borderId="0" xfId="0" applyNumberFormat="1" applyFont="1" applyFill="1" applyBorder="1" applyAlignment="1">
      <alignment vertical="center"/>
    </xf>
    <xf numFmtId="0" fontId="42" fillId="8" borderId="0" xfId="0" applyFont="1" applyFill="1" applyBorder="1" applyAlignment="1">
      <alignment vertical="center"/>
    </xf>
    <xf numFmtId="0" fontId="65" fillId="8" borderId="0" xfId="0" applyFont="1" applyFill="1" applyBorder="1" applyAlignment="1">
      <alignment vertical="center"/>
    </xf>
    <xf numFmtId="0" fontId="65" fillId="8" borderId="33" xfId="0" applyFont="1" applyFill="1" applyBorder="1" applyAlignment="1">
      <alignment vertical="center"/>
    </xf>
    <xf numFmtId="0" fontId="65" fillId="8" borderId="24" xfId="0" applyFont="1" applyFill="1" applyBorder="1" applyAlignment="1">
      <alignment horizontal="center" vertical="center"/>
    </xf>
    <xf numFmtId="0" fontId="65" fillId="8" borderId="20" xfId="0" applyFont="1" applyFill="1" applyBorder="1" applyAlignment="1">
      <alignment horizontal="center" vertical="center"/>
    </xf>
    <xf numFmtId="167" fontId="65" fillId="8" borderId="19" xfId="4" applyNumberFormat="1" applyFont="1" applyFill="1" applyBorder="1" applyAlignment="1">
      <alignment horizontal="center" vertical="center"/>
    </xf>
    <xf numFmtId="0" fontId="65" fillId="8" borderId="19" xfId="0" applyFont="1" applyFill="1" applyBorder="1" applyAlignment="1">
      <alignment horizontal="center" vertical="center"/>
    </xf>
    <xf numFmtId="0" fontId="65" fillId="8" borderId="21" xfId="0" applyFont="1" applyFill="1" applyBorder="1" applyAlignment="1">
      <alignment horizontal="center" vertical="center"/>
    </xf>
    <xf numFmtId="0" fontId="42" fillId="8" borderId="1" xfId="0" applyFont="1" applyFill="1" applyBorder="1" applyAlignment="1">
      <alignment horizontal="center" vertical="center"/>
    </xf>
    <xf numFmtId="0" fontId="42" fillId="8" borderId="10" xfId="0" applyFont="1" applyFill="1" applyBorder="1" applyAlignment="1">
      <alignment horizontal="center" vertical="center"/>
    </xf>
    <xf numFmtId="167" fontId="42" fillId="8" borderId="10" xfId="4" applyNumberFormat="1" applyFont="1" applyFill="1" applyBorder="1" applyAlignment="1">
      <alignment horizontal="center" vertical="center"/>
    </xf>
    <xf numFmtId="0" fontId="65" fillId="8" borderId="10" xfId="0" applyFont="1" applyFill="1" applyBorder="1" applyAlignment="1">
      <alignment horizontal="center" vertical="center"/>
    </xf>
    <xf numFmtId="166" fontId="65" fillId="8" borderId="10" xfId="4" applyNumberFormat="1" applyFont="1" applyFill="1" applyBorder="1" applyAlignment="1">
      <alignment horizontal="center" vertical="center"/>
    </xf>
    <xf numFmtId="0" fontId="65" fillId="8" borderId="17" xfId="0" applyFont="1" applyFill="1" applyBorder="1" applyAlignment="1">
      <alignment horizontal="center" vertical="center"/>
    </xf>
    <xf numFmtId="0" fontId="65" fillId="8" borderId="34" xfId="0" applyFont="1" applyFill="1" applyBorder="1" applyAlignment="1">
      <alignment vertical="center"/>
    </xf>
    <xf numFmtId="0" fontId="65" fillId="8" borderId="35" xfId="0" applyFont="1" applyFill="1" applyBorder="1" applyAlignment="1">
      <alignment horizontal="center" vertical="center"/>
    </xf>
    <xf numFmtId="0" fontId="65" fillId="8" borderId="36" xfId="0" applyFont="1" applyFill="1" applyBorder="1" applyAlignment="1">
      <alignment vertical="center"/>
    </xf>
    <xf numFmtId="0" fontId="65" fillId="8" borderId="28" xfId="0" applyFont="1" applyFill="1" applyBorder="1" applyAlignment="1">
      <alignment vertical="center"/>
    </xf>
    <xf numFmtId="0" fontId="65" fillId="8" borderId="49" xfId="0" applyFont="1" applyFill="1" applyBorder="1" applyAlignment="1">
      <alignment horizontal="center" vertical="center"/>
    </xf>
    <xf numFmtId="0" fontId="65" fillId="8" borderId="22" xfId="0" applyFont="1" applyFill="1" applyBorder="1" applyAlignment="1">
      <alignment horizontal="center" vertical="center"/>
    </xf>
    <xf numFmtId="0" fontId="65" fillId="8" borderId="23" xfId="0" applyFont="1" applyFill="1" applyBorder="1" applyAlignment="1">
      <alignment horizontal="center" vertical="center"/>
    </xf>
    <xf numFmtId="0" fontId="65" fillId="8" borderId="47" xfId="0" applyFont="1" applyFill="1" applyBorder="1" applyAlignment="1">
      <alignment horizontal="center" vertical="center"/>
    </xf>
    <xf numFmtId="1" fontId="65" fillId="8" borderId="22" xfId="0" applyNumberFormat="1" applyFont="1" applyFill="1" applyBorder="1" applyAlignment="1">
      <alignment vertical="center"/>
    </xf>
    <xf numFmtId="0" fontId="65" fillId="8" borderId="0" xfId="0" applyFont="1" applyFill="1" applyBorder="1" applyAlignment="1">
      <alignment horizontal="center" vertical="center"/>
    </xf>
    <xf numFmtId="1" fontId="65" fillId="8" borderId="22" xfId="0" applyNumberFormat="1" applyFont="1" applyFill="1" applyBorder="1" applyAlignment="1">
      <alignment horizontal="center" vertical="center"/>
    </xf>
    <xf numFmtId="167" fontId="65" fillId="8" borderId="25" xfId="4" applyNumberFormat="1" applyFont="1" applyFill="1" applyBorder="1" applyAlignment="1">
      <alignment horizontal="center" vertical="center"/>
    </xf>
    <xf numFmtId="10" fontId="65" fillId="8" borderId="25" xfId="4" applyNumberFormat="1" applyFont="1" applyFill="1" applyBorder="1" applyAlignment="1">
      <alignment horizontal="center" vertical="center"/>
    </xf>
    <xf numFmtId="9" fontId="65" fillId="8" borderId="25" xfId="4" applyNumberFormat="1" applyFont="1" applyFill="1" applyBorder="1" applyAlignment="1">
      <alignment horizontal="center" vertical="center"/>
    </xf>
    <xf numFmtId="9" fontId="65" fillId="8" borderId="26" xfId="4" applyNumberFormat="1" applyFont="1" applyFill="1" applyBorder="1" applyAlignment="1">
      <alignment horizontal="center" vertical="center"/>
    </xf>
    <xf numFmtId="3" fontId="24" fillId="8" borderId="0" xfId="0" applyNumberFormat="1" applyFont="1" applyFill="1" applyBorder="1" applyAlignment="1">
      <alignment horizontal="right" vertical="center"/>
    </xf>
    <xf numFmtId="3" fontId="64" fillId="8" borderId="0" xfId="0" applyNumberFormat="1" applyFont="1" applyFill="1" applyBorder="1" applyAlignment="1">
      <alignment horizontal="center" vertical="center"/>
    </xf>
    <xf numFmtId="3" fontId="64" fillId="8" borderId="0" xfId="0" applyNumberFormat="1" applyFont="1" applyFill="1" applyBorder="1" applyAlignment="1">
      <alignment horizontal="right" vertical="center"/>
    </xf>
    <xf numFmtId="4" fontId="64" fillId="8" borderId="0" xfId="0" applyNumberFormat="1" applyFont="1" applyFill="1" applyBorder="1" applyAlignment="1">
      <alignment horizontal="center" vertical="center"/>
    </xf>
    <xf numFmtId="0" fontId="64" fillId="8" borderId="0" xfId="0" applyNumberFormat="1" applyFont="1" applyFill="1" applyBorder="1" applyAlignment="1">
      <alignment horizontal="center" vertical="center"/>
    </xf>
    <xf numFmtId="4" fontId="64" fillId="8" borderId="0" xfId="0" applyNumberFormat="1" applyFont="1" applyFill="1" applyBorder="1" applyAlignment="1">
      <alignment horizontal="right" vertical="center"/>
    </xf>
    <xf numFmtId="1" fontId="64" fillId="8" borderId="0" xfId="0" applyNumberFormat="1" applyFont="1" applyFill="1" applyBorder="1" applyAlignment="1">
      <alignment horizontal="center" vertical="center"/>
    </xf>
    <xf numFmtId="3" fontId="64" fillId="8" borderId="0" xfId="4" applyNumberFormat="1" applyFont="1" applyFill="1" applyBorder="1" applyAlignment="1">
      <alignment horizontal="right" vertical="center"/>
    </xf>
    <xf numFmtId="1" fontId="64" fillId="8" borderId="0" xfId="4" applyNumberFormat="1" applyFont="1" applyFill="1" applyBorder="1" applyAlignment="1">
      <alignment horizontal="center" vertical="center"/>
    </xf>
    <xf numFmtId="3" fontId="64" fillId="8" borderId="0" xfId="0" applyNumberFormat="1" applyFont="1" applyFill="1" applyBorder="1" applyAlignment="1">
      <alignment vertical="center"/>
    </xf>
    <xf numFmtId="4" fontId="64" fillId="8" borderId="0" xfId="4" applyNumberFormat="1" applyFont="1" applyFill="1" applyBorder="1" applyAlignment="1">
      <alignment horizontal="center" vertical="center"/>
    </xf>
    <xf numFmtId="3" fontId="64" fillId="8" borderId="0" xfId="4" applyNumberFormat="1" applyFont="1" applyFill="1" applyBorder="1" applyAlignment="1">
      <alignment horizontal="center" vertical="center"/>
    </xf>
    <xf numFmtId="0" fontId="24" fillId="8" borderId="14" xfId="0" applyFont="1" applyFill="1" applyBorder="1" applyAlignment="1">
      <alignment horizontal="left" vertical="center"/>
    </xf>
    <xf numFmtId="0" fontId="67" fillId="8" borderId="1" xfId="0" applyFont="1" applyFill="1" applyBorder="1" applyAlignment="1">
      <alignment horizontal="center" vertical="center"/>
    </xf>
    <xf numFmtId="0" fontId="68" fillId="8" borderId="1" xfId="0" applyFont="1" applyFill="1" applyBorder="1" applyAlignment="1">
      <alignment horizontal="center" vertical="center"/>
    </xf>
    <xf numFmtId="4" fontId="64" fillId="8" borderId="20" xfId="0" applyNumberFormat="1" applyFont="1" applyFill="1" applyBorder="1" applyAlignment="1">
      <alignment horizontal="center" vertical="center"/>
    </xf>
    <xf numFmtId="4" fontId="64" fillId="8" borderId="19" xfId="0" applyNumberFormat="1" applyFont="1" applyFill="1" applyBorder="1" applyAlignment="1">
      <alignment horizontal="center" vertical="center"/>
    </xf>
    <xf numFmtId="4" fontId="64" fillId="8" borderId="19" xfId="0" applyNumberFormat="1" applyFont="1" applyFill="1" applyBorder="1" applyAlignment="1">
      <alignment horizontal="right" vertical="center"/>
    </xf>
    <xf numFmtId="4" fontId="64" fillId="8" borderId="19" xfId="4" applyNumberFormat="1" applyFont="1" applyFill="1" applyBorder="1" applyAlignment="1">
      <alignment horizontal="right" vertical="center"/>
    </xf>
    <xf numFmtId="4" fontId="64" fillId="8" borderId="19" xfId="0" applyNumberFormat="1" applyFont="1" applyFill="1" applyBorder="1" applyAlignment="1">
      <alignment vertical="center"/>
    </xf>
    <xf numFmtId="4" fontId="64" fillId="8" borderId="19" xfId="4" applyNumberFormat="1" applyFont="1" applyFill="1" applyBorder="1" applyAlignment="1">
      <alignment horizontal="center" vertical="center"/>
    </xf>
    <xf numFmtId="4" fontId="64" fillId="8" borderId="21" xfId="4" applyNumberFormat="1" applyFont="1" applyFill="1" applyBorder="1" applyAlignment="1">
      <alignment horizontal="right" vertical="center"/>
    </xf>
    <xf numFmtId="4" fontId="64" fillId="8" borderId="0" xfId="4" applyNumberFormat="1" applyFont="1" applyFill="1" applyBorder="1" applyAlignment="1">
      <alignment horizontal="right" vertical="center"/>
    </xf>
    <xf numFmtId="4" fontId="64" fillId="8" borderId="0" xfId="0" applyNumberFormat="1" applyFont="1" applyFill="1" applyBorder="1" applyAlignment="1">
      <alignment vertical="center"/>
    </xf>
    <xf numFmtId="4" fontId="64" fillId="8" borderId="9" xfId="4" applyNumberFormat="1" applyFont="1" applyFill="1" applyBorder="1" applyAlignment="1">
      <alignment horizontal="right" vertical="center"/>
    </xf>
    <xf numFmtId="3" fontId="24" fillId="8" borderId="0" xfId="4" applyNumberFormat="1" applyFont="1" applyFill="1" applyBorder="1" applyAlignment="1">
      <alignment horizontal="right" vertical="center"/>
    </xf>
    <xf numFmtId="0" fontId="64" fillId="8" borderId="0" xfId="0" applyFont="1" applyFill="1" applyBorder="1" applyAlignment="1">
      <alignment horizontal="right" vertical="center"/>
    </xf>
    <xf numFmtId="0" fontId="64" fillId="8" borderId="0" xfId="0" applyFont="1" applyFill="1" applyBorder="1" applyAlignment="1">
      <alignment horizontal="left" vertical="center"/>
    </xf>
    <xf numFmtId="0" fontId="24" fillId="8" borderId="9" xfId="0" applyFont="1" applyFill="1" applyBorder="1" applyAlignment="1">
      <alignment horizontal="left" vertical="center"/>
    </xf>
    <xf numFmtId="0" fontId="64" fillId="8" borderId="15" xfId="0" applyFont="1" applyFill="1" applyBorder="1" applyAlignment="1">
      <alignment horizontal="center" vertical="center"/>
    </xf>
    <xf numFmtId="3" fontId="64" fillId="8" borderId="15" xfId="0" applyNumberFormat="1" applyFont="1" applyFill="1" applyBorder="1" applyAlignment="1">
      <alignment horizontal="center" vertical="center"/>
    </xf>
    <xf numFmtId="4" fontId="43" fillId="8" borderId="1" xfId="0" applyNumberFormat="1" applyFont="1" applyFill="1" applyBorder="1" applyAlignment="1">
      <alignment horizontal="center" vertical="center"/>
    </xf>
    <xf numFmtId="3" fontId="64" fillId="8" borderId="15" xfId="0" applyNumberFormat="1" applyFont="1" applyFill="1" applyBorder="1" applyAlignment="1">
      <alignment horizontal="right" vertical="center"/>
    </xf>
    <xf numFmtId="4" fontId="64" fillId="8" borderId="15" xfId="0" applyNumberFormat="1" applyFont="1" applyFill="1" applyBorder="1" applyAlignment="1">
      <alignment horizontal="center" vertical="center"/>
    </xf>
    <xf numFmtId="0" fontId="64" fillId="8" borderId="15" xfId="0" applyNumberFormat="1" applyFont="1" applyFill="1" applyBorder="1" applyAlignment="1">
      <alignment horizontal="center" vertical="center"/>
    </xf>
    <xf numFmtId="4" fontId="64" fillId="8" borderId="15" xfId="0" applyNumberFormat="1" applyFont="1" applyFill="1" applyBorder="1" applyAlignment="1">
      <alignment horizontal="right" vertical="center"/>
    </xf>
    <xf numFmtId="1" fontId="64" fillId="8" borderId="15" xfId="0" applyNumberFormat="1" applyFont="1" applyFill="1" applyBorder="1" applyAlignment="1">
      <alignment horizontal="center" vertical="center"/>
    </xf>
    <xf numFmtId="3" fontId="64" fillId="8" borderId="15" xfId="4" applyNumberFormat="1" applyFont="1" applyFill="1" applyBorder="1" applyAlignment="1">
      <alignment horizontal="right" vertical="center"/>
    </xf>
    <xf numFmtId="1" fontId="64" fillId="8" borderId="15" xfId="4" applyNumberFormat="1" applyFont="1" applyFill="1" applyBorder="1" applyAlignment="1">
      <alignment horizontal="center" vertical="center"/>
    </xf>
    <xf numFmtId="3" fontId="64" fillId="8" borderId="15" xfId="0" applyNumberFormat="1" applyFont="1" applyFill="1" applyBorder="1" applyAlignment="1">
      <alignment vertical="center"/>
    </xf>
    <xf numFmtId="4" fontId="64" fillId="8" borderId="15" xfId="4" applyNumberFormat="1" applyFont="1" applyFill="1" applyBorder="1" applyAlignment="1">
      <alignment horizontal="center" vertical="center"/>
    </xf>
    <xf numFmtId="3" fontId="64" fillId="8" borderId="15" xfId="4" applyNumberFormat="1" applyFont="1" applyFill="1" applyBorder="1" applyAlignment="1">
      <alignment horizontal="center" vertical="center"/>
    </xf>
    <xf numFmtId="0" fontId="64" fillId="8" borderId="1" xfId="0" applyFont="1" applyFill="1" applyBorder="1" applyAlignment="1">
      <alignment horizontal="left" vertical="center"/>
    </xf>
    <xf numFmtId="4" fontId="32" fillId="8" borderId="2" xfId="0" applyNumberFormat="1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vertical="center"/>
    </xf>
    <xf numFmtId="4" fontId="34" fillId="8" borderId="1" xfId="0" applyNumberFormat="1" applyFont="1" applyFill="1" applyBorder="1" applyAlignment="1">
      <alignment horizontal="right" vertical="center"/>
    </xf>
    <xf numFmtId="4" fontId="69" fillId="0" borderId="2" xfId="4" applyNumberFormat="1" applyFont="1" applyFill="1" applyBorder="1" applyAlignment="1">
      <alignment horizontal="right" vertical="center"/>
    </xf>
    <xf numFmtId="4" fontId="34" fillId="8" borderId="2" xfId="0" applyNumberFormat="1" applyFont="1" applyFill="1" applyBorder="1" applyAlignment="1">
      <alignment horizontal="center" vertical="center"/>
    </xf>
    <xf numFmtId="0" fontId="34" fillId="8" borderId="0" xfId="0" applyFont="1" applyFill="1" applyAlignment="1">
      <alignment horizontal="centerContinuous" vertical="center"/>
    </xf>
    <xf numFmtId="0" fontId="34" fillId="8" borderId="0" xfId="0" applyFont="1" applyFill="1" applyAlignment="1">
      <alignment vertical="center"/>
    </xf>
    <xf numFmtId="167" fontId="34" fillId="8" borderId="0" xfId="4" applyNumberFormat="1" applyFont="1" applyFill="1" applyAlignment="1">
      <alignment horizontal="centerContinuous" vertical="center"/>
    </xf>
    <xf numFmtId="0" fontId="34" fillId="8" borderId="0" xfId="0" applyFont="1" applyFill="1" applyAlignment="1">
      <alignment horizontal="center" vertical="center"/>
    </xf>
    <xf numFmtId="1" fontId="34" fillId="8" borderId="0" xfId="0" applyNumberFormat="1" applyFont="1" applyFill="1" applyAlignment="1">
      <alignment horizontal="centerContinuous" vertical="center"/>
    </xf>
    <xf numFmtId="167" fontId="34" fillId="8" borderId="0" xfId="4" applyNumberFormat="1" applyFont="1" applyFill="1" applyAlignment="1">
      <alignment horizontal="center" vertical="center"/>
    </xf>
    <xf numFmtId="0" fontId="34" fillId="8" borderId="0" xfId="0" applyFont="1" applyFill="1" applyAlignment="1">
      <alignment horizontal="left" vertical="center"/>
    </xf>
    <xf numFmtId="1" fontId="34" fillId="8" borderId="0" xfId="0" applyNumberFormat="1" applyFont="1" applyFill="1" applyAlignment="1">
      <alignment vertical="center"/>
    </xf>
    <xf numFmtId="0" fontId="34" fillId="8" borderId="0" xfId="0" applyFont="1" applyFill="1" applyBorder="1" applyAlignment="1">
      <alignment horizontal="center" vertical="center"/>
    </xf>
    <xf numFmtId="16" fontId="34" fillId="8" borderId="0" xfId="0" applyNumberFormat="1" applyFont="1" applyFill="1" applyBorder="1" applyAlignment="1">
      <alignment vertical="center"/>
    </xf>
    <xf numFmtId="14" fontId="34" fillId="8" borderId="0" xfId="0" applyNumberFormat="1" applyFont="1" applyFill="1" applyBorder="1" applyAlignment="1">
      <alignment vertical="center"/>
    </xf>
    <xf numFmtId="0" fontId="34" fillId="8" borderId="0" xfId="0" applyFont="1" applyFill="1" applyBorder="1" applyAlignment="1">
      <alignment vertical="center"/>
    </xf>
    <xf numFmtId="0" fontId="34" fillId="8" borderId="33" xfId="0" applyFont="1" applyFill="1" applyBorder="1" applyAlignment="1">
      <alignment vertical="center"/>
    </xf>
    <xf numFmtId="0" fontId="34" fillId="8" borderId="20" xfId="0" applyFont="1" applyFill="1" applyBorder="1" applyAlignment="1">
      <alignment horizontal="center" vertical="center"/>
    </xf>
    <xf numFmtId="167" fontId="34" fillId="8" borderId="19" xfId="4" applyNumberFormat="1" applyFont="1" applyFill="1" applyBorder="1" applyAlignment="1">
      <alignment horizontal="center" vertical="center"/>
    </xf>
    <xf numFmtId="0" fontId="34" fillId="8" borderId="19" xfId="0" applyFont="1" applyFill="1" applyBorder="1" applyAlignment="1">
      <alignment horizontal="center" vertical="center"/>
    </xf>
    <xf numFmtId="0" fontId="34" fillId="8" borderId="21" xfId="0" applyFont="1" applyFill="1" applyBorder="1" applyAlignment="1">
      <alignment horizontal="center" vertical="center"/>
    </xf>
    <xf numFmtId="167" fontId="34" fillId="8" borderId="10" xfId="4" applyNumberFormat="1" applyFont="1" applyFill="1" applyBorder="1" applyAlignment="1">
      <alignment horizontal="center" vertical="center"/>
    </xf>
    <xf numFmtId="166" fontId="34" fillId="8" borderId="10" xfId="4" applyNumberFormat="1" applyFont="1" applyFill="1" applyBorder="1" applyAlignment="1">
      <alignment horizontal="center" vertical="center"/>
    </xf>
    <xf numFmtId="0" fontId="34" fillId="8" borderId="17" xfId="0" applyFont="1" applyFill="1" applyBorder="1" applyAlignment="1">
      <alignment horizontal="center" vertical="center"/>
    </xf>
    <xf numFmtId="0" fontId="34" fillId="8" borderId="34" xfId="0" applyFont="1" applyFill="1" applyBorder="1" applyAlignment="1">
      <alignment vertical="center"/>
    </xf>
    <xf numFmtId="0" fontId="34" fillId="8" borderId="35" xfId="0" applyFont="1" applyFill="1" applyBorder="1" applyAlignment="1">
      <alignment horizontal="center" vertical="center"/>
    </xf>
    <xf numFmtId="0" fontId="34" fillId="8" borderId="36" xfId="0" applyFont="1" applyFill="1" applyBorder="1" applyAlignment="1">
      <alignment vertical="center"/>
    </xf>
    <xf numFmtId="0" fontId="34" fillId="8" borderId="28" xfId="0" applyFont="1" applyFill="1" applyBorder="1" applyAlignment="1">
      <alignment vertical="center"/>
    </xf>
    <xf numFmtId="0" fontId="34" fillId="8" borderId="49" xfId="0" applyFont="1" applyFill="1" applyBorder="1" applyAlignment="1">
      <alignment horizontal="center" vertical="center"/>
    </xf>
    <xf numFmtId="0" fontId="34" fillId="8" borderId="22" xfId="0" applyFont="1" applyFill="1" applyBorder="1" applyAlignment="1">
      <alignment horizontal="center" vertical="center"/>
    </xf>
    <xf numFmtId="0" fontId="34" fillId="8" borderId="23" xfId="0" applyFont="1" applyFill="1" applyBorder="1" applyAlignment="1">
      <alignment horizontal="center" vertical="center"/>
    </xf>
    <xf numFmtId="0" fontId="34" fillId="8" borderId="47" xfId="0" applyFont="1" applyFill="1" applyBorder="1" applyAlignment="1">
      <alignment horizontal="center" vertical="center"/>
    </xf>
    <xf numFmtId="1" fontId="34" fillId="8" borderId="22" xfId="0" applyNumberFormat="1" applyFont="1" applyFill="1" applyBorder="1" applyAlignment="1">
      <alignment vertical="center"/>
    </xf>
    <xf numFmtId="1" fontId="35" fillId="3" borderId="22" xfId="0" applyNumberFormat="1" applyFont="1" applyFill="1" applyBorder="1" applyAlignment="1">
      <alignment horizontal="center" vertical="center"/>
    </xf>
    <xf numFmtId="0" fontId="35" fillId="3" borderId="23" xfId="0" applyFont="1" applyFill="1" applyBorder="1" applyAlignment="1">
      <alignment horizontal="center" vertical="center"/>
    </xf>
    <xf numFmtId="0" fontId="34" fillId="8" borderId="24" xfId="0" applyFont="1" applyFill="1" applyBorder="1" applyAlignment="1">
      <alignment horizontal="center" vertical="center"/>
    </xf>
    <xf numFmtId="1" fontId="34" fillId="8" borderId="22" xfId="0" applyNumberFormat="1" applyFont="1" applyFill="1" applyBorder="1" applyAlignment="1">
      <alignment horizontal="center" vertical="center"/>
    </xf>
    <xf numFmtId="167" fontId="34" fillId="8" borderId="25" xfId="4" applyNumberFormat="1" applyFont="1" applyFill="1" applyBorder="1" applyAlignment="1">
      <alignment horizontal="center" vertical="center"/>
    </xf>
    <xf numFmtId="10" fontId="34" fillId="8" borderId="25" xfId="4" applyNumberFormat="1" applyFont="1" applyFill="1" applyBorder="1" applyAlignment="1">
      <alignment horizontal="center" vertical="center"/>
    </xf>
    <xf numFmtId="9" fontId="34" fillId="8" borderId="25" xfId="4" applyNumberFormat="1" applyFont="1" applyFill="1" applyBorder="1" applyAlignment="1">
      <alignment horizontal="center" vertical="center"/>
    </xf>
    <xf numFmtId="9" fontId="34" fillId="8" borderId="26" xfId="4" applyNumberFormat="1" applyFont="1" applyFill="1" applyBorder="1" applyAlignment="1">
      <alignment horizontal="center" vertical="center"/>
    </xf>
    <xf numFmtId="0" fontId="34" fillId="8" borderId="12" xfId="0" applyFont="1" applyFill="1" applyBorder="1" applyAlignment="1">
      <alignment horizontal="center" vertical="center"/>
    </xf>
    <xf numFmtId="167" fontId="34" fillId="8" borderId="13" xfId="4" applyNumberFormat="1" applyFont="1" applyFill="1" applyBorder="1" applyAlignment="1">
      <alignment horizontal="center" vertical="center"/>
    </xf>
    <xf numFmtId="0" fontId="34" fillId="8" borderId="13" xfId="0" applyFont="1" applyFill="1" applyBorder="1" applyAlignment="1">
      <alignment horizontal="center" vertical="center"/>
    </xf>
    <xf numFmtId="166" fontId="34" fillId="8" borderId="13" xfId="4" applyNumberFormat="1" applyFont="1" applyFill="1" applyBorder="1" applyAlignment="1">
      <alignment horizontal="center" vertical="center"/>
    </xf>
    <xf numFmtId="49" fontId="34" fillId="8" borderId="0" xfId="0" applyNumberFormat="1" applyFont="1" applyFill="1" applyBorder="1" applyAlignment="1">
      <alignment horizontal="center" vertical="center" textRotation="90"/>
    </xf>
    <xf numFmtId="1" fontId="34" fillId="8" borderId="0" xfId="0" applyNumberFormat="1" applyFont="1" applyFill="1" applyBorder="1" applyAlignment="1">
      <alignment horizontal="center" vertical="center" textRotation="90"/>
    </xf>
    <xf numFmtId="1" fontId="34" fillId="8" borderId="13" xfId="0" applyNumberFormat="1" applyFont="1" applyFill="1" applyBorder="1" applyAlignment="1">
      <alignment horizontal="center" vertical="center" textRotation="90"/>
    </xf>
    <xf numFmtId="10" fontId="34" fillId="8" borderId="13" xfId="4" applyNumberFormat="1" applyFont="1" applyFill="1" applyBorder="1" applyAlignment="1">
      <alignment horizontal="center" vertical="center"/>
    </xf>
    <xf numFmtId="167" fontId="34" fillId="8" borderId="3" xfId="4" applyNumberFormat="1" applyFont="1" applyFill="1" applyBorder="1" applyAlignment="1">
      <alignment horizontal="center" vertical="center"/>
    </xf>
    <xf numFmtId="0" fontId="36" fillId="8" borderId="0" xfId="0" applyFont="1" applyFill="1" applyBorder="1" applyAlignment="1">
      <alignment vertical="center"/>
    </xf>
    <xf numFmtId="3" fontId="34" fillId="8" borderId="0" xfId="0" applyNumberFormat="1" applyFont="1" applyFill="1" applyBorder="1" applyAlignment="1">
      <alignment horizontal="right" vertical="center"/>
    </xf>
    <xf numFmtId="3" fontId="34" fillId="8" borderId="0" xfId="0" applyNumberFormat="1" applyFont="1" applyFill="1" applyBorder="1" applyAlignment="1">
      <alignment horizontal="center" vertical="center"/>
    </xf>
    <xf numFmtId="4" fontId="34" fillId="8" borderId="0" xfId="0" applyNumberFormat="1" applyFont="1" applyFill="1" applyBorder="1" applyAlignment="1">
      <alignment horizontal="center" vertical="center"/>
    </xf>
    <xf numFmtId="0" fontId="34" fillId="8" borderId="0" xfId="0" applyNumberFormat="1" applyFont="1" applyFill="1" applyBorder="1" applyAlignment="1">
      <alignment horizontal="center" vertical="center"/>
    </xf>
    <xf numFmtId="4" fontId="34" fillId="8" borderId="0" xfId="0" applyNumberFormat="1" applyFont="1" applyFill="1" applyBorder="1" applyAlignment="1">
      <alignment horizontal="right" vertical="center"/>
    </xf>
    <xf numFmtId="1" fontId="34" fillId="8" borderId="0" xfId="0" applyNumberFormat="1" applyFont="1" applyFill="1" applyBorder="1" applyAlignment="1">
      <alignment horizontal="center" vertical="center"/>
    </xf>
    <xf numFmtId="3" fontId="34" fillId="8" borderId="0" xfId="4" applyNumberFormat="1" applyFont="1" applyFill="1" applyBorder="1" applyAlignment="1">
      <alignment horizontal="right" vertical="center"/>
    </xf>
    <xf numFmtId="1" fontId="34" fillId="8" borderId="0" xfId="4" applyNumberFormat="1" applyFont="1" applyFill="1" applyBorder="1" applyAlignment="1">
      <alignment horizontal="center" vertical="center"/>
    </xf>
    <xf numFmtId="3" fontId="34" fillId="8" borderId="0" xfId="0" applyNumberFormat="1" applyFont="1" applyFill="1" applyBorder="1" applyAlignment="1">
      <alignment vertical="center"/>
    </xf>
    <xf numFmtId="4" fontId="34" fillId="8" borderId="0" xfId="4" applyNumberFormat="1" applyFont="1" applyFill="1" applyBorder="1" applyAlignment="1">
      <alignment horizontal="center" vertical="center"/>
    </xf>
    <xf numFmtId="3" fontId="34" fillId="8" borderId="0" xfId="4" applyNumberFormat="1" applyFont="1" applyFill="1" applyBorder="1" applyAlignment="1">
      <alignment horizontal="center" vertical="center"/>
    </xf>
    <xf numFmtId="0" fontId="34" fillId="8" borderId="14" xfId="0" applyFont="1" applyFill="1" applyBorder="1" applyAlignment="1">
      <alignment horizontal="left" vertical="center"/>
    </xf>
    <xf numFmtId="0" fontId="34" fillId="8" borderId="0" xfId="0" applyFont="1" applyFill="1" applyBorder="1" applyAlignment="1">
      <alignment horizontal="left" vertical="center"/>
    </xf>
    <xf numFmtId="164" fontId="34" fillId="8" borderId="0" xfId="0" applyNumberFormat="1" applyFont="1" applyFill="1" applyAlignment="1">
      <alignment vertical="center"/>
    </xf>
    <xf numFmtId="43" fontId="34" fillId="8" borderId="0" xfId="0" applyNumberFormat="1" applyFont="1" applyFill="1" applyBorder="1" applyAlignment="1">
      <alignment vertical="center"/>
    </xf>
    <xf numFmtId="4" fontId="34" fillId="8" borderId="20" xfId="0" applyNumberFormat="1" applyFont="1" applyFill="1" applyBorder="1" applyAlignment="1">
      <alignment horizontal="center" vertical="center"/>
    </xf>
    <xf numFmtId="4" fontId="34" fillId="8" borderId="19" xfId="0" applyNumberFormat="1" applyFont="1" applyFill="1" applyBorder="1" applyAlignment="1">
      <alignment horizontal="center" vertical="center"/>
    </xf>
    <xf numFmtId="4" fontId="34" fillId="8" borderId="19" xfId="0" applyNumberFormat="1" applyFont="1" applyFill="1" applyBorder="1" applyAlignment="1">
      <alignment horizontal="right" vertical="center"/>
    </xf>
    <xf numFmtId="4" fontId="34" fillId="8" borderId="19" xfId="4" applyNumberFormat="1" applyFont="1" applyFill="1" applyBorder="1" applyAlignment="1">
      <alignment horizontal="right" vertical="center"/>
    </xf>
    <xf numFmtId="4" fontId="34" fillId="8" borderId="19" xfId="0" applyNumberFormat="1" applyFont="1" applyFill="1" applyBorder="1" applyAlignment="1">
      <alignment vertical="center"/>
    </xf>
    <xf numFmtId="4" fontId="34" fillId="8" borderId="19" xfId="4" applyNumberFormat="1" applyFont="1" applyFill="1" applyBorder="1" applyAlignment="1">
      <alignment horizontal="center" vertical="center"/>
    </xf>
    <xf numFmtId="4" fontId="34" fillId="8" borderId="21" xfId="4" applyNumberFormat="1" applyFont="1" applyFill="1" applyBorder="1" applyAlignment="1">
      <alignment horizontal="right" vertical="center"/>
    </xf>
    <xf numFmtId="0" fontId="34" fillId="8" borderId="0" xfId="0" applyFont="1" applyFill="1" applyBorder="1" applyAlignment="1">
      <alignment horizontal="right" vertical="center"/>
    </xf>
    <xf numFmtId="0" fontId="34" fillId="8" borderId="15" xfId="0" applyFont="1" applyFill="1" applyBorder="1" applyAlignment="1">
      <alignment horizontal="center" vertical="center"/>
    </xf>
    <xf numFmtId="0" fontId="34" fillId="8" borderId="9" xfId="0" applyFont="1" applyFill="1" applyBorder="1" applyAlignment="1">
      <alignment horizontal="left" vertical="center"/>
    </xf>
    <xf numFmtId="3" fontId="34" fillId="8" borderId="15" xfId="0" applyNumberFormat="1" applyFont="1" applyFill="1" applyBorder="1" applyAlignment="1">
      <alignment horizontal="center" vertical="center"/>
    </xf>
    <xf numFmtId="3" fontId="34" fillId="8" borderId="15" xfId="0" applyNumberFormat="1" applyFont="1" applyFill="1" applyBorder="1" applyAlignment="1">
      <alignment horizontal="right" vertical="center"/>
    </xf>
    <xf numFmtId="4" fontId="34" fillId="8" borderId="15" xfId="0" applyNumberFormat="1" applyFont="1" applyFill="1" applyBorder="1" applyAlignment="1">
      <alignment horizontal="center" vertical="center"/>
    </xf>
    <xf numFmtId="0" fontId="34" fillId="8" borderId="15" xfId="0" applyNumberFormat="1" applyFont="1" applyFill="1" applyBorder="1" applyAlignment="1">
      <alignment horizontal="center" vertical="center"/>
    </xf>
    <xf numFmtId="4" fontId="34" fillId="8" borderId="15" xfId="0" applyNumberFormat="1" applyFont="1" applyFill="1" applyBorder="1" applyAlignment="1">
      <alignment horizontal="right" vertical="center"/>
    </xf>
    <xf numFmtId="1" fontId="34" fillId="8" borderId="15" xfId="0" applyNumberFormat="1" applyFont="1" applyFill="1" applyBorder="1" applyAlignment="1">
      <alignment horizontal="center" vertical="center"/>
    </xf>
    <xf numFmtId="3" fontId="34" fillId="8" borderId="15" xfId="4" applyNumberFormat="1" applyFont="1" applyFill="1" applyBorder="1" applyAlignment="1">
      <alignment horizontal="right" vertical="center"/>
    </xf>
    <xf numFmtId="1" fontId="34" fillId="8" borderId="15" xfId="4" applyNumberFormat="1" applyFont="1" applyFill="1" applyBorder="1" applyAlignment="1">
      <alignment horizontal="center" vertical="center"/>
    </xf>
    <xf numFmtId="3" fontId="34" fillId="8" borderId="15" xfId="0" applyNumberFormat="1" applyFont="1" applyFill="1" applyBorder="1" applyAlignment="1">
      <alignment vertical="center"/>
    </xf>
    <xf numFmtId="4" fontId="34" fillId="8" borderId="15" xfId="4" applyNumberFormat="1" applyFont="1" applyFill="1" applyBorder="1" applyAlignment="1">
      <alignment horizontal="center" vertical="center"/>
    </xf>
    <xf numFmtId="3" fontId="34" fillId="8" borderId="15" xfId="4" applyNumberFormat="1" applyFont="1" applyFill="1" applyBorder="1" applyAlignment="1">
      <alignment horizontal="center" vertical="center"/>
    </xf>
    <xf numFmtId="0" fontId="34" fillId="8" borderId="13" xfId="0" applyFont="1" applyFill="1" applyBorder="1" applyAlignment="1">
      <alignment vertical="center"/>
    </xf>
    <xf numFmtId="4" fontId="34" fillId="8" borderId="27" xfId="0" applyNumberFormat="1" applyFont="1" applyFill="1" applyBorder="1" applyAlignment="1">
      <alignment horizontal="center" vertical="center"/>
    </xf>
    <xf numFmtId="1" fontId="34" fillId="8" borderId="1" xfId="4" applyNumberFormat="1" applyFont="1" applyFill="1" applyBorder="1" applyAlignment="1">
      <alignment horizontal="center" vertical="center"/>
    </xf>
    <xf numFmtId="168" fontId="34" fillId="8" borderId="1" xfId="4" applyNumberFormat="1" applyFont="1" applyFill="1" applyBorder="1" applyAlignment="1">
      <alignment horizontal="center" vertical="center"/>
    </xf>
    <xf numFmtId="167" fontId="34" fillId="8" borderId="1" xfId="4" applyNumberFormat="1" applyFont="1" applyFill="1" applyBorder="1" applyAlignment="1">
      <alignment horizontal="center" vertical="center" wrapText="1"/>
    </xf>
    <xf numFmtId="0" fontId="34" fillId="8" borderId="25" xfId="0" applyFont="1" applyFill="1" applyBorder="1" applyAlignment="1">
      <alignment vertical="center"/>
    </xf>
    <xf numFmtId="0" fontId="34" fillId="8" borderId="48" xfId="0" applyFont="1" applyFill="1" applyBorder="1" applyAlignment="1">
      <alignment horizontal="center" vertical="center"/>
    </xf>
    <xf numFmtId="0" fontId="34" fillId="8" borderId="50" xfId="0" applyFont="1" applyFill="1" applyBorder="1" applyAlignment="1">
      <alignment horizontal="center" vertical="center"/>
    </xf>
    <xf numFmtId="4" fontId="35" fillId="8" borderId="45" xfId="0" applyNumberFormat="1" applyFont="1" applyFill="1" applyBorder="1" applyAlignment="1">
      <alignment horizontal="center" vertical="center"/>
    </xf>
    <xf numFmtId="4" fontId="35" fillId="7" borderId="1" xfId="0" applyNumberFormat="1" applyFont="1" applyFill="1" applyBorder="1" applyAlignment="1">
      <alignment horizontal="center" vertical="center"/>
    </xf>
    <xf numFmtId="3" fontId="35" fillId="8" borderId="1" xfId="0" applyNumberFormat="1" applyFont="1" applyFill="1" applyBorder="1" applyAlignment="1">
      <alignment horizontal="center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5" fillId="0" borderId="1" xfId="0" applyNumberFormat="1" applyFont="1" applyBorder="1" applyAlignment="1">
      <alignment horizontal="center" vertical="center"/>
    </xf>
    <xf numFmtId="3" fontId="35" fillId="0" borderId="1" xfId="0" applyNumberFormat="1" applyFont="1" applyBorder="1" applyAlignment="1">
      <alignment horizontal="center" vertical="center"/>
    </xf>
    <xf numFmtId="4" fontId="35" fillId="8" borderId="1" xfId="0" applyNumberFormat="1" applyFont="1" applyFill="1" applyBorder="1" applyAlignment="1">
      <alignment horizontal="center" vertical="center"/>
    </xf>
    <xf numFmtId="1" fontId="35" fillId="8" borderId="1" xfId="0" applyNumberFormat="1" applyFont="1" applyFill="1" applyBorder="1" applyAlignment="1">
      <alignment horizontal="center" vertical="center"/>
    </xf>
    <xf numFmtId="4" fontId="35" fillId="8" borderId="1" xfId="4" applyNumberFormat="1" applyFont="1" applyFill="1" applyBorder="1" applyAlignment="1">
      <alignment horizontal="right" vertical="center"/>
    </xf>
    <xf numFmtId="1" fontId="35" fillId="8" borderId="1" xfId="4" applyNumberFormat="1" applyFont="1" applyFill="1" applyBorder="1" applyAlignment="1">
      <alignment horizontal="center" vertical="center"/>
    </xf>
    <xf numFmtId="4" fontId="35" fillId="8" borderId="2" xfId="4" applyNumberFormat="1" applyFont="1" applyFill="1" applyBorder="1" applyAlignment="1">
      <alignment horizontal="right" vertical="center"/>
    </xf>
    <xf numFmtId="4" fontId="35" fillId="8" borderId="1" xfId="4" applyNumberFormat="1" applyFont="1" applyFill="1" applyBorder="1" applyAlignment="1">
      <alignment horizontal="center" vertical="center"/>
    </xf>
    <xf numFmtId="3" fontId="35" fillId="8" borderId="1" xfId="4" applyNumberFormat="1" applyFont="1" applyFill="1" applyBorder="1" applyAlignment="1">
      <alignment horizontal="center" vertical="center"/>
    </xf>
    <xf numFmtId="4" fontId="35" fillId="0" borderId="1" xfId="4" applyNumberFormat="1" applyFont="1" applyBorder="1" applyAlignment="1">
      <alignment horizontal="right" vertical="center"/>
    </xf>
    <xf numFmtId="1" fontId="34" fillId="8" borderId="19" xfId="4" applyNumberFormat="1" applyFont="1" applyFill="1" applyBorder="1" applyAlignment="1">
      <alignment horizontal="center" vertical="center"/>
    </xf>
    <xf numFmtId="1" fontId="34" fillId="8" borderId="19" xfId="0" applyNumberFormat="1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4" fontId="26" fillId="0" borderId="2" xfId="4" applyNumberFormat="1" applyFont="1" applyFill="1" applyBorder="1" applyAlignment="1">
      <alignment horizontal="right" vertical="center"/>
    </xf>
    <xf numFmtId="4" fontId="45" fillId="0" borderId="2" xfId="4" applyNumberFormat="1" applyFont="1" applyFill="1" applyBorder="1" applyAlignment="1">
      <alignment horizontal="right" vertical="center"/>
    </xf>
    <xf numFmtId="4" fontId="26" fillId="0" borderId="0" xfId="4" applyNumberFormat="1" applyFont="1" applyFill="1" applyBorder="1" applyAlignment="1">
      <alignment horizontal="right" vertical="center"/>
    </xf>
    <xf numFmtId="4" fontId="32" fillId="8" borderId="1" xfId="0" applyNumberFormat="1" applyFont="1" applyFill="1" applyBorder="1" applyAlignment="1">
      <alignment horizontal="center" vertical="center"/>
    </xf>
    <xf numFmtId="4" fontId="32" fillId="7" borderId="1" xfId="0" applyNumberFormat="1" applyFont="1" applyFill="1" applyBorder="1" applyAlignment="1">
      <alignment horizontal="center" vertical="center"/>
    </xf>
    <xf numFmtId="0" fontId="32" fillId="8" borderId="1" xfId="0" applyNumberFormat="1" applyFont="1" applyFill="1" applyBorder="1" applyAlignment="1">
      <alignment horizontal="center" vertical="center"/>
    </xf>
    <xf numFmtId="3" fontId="32" fillId="8" borderId="1" xfId="0" applyNumberFormat="1" applyFont="1" applyFill="1" applyBorder="1" applyAlignment="1">
      <alignment horizontal="center" vertical="center"/>
    </xf>
    <xf numFmtId="1" fontId="32" fillId="8" borderId="1" xfId="0" applyNumberFormat="1" applyFont="1" applyFill="1" applyBorder="1" applyAlignment="1">
      <alignment horizontal="center" vertical="center"/>
    </xf>
    <xf numFmtId="4" fontId="32" fillId="8" borderId="1" xfId="4" applyNumberFormat="1" applyFont="1" applyFill="1" applyBorder="1" applyAlignment="1">
      <alignment horizontal="center" vertical="center"/>
    </xf>
    <xf numFmtId="4" fontId="32" fillId="8" borderId="1" xfId="4" applyNumberFormat="1" applyFont="1" applyFill="1" applyBorder="1" applyAlignment="1">
      <alignment horizontal="right" vertical="center"/>
    </xf>
    <xf numFmtId="4" fontId="32" fillId="0" borderId="1" xfId="4" applyNumberFormat="1" applyFont="1" applyFill="1" applyBorder="1" applyAlignment="1">
      <alignment horizontal="right" vertical="center"/>
    </xf>
    <xf numFmtId="4" fontId="32" fillId="0" borderId="2" xfId="4" applyNumberFormat="1" applyFont="1" applyFill="1" applyBorder="1" applyAlignment="1">
      <alignment horizontal="right" vertical="center"/>
    </xf>
    <xf numFmtId="3" fontId="32" fillId="8" borderId="1" xfId="4" applyNumberFormat="1" applyFont="1" applyFill="1" applyBorder="1" applyAlignment="1">
      <alignment horizontal="center" vertical="center"/>
    </xf>
    <xf numFmtId="2" fontId="32" fillId="8" borderId="1" xfId="0" applyNumberFormat="1" applyFont="1" applyFill="1" applyBorder="1" applyAlignment="1">
      <alignment horizontal="center" vertical="center"/>
    </xf>
    <xf numFmtId="168" fontId="32" fillId="8" borderId="1" xfId="0" applyNumberFormat="1" applyFont="1" applyFill="1" applyBorder="1" applyAlignment="1">
      <alignment horizontal="center" vertical="center"/>
    </xf>
    <xf numFmtId="3" fontId="32" fillId="8" borderId="1" xfId="4" applyNumberFormat="1" applyFont="1" applyFill="1" applyBorder="1" applyAlignment="1">
      <alignment horizontal="right" vertical="center"/>
    </xf>
    <xf numFmtId="4" fontId="32" fillId="8" borderId="1" xfId="0" applyNumberFormat="1" applyFont="1" applyFill="1" applyBorder="1" applyAlignment="1">
      <alignment vertical="center"/>
    </xf>
    <xf numFmtId="0" fontId="32" fillId="7" borderId="1" xfId="0" applyFont="1" applyFill="1" applyBorder="1" applyAlignment="1">
      <alignment horizontal="left" vertical="center"/>
    </xf>
    <xf numFmtId="3" fontId="32" fillId="0" borderId="1" xfId="0" applyNumberFormat="1" applyFont="1" applyBorder="1" applyAlignment="1">
      <alignment horizontal="center" vertical="center"/>
    </xf>
    <xf numFmtId="4" fontId="32" fillId="0" borderId="1" xfId="0" applyNumberFormat="1" applyFont="1" applyFill="1" applyBorder="1" applyAlignment="1">
      <alignment horizontal="center" vertical="center"/>
    </xf>
    <xf numFmtId="0" fontId="32" fillId="0" borderId="1" xfId="0" applyNumberFormat="1" applyFont="1" applyBorder="1" applyAlignment="1">
      <alignment horizontal="center" vertical="center"/>
    </xf>
    <xf numFmtId="4" fontId="32" fillId="0" borderId="1" xfId="0" applyNumberFormat="1" applyFont="1" applyBorder="1" applyAlignment="1">
      <alignment horizontal="center" vertical="center"/>
    </xf>
    <xf numFmtId="4" fontId="32" fillId="0" borderId="1" xfId="4" applyNumberFormat="1" applyFont="1" applyBorder="1" applyAlignment="1">
      <alignment horizontal="right" vertical="center"/>
    </xf>
    <xf numFmtId="4" fontId="32" fillId="8" borderId="2" xfId="0" applyNumberFormat="1" applyFont="1" applyFill="1" applyBorder="1" applyAlignment="1">
      <alignment horizontal="right" vertical="center"/>
    </xf>
    <xf numFmtId="4" fontId="32" fillId="8" borderId="9" xfId="0" applyNumberFormat="1" applyFont="1" applyFill="1" applyBorder="1" applyAlignment="1">
      <alignment horizontal="center" vertical="center"/>
    </xf>
    <xf numFmtId="3" fontId="32" fillId="8" borderId="9" xfId="0" applyNumberFormat="1" applyFont="1" applyFill="1" applyBorder="1" applyAlignment="1">
      <alignment horizontal="center" vertical="center"/>
    </xf>
    <xf numFmtId="4" fontId="32" fillId="8" borderId="9" xfId="4" applyNumberFormat="1" applyFont="1" applyFill="1" applyBorder="1" applyAlignment="1">
      <alignment horizontal="center" vertical="center"/>
    </xf>
    <xf numFmtId="3" fontId="32" fillId="8" borderId="9" xfId="4" applyNumberFormat="1" applyFont="1" applyFill="1" applyBorder="1" applyAlignment="1">
      <alignment horizontal="right" vertical="center"/>
    </xf>
    <xf numFmtId="4" fontId="32" fillId="8" borderId="1" xfId="0" applyNumberFormat="1" applyFont="1" applyFill="1" applyBorder="1" applyAlignment="1">
      <alignment horizontal="right" vertical="center"/>
    </xf>
    <xf numFmtId="0" fontId="32" fillId="8" borderId="40" xfId="0" applyFont="1" applyFill="1" applyBorder="1" applyAlignment="1">
      <alignment vertical="center"/>
    </xf>
    <xf numFmtId="4" fontId="32" fillId="8" borderId="2" xfId="0" applyNumberFormat="1" applyFont="1" applyFill="1" applyBorder="1" applyAlignment="1">
      <alignment vertical="center"/>
    </xf>
    <xf numFmtId="0" fontId="44" fillId="8" borderId="0" xfId="0" applyFont="1" applyFill="1" applyBorder="1" applyAlignment="1">
      <alignment horizontal="right" vertical="center"/>
    </xf>
    <xf numFmtId="0" fontId="70" fillId="0" borderId="1" xfId="5" applyFont="1" applyBorder="1" applyAlignment="1">
      <alignment horizontal="center" vertical="center" wrapText="1"/>
    </xf>
    <xf numFmtId="0" fontId="70" fillId="0" borderId="1" xfId="5" applyFont="1" applyBorder="1" applyAlignment="1">
      <alignment horizontal="center" vertical="center"/>
    </xf>
    <xf numFmtId="0" fontId="70" fillId="0" borderId="0" xfId="5" applyFont="1" applyBorder="1" applyAlignment="1">
      <alignment horizontal="right" vertical="center"/>
    </xf>
    <xf numFmtId="0" fontId="70" fillId="0" borderId="15" xfId="5" applyFont="1" applyBorder="1" applyAlignment="1">
      <alignment horizontal="right" vertical="center"/>
    </xf>
    <xf numFmtId="0" fontId="70" fillId="0" borderId="10" xfId="5" applyFont="1" applyBorder="1" applyAlignment="1">
      <alignment horizontal="center" vertical="center"/>
    </xf>
    <xf numFmtId="0" fontId="71" fillId="10" borderId="1" xfId="5" applyFont="1" applyFill="1" applyBorder="1" applyAlignment="1">
      <alignment horizontal="right" vertical="center"/>
    </xf>
    <xf numFmtId="0" fontId="70" fillId="10" borderId="1" xfId="5" applyFont="1" applyFill="1" applyBorder="1" applyAlignment="1">
      <alignment horizontal="right" vertical="center"/>
    </xf>
    <xf numFmtId="0" fontId="46" fillId="10" borderId="1" xfId="0" applyFont="1" applyFill="1" applyBorder="1" applyAlignment="1">
      <alignment vertical="center"/>
    </xf>
    <xf numFmtId="0" fontId="70" fillId="4" borderId="1" xfId="1" applyFont="1" applyBorder="1" applyAlignment="1">
      <alignment horizontal="right" vertical="center"/>
    </xf>
    <xf numFmtId="0" fontId="70" fillId="0" borderId="0" xfId="5" applyFont="1" applyBorder="1" applyAlignment="1">
      <alignment horizontal="center" vertical="center"/>
    </xf>
    <xf numFmtId="0" fontId="74" fillId="5" borderId="1" xfId="2" applyFont="1" applyBorder="1" applyAlignment="1">
      <alignment horizontal="center" vertical="center" wrapText="1"/>
    </xf>
    <xf numFmtId="0" fontId="74" fillId="5" borderId="1" xfId="2" applyFont="1" applyBorder="1" applyAlignment="1">
      <alignment horizontal="center" vertical="center"/>
    </xf>
    <xf numFmtId="0" fontId="37" fillId="8" borderId="0" xfId="0" applyFont="1" applyFill="1" applyAlignment="1">
      <alignment horizontal="left" vertical="center"/>
    </xf>
    <xf numFmtId="4" fontId="3" fillId="0" borderId="0" xfId="4" applyNumberFormat="1" applyFont="1" applyBorder="1" applyAlignment="1">
      <alignment horizontal="right" vertical="center"/>
    </xf>
    <xf numFmtId="167" fontId="37" fillId="8" borderId="0" xfId="4" applyNumberFormat="1" applyFont="1" applyFill="1" applyBorder="1" applyAlignment="1">
      <alignment horizontal="center" vertical="center" wrapText="1"/>
    </xf>
    <xf numFmtId="0" fontId="64" fillId="8" borderId="0" xfId="0" applyFont="1" applyFill="1" applyAlignment="1">
      <alignment horizontal="left" vertical="center"/>
    </xf>
    <xf numFmtId="0" fontId="0" fillId="0" borderId="0" xfId="0"/>
    <xf numFmtId="0" fontId="34" fillId="8" borderId="0" xfId="0" applyFont="1" applyFill="1" applyAlignment="1">
      <alignment horizontal="left" vertical="center"/>
    </xf>
    <xf numFmtId="0" fontId="79" fillId="0" borderId="0" xfId="0" applyFont="1" applyFill="1" applyBorder="1" applyAlignment="1">
      <alignment horizontal="center" vertical="center"/>
    </xf>
    <xf numFmtId="0" fontId="79" fillId="0" borderId="0" xfId="0" applyFont="1" applyFill="1" applyBorder="1" applyAlignment="1">
      <alignment vertical="center"/>
    </xf>
    <xf numFmtId="167" fontId="79" fillId="0" borderId="0" xfId="4" applyNumberFormat="1" applyFont="1" applyFill="1" applyBorder="1" applyAlignment="1">
      <alignment horizontal="center" vertical="center"/>
    </xf>
    <xf numFmtId="1" fontId="79" fillId="0" borderId="0" xfId="0" applyNumberFormat="1" applyFont="1" applyFill="1" applyBorder="1" applyAlignment="1">
      <alignment horizontal="center" vertical="center"/>
    </xf>
    <xf numFmtId="0" fontId="79" fillId="0" borderId="0" xfId="0" applyFont="1" applyFill="1" applyBorder="1" applyAlignment="1">
      <alignment horizontal="left" vertical="center"/>
    </xf>
    <xf numFmtId="0" fontId="79" fillId="0" borderId="3" xfId="0" applyFont="1" applyFill="1" applyBorder="1" applyAlignment="1">
      <alignment horizontal="left" vertical="center"/>
    </xf>
    <xf numFmtId="0" fontId="79" fillId="0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1" fontId="79" fillId="0" borderId="0" xfId="0" applyNumberFormat="1" applyFont="1" applyFill="1" applyBorder="1" applyAlignment="1">
      <alignment vertical="center"/>
    </xf>
    <xf numFmtId="167" fontId="79" fillId="0" borderId="3" xfId="4" applyNumberFormat="1" applyFont="1" applyFill="1" applyBorder="1" applyAlignment="1">
      <alignment horizontal="centerContinuous" vertical="center"/>
    </xf>
    <xf numFmtId="0" fontId="79" fillId="0" borderId="5" xfId="0" applyFont="1" applyFill="1" applyBorder="1" applyAlignment="1">
      <alignment vertical="center"/>
    </xf>
    <xf numFmtId="167" fontId="79" fillId="0" borderId="27" xfId="4" applyNumberFormat="1" applyFont="1" applyFill="1" applyBorder="1" applyAlignment="1">
      <alignment horizontal="center" vertical="center" wrapText="1"/>
    </xf>
    <xf numFmtId="16" fontId="79" fillId="0" borderId="0" xfId="0" applyNumberFormat="1" applyFont="1" applyFill="1" applyBorder="1" applyAlignment="1">
      <alignment vertical="center"/>
    </xf>
    <xf numFmtId="14" fontId="79" fillId="0" borderId="0" xfId="0" applyNumberFormat="1" applyFont="1" applyFill="1" applyBorder="1" applyAlignment="1">
      <alignment vertical="center"/>
    </xf>
    <xf numFmtId="0" fontId="79" fillId="0" borderId="33" xfId="0" applyFont="1" applyFill="1" applyBorder="1" applyAlignment="1">
      <alignment vertical="center"/>
    </xf>
    <xf numFmtId="0" fontId="79" fillId="0" borderId="20" xfId="0" applyFont="1" applyFill="1" applyBorder="1" applyAlignment="1">
      <alignment horizontal="center" vertical="center"/>
    </xf>
    <xf numFmtId="167" fontId="79" fillId="0" borderId="19" xfId="4" applyNumberFormat="1" applyFont="1" applyFill="1" applyBorder="1" applyAlignment="1">
      <alignment horizontal="center" vertical="center"/>
    </xf>
    <xf numFmtId="0" fontId="79" fillId="0" borderId="19" xfId="0" applyFont="1" applyFill="1" applyBorder="1" applyAlignment="1">
      <alignment horizontal="center" vertical="center"/>
    </xf>
    <xf numFmtId="0" fontId="79" fillId="0" borderId="21" xfId="0" applyFont="1" applyFill="1" applyBorder="1" applyAlignment="1">
      <alignment horizontal="center" vertical="center"/>
    </xf>
    <xf numFmtId="0" fontId="79" fillId="0" borderId="1" xfId="0" applyFont="1" applyFill="1" applyBorder="1" applyAlignment="1">
      <alignment horizontal="center" vertical="center"/>
    </xf>
    <xf numFmtId="0" fontId="79" fillId="0" borderId="10" xfId="0" applyFont="1" applyFill="1" applyBorder="1" applyAlignment="1">
      <alignment horizontal="center" vertical="center"/>
    </xf>
    <xf numFmtId="167" fontId="79" fillId="0" borderId="10" xfId="4" applyNumberFormat="1" applyFont="1" applyFill="1" applyBorder="1" applyAlignment="1">
      <alignment horizontal="center" vertical="center"/>
    </xf>
    <xf numFmtId="166" fontId="79" fillId="0" borderId="10" xfId="4" applyNumberFormat="1" applyFont="1" applyFill="1" applyBorder="1" applyAlignment="1">
      <alignment horizontal="center" vertical="center"/>
    </xf>
    <xf numFmtId="0" fontId="79" fillId="0" borderId="17" xfId="0" applyFont="1" applyFill="1" applyBorder="1" applyAlignment="1">
      <alignment horizontal="center" vertical="center"/>
    </xf>
    <xf numFmtId="0" fontId="79" fillId="0" borderId="34" xfId="0" applyFont="1" applyFill="1" applyBorder="1" applyAlignment="1">
      <alignment vertical="center"/>
    </xf>
    <xf numFmtId="0" fontId="79" fillId="0" borderId="35" xfId="0" applyFont="1" applyFill="1" applyBorder="1" applyAlignment="1">
      <alignment horizontal="center" vertical="center"/>
    </xf>
    <xf numFmtId="0" fontId="79" fillId="0" borderId="36" xfId="0" applyFont="1" applyFill="1" applyBorder="1" applyAlignment="1">
      <alignment vertical="center"/>
    </xf>
    <xf numFmtId="0" fontId="79" fillId="0" borderId="28" xfId="0" applyFont="1" applyFill="1" applyBorder="1" applyAlignment="1">
      <alignment vertical="center"/>
    </xf>
    <xf numFmtId="0" fontId="79" fillId="0" borderId="37" xfId="0" applyFont="1" applyFill="1" applyBorder="1" applyAlignment="1">
      <alignment horizontal="center" vertical="center"/>
    </xf>
    <xf numFmtId="0" fontId="79" fillId="0" borderId="38" xfId="0" applyFont="1" applyFill="1" applyBorder="1" applyAlignment="1">
      <alignment horizontal="center" vertical="center"/>
    </xf>
    <xf numFmtId="1" fontId="79" fillId="0" borderId="37" xfId="0" applyNumberFormat="1" applyFont="1" applyFill="1" applyBorder="1" applyAlignment="1">
      <alignment vertical="center"/>
    </xf>
    <xf numFmtId="1" fontId="80" fillId="3" borderId="37" xfId="0" applyNumberFormat="1" applyFont="1" applyFill="1" applyBorder="1" applyAlignment="1">
      <alignment horizontal="center" vertical="center"/>
    </xf>
    <xf numFmtId="0" fontId="80" fillId="3" borderId="10" xfId="0" applyFont="1" applyFill="1" applyBorder="1" applyAlignment="1">
      <alignment horizontal="center" vertical="center"/>
    </xf>
    <xf numFmtId="0" fontId="79" fillId="0" borderId="24" xfId="0" applyFont="1" applyFill="1" applyBorder="1" applyAlignment="1">
      <alignment horizontal="center" vertical="center"/>
    </xf>
    <xf numFmtId="1" fontId="79" fillId="0" borderId="37" xfId="0" applyNumberFormat="1" applyFont="1" applyFill="1" applyBorder="1" applyAlignment="1">
      <alignment horizontal="center" vertical="center"/>
    </xf>
    <xf numFmtId="167" fontId="79" fillId="0" borderId="25" xfId="4" applyNumberFormat="1" applyFont="1" applyFill="1" applyBorder="1" applyAlignment="1">
      <alignment horizontal="center" vertical="center"/>
    </xf>
    <xf numFmtId="10" fontId="79" fillId="0" borderId="25" xfId="4" applyNumberFormat="1" applyFont="1" applyFill="1" applyBorder="1" applyAlignment="1">
      <alignment horizontal="center" vertical="center"/>
    </xf>
    <xf numFmtId="9" fontId="79" fillId="0" borderId="25" xfId="4" applyNumberFormat="1" applyFont="1" applyFill="1" applyBorder="1" applyAlignment="1">
      <alignment horizontal="center" vertical="center"/>
    </xf>
    <xf numFmtId="9" fontId="79" fillId="0" borderId="26" xfId="4" applyNumberFormat="1" applyFont="1" applyFill="1" applyBorder="1" applyAlignment="1">
      <alignment horizontal="center" vertical="center"/>
    </xf>
    <xf numFmtId="167" fontId="79" fillId="0" borderId="1" xfId="4" applyNumberFormat="1" applyFont="1" applyFill="1" applyBorder="1" applyAlignment="1">
      <alignment horizontal="center" vertical="center" wrapText="1"/>
    </xf>
    <xf numFmtId="0" fontId="79" fillId="0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79" fillId="0" borderId="12" xfId="0" applyFont="1" applyFill="1" applyBorder="1" applyAlignment="1">
      <alignment horizontal="center" vertical="center"/>
    </xf>
    <xf numFmtId="167" fontId="79" fillId="0" borderId="39" xfId="4" applyNumberFormat="1" applyFont="1" applyFill="1" applyBorder="1" applyAlignment="1">
      <alignment vertical="center"/>
    </xf>
    <xf numFmtId="0" fontId="79" fillId="0" borderId="13" xfId="0" applyFont="1" applyFill="1" applyBorder="1" applyAlignment="1">
      <alignment horizontal="center" vertical="center"/>
    </xf>
    <xf numFmtId="166" fontId="79" fillId="0" borderId="13" xfId="4" applyNumberFormat="1" applyFont="1" applyFill="1" applyBorder="1" applyAlignment="1">
      <alignment horizontal="center" vertical="center"/>
    </xf>
    <xf numFmtId="4" fontId="79" fillId="0" borderId="1" xfId="0" applyNumberFormat="1" applyFont="1" applyFill="1" applyBorder="1" applyAlignment="1">
      <alignment horizontal="center" vertical="center"/>
    </xf>
    <xf numFmtId="49" fontId="79" fillId="0" borderId="39" xfId="0" applyNumberFormat="1" applyFont="1" applyFill="1" applyBorder="1" applyAlignment="1">
      <alignment horizontal="center" vertical="center" textRotation="90"/>
    </xf>
    <xf numFmtId="0" fontId="79" fillId="0" borderId="39" xfId="0" applyFont="1" applyFill="1" applyBorder="1" applyAlignment="1">
      <alignment horizontal="center" vertical="center"/>
    </xf>
    <xf numFmtId="1" fontId="79" fillId="0" borderId="39" xfId="0" applyNumberFormat="1" applyFont="1" applyFill="1" applyBorder="1" applyAlignment="1">
      <alignment horizontal="center" vertical="center" textRotation="90"/>
    </xf>
    <xf numFmtId="4" fontId="79" fillId="0" borderId="39" xfId="4" applyNumberFormat="1" applyFont="1" applyFill="1" applyBorder="1" applyAlignment="1">
      <alignment horizontal="right" vertical="center"/>
    </xf>
    <xf numFmtId="167" fontId="79" fillId="0" borderId="39" xfId="4" applyNumberFormat="1" applyFont="1" applyFill="1" applyBorder="1" applyAlignment="1">
      <alignment horizontal="center" vertical="center"/>
    </xf>
    <xf numFmtId="10" fontId="79" fillId="0" borderId="13" xfId="4" applyNumberFormat="1" applyFont="1" applyFill="1" applyBorder="1" applyAlignment="1">
      <alignment horizontal="center" vertical="center"/>
    </xf>
    <xf numFmtId="167" fontId="79" fillId="0" borderId="13" xfId="4" applyNumberFormat="1" applyFont="1" applyFill="1" applyBorder="1" applyAlignment="1">
      <alignment horizontal="center" vertical="center"/>
    </xf>
    <xf numFmtId="167" fontId="79" fillId="0" borderId="9" xfId="4" applyNumberFormat="1" applyFont="1" applyFill="1" applyBorder="1" applyAlignment="1">
      <alignment horizontal="center" vertical="center"/>
    </xf>
    <xf numFmtId="167" fontId="79" fillId="0" borderId="1" xfId="4" applyNumberFormat="1" applyFont="1" applyFill="1" applyBorder="1" applyAlignment="1">
      <alignment horizontal="center" vertical="center"/>
    </xf>
    <xf numFmtId="0" fontId="81" fillId="0" borderId="1" xfId="5" applyFont="1" applyBorder="1" applyAlignment="1">
      <alignment horizontal="center" vertical="center" wrapText="1"/>
    </xf>
    <xf numFmtId="0" fontId="79" fillId="0" borderId="0" xfId="0" applyFont="1" applyBorder="1" applyAlignment="1">
      <alignment horizontal="center" vertical="center" wrapText="1"/>
    </xf>
    <xf numFmtId="0" fontId="79" fillId="8" borderId="1" xfId="0" applyFont="1" applyFill="1" applyBorder="1" applyAlignment="1">
      <alignment horizontal="center" vertical="center"/>
    </xf>
    <xf numFmtId="0" fontId="79" fillId="8" borderId="1" xfId="0" applyFont="1" applyFill="1" applyBorder="1" applyAlignment="1">
      <alignment horizontal="left" vertical="center"/>
    </xf>
    <xf numFmtId="4" fontId="79" fillId="8" borderId="1" xfId="0" applyNumberFormat="1" applyFont="1" applyFill="1" applyBorder="1" applyAlignment="1">
      <alignment horizontal="center" vertical="center"/>
    </xf>
    <xf numFmtId="4" fontId="79" fillId="7" borderId="1" xfId="0" applyNumberFormat="1" applyFont="1" applyFill="1" applyBorder="1" applyAlignment="1">
      <alignment horizontal="center" vertical="center"/>
    </xf>
    <xf numFmtId="0" fontId="79" fillId="8" borderId="1" xfId="0" applyNumberFormat="1" applyFont="1" applyFill="1" applyBorder="1" applyAlignment="1">
      <alignment horizontal="center" vertical="center"/>
    </xf>
    <xf numFmtId="3" fontId="79" fillId="8" borderId="1" xfId="0" applyNumberFormat="1" applyFont="1" applyFill="1" applyBorder="1" applyAlignment="1">
      <alignment horizontal="center" vertical="center"/>
    </xf>
    <xf numFmtId="1" fontId="79" fillId="8" borderId="1" xfId="0" applyNumberFormat="1" applyFont="1" applyFill="1" applyBorder="1" applyAlignment="1">
      <alignment horizontal="center" vertical="center"/>
    </xf>
    <xf numFmtId="4" fontId="79" fillId="8" borderId="1" xfId="4" applyNumberFormat="1" applyFont="1" applyFill="1" applyBorder="1" applyAlignment="1">
      <alignment horizontal="center" vertical="center"/>
    </xf>
    <xf numFmtId="4" fontId="79" fillId="8" borderId="1" xfId="4" applyNumberFormat="1" applyFont="1" applyFill="1" applyBorder="1" applyAlignment="1">
      <alignment horizontal="right" vertical="center"/>
    </xf>
    <xf numFmtId="4" fontId="79" fillId="8" borderId="2" xfId="4" applyNumberFormat="1" applyFont="1" applyFill="1" applyBorder="1" applyAlignment="1">
      <alignment horizontal="right" vertical="center"/>
    </xf>
    <xf numFmtId="4" fontId="79" fillId="0" borderId="1" xfId="4" applyNumberFormat="1" applyFont="1" applyFill="1" applyBorder="1" applyAlignment="1">
      <alignment horizontal="right" vertical="center"/>
    </xf>
    <xf numFmtId="4" fontId="79" fillId="0" borderId="2" xfId="4" applyNumberFormat="1" applyFont="1" applyFill="1" applyBorder="1" applyAlignment="1">
      <alignment horizontal="right" vertical="center"/>
    </xf>
    <xf numFmtId="0" fontId="81" fillId="0" borderId="1" xfId="5" applyFont="1" applyBorder="1" applyAlignment="1">
      <alignment horizontal="center" vertical="center"/>
    </xf>
    <xf numFmtId="0" fontId="79" fillId="0" borderId="0" xfId="0" applyFont="1" applyBorder="1" applyAlignment="1">
      <alignment vertical="center"/>
    </xf>
    <xf numFmtId="0" fontId="79" fillId="8" borderId="1" xfId="0" applyFont="1" applyFill="1" applyBorder="1" applyAlignment="1">
      <alignment vertical="center"/>
    </xf>
    <xf numFmtId="3" fontId="79" fillId="8" borderId="1" xfId="4" applyNumberFormat="1" applyFont="1" applyFill="1" applyBorder="1" applyAlignment="1">
      <alignment horizontal="center" vertical="center"/>
    </xf>
    <xf numFmtId="0" fontId="79" fillId="0" borderId="0" xfId="0" applyFont="1" applyBorder="1" applyAlignment="1">
      <alignment horizontal="center" vertical="center"/>
    </xf>
    <xf numFmtId="2" fontId="79" fillId="8" borderId="1" xfId="0" applyNumberFormat="1" applyFont="1" applyFill="1" applyBorder="1" applyAlignment="1">
      <alignment horizontal="center" vertical="center"/>
    </xf>
    <xf numFmtId="0" fontId="82" fillId="0" borderId="0" xfId="0" applyFont="1" applyFill="1" applyAlignment="1">
      <alignment vertical="center"/>
    </xf>
    <xf numFmtId="168" fontId="79" fillId="8" borderId="1" xfId="0" applyNumberFormat="1" applyFont="1" applyFill="1" applyBorder="1" applyAlignment="1">
      <alignment horizontal="center" vertical="center"/>
    </xf>
    <xf numFmtId="3" fontId="79" fillId="8" borderId="1" xfId="4" applyNumberFormat="1" applyFont="1" applyFill="1" applyBorder="1" applyAlignment="1">
      <alignment horizontal="right" vertical="center"/>
    </xf>
    <xf numFmtId="4" fontId="79" fillId="8" borderId="1" xfId="0" applyNumberFormat="1" applyFont="1" applyFill="1" applyBorder="1" applyAlignment="1">
      <alignment vertical="center"/>
    </xf>
    <xf numFmtId="0" fontId="79" fillId="7" borderId="1" xfId="0" applyFont="1" applyFill="1" applyBorder="1" applyAlignment="1">
      <alignment horizontal="left" vertical="center"/>
    </xf>
    <xf numFmtId="3" fontId="79" fillId="0" borderId="1" xfId="0" applyNumberFormat="1" applyFont="1" applyBorder="1" applyAlignment="1">
      <alignment horizontal="center" vertical="center"/>
    </xf>
    <xf numFmtId="0" fontId="79" fillId="0" borderId="1" xfId="0" applyNumberFormat="1" applyFont="1" applyBorder="1" applyAlignment="1">
      <alignment horizontal="center" vertical="center"/>
    </xf>
    <xf numFmtId="4" fontId="79" fillId="0" borderId="1" xfId="0" applyNumberFormat="1" applyFont="1" applyBorder="1" applyAlignment="1">
      <alignment horizontal="center" vertical="center"/>
    </xf>
    <xf numFmtId="4" fontId="79" fillId="0" borderId="1" xfId="4" applyNumberFormat="1" applyFont="1" applyBorder="1" applyAlignment="1">
      <alignment horizontal="right" vertical="center"/>
    </xf>
    <xf numFmtId="4" fontId="79" fillId="8" borderId="2" xfId="0" applyNumberFormat="1" applyFont="1" applyFill="1" applyBorder="1" applyAlignment="1">
      <alignment horizontal="right" vertical="center"/>
    </xf>
    <xf numFmtId="3" fontId="79" fillId="0" borderId="0" xfId="4" applyNumberFormat="1" applyFont="1" applyFill="1" applyBorder="1" applyAlignment="1">
      <alignment horizontal="right" vertical="center"/>
    </xf>
    <xf numFmtId="4" fontId="79" fillId="0" borderId="9" xfId="0" applyNumberFormat="1" applyFont="1" applyFill="1" applyBorder="1" applyAlignment="1">
      <alignment horizontal="center" vertical="center"/>
    </xf>
    <xf numFmtId="1" fontId="79" fillId="0" borderId="9" xfId="0" applyNumberFormat="1" applyFont="1" applyFill="1" applyBorder="1" applyAlignment="1">
      <alignment horizontal="center" vertical="center"/>
    </xf>
    <xf numFmtId="4" fontId="79" fillId="0" borderId="9" xfId="0" applyNumberFormat="1" applyFont="1" applyFill="1" applyBorder="1" applyAlignment="1">
      <alignment horizontal="right" vertical="center"/>
    </xf>
    <xf numFmtId="4" fontId="79" fillId="0" borderId="9" xfId="4" applyNumberFormat="1" applyFont="1" applyFill="1" applyBorder="1" applyAlignment="1">
      <alignment horizontal="right" vertical="center"/>
    </xf>
    <xf numFmtId="1" fontId="79" fillId="0" borderId="9" xfId="4" applyNumberFormat="1" applyFont="1" applyFill="1" applyBorder="1" applyAlignment="1">
      <alignment horizontal="center" vertical="center"/>
    </xf>
    <xf numFmtId="4" fontId="79" fillId="0" borderId="9" xfId="0" applyNumberFormat="1" applyFont="1" applyFill="1" applyBorder="1" applyAlignment="1">
      <alignment vertical="center"/>
    </xf>
    <xf numFmtId="4" fontId="79" fillId="0" borderId="9" xfId="4" applyNumberFormat="1" applyFont="1" applyFill="1" applyBorder="1" applyAlignment="1">
      <alignment horizontal="center" vertical="center"/>
    </xf>
    <xf numFmtId="4" fontId="79" fillId="0" borderId="40" xfId="4" applyNumberFormat="1" applyFont="1" applyFill="1" applyBorder="1" applyAlignment="1">
      <alignment horizontal="right" vertical="center"/>
    </xf>
    <xf numFmtId="0" fontId="81" fillId="10" borderId="1" xfId="5" applyFont="1" applyFill="1" applyBorder="1" applyAlignment="1">
      <alignment horizontal="right" vertical="center"/>
    </xf>
    <xf numFmtId="0" fontId="79" fillId="0" borderId="0" xfId="0" applyFont="1" applyFill="1" applyBorder="1" applyAlignment="1">
      <alignment horizontal="right" vertical="center"/>
    </xf>
    <xf numFmtId="4" fontId="79" fillId="0" borderId="0" xfId="0" applyNumberFormat="1" applyFont="1" applyFill="1" applyBorder="1" applyAlignment="1">
      <alignment horizontal="center" vertical="center"/>
    </xf>
    <xf numFmtId="4" fontId="79" fillId="0" borderId="0" xfId="0" applyNumberFormat="1" applyFont="1" applyFill="1" applyBorder="1" applyAlignment="1">
      <alignment horizontal="right" vertical="center"/>
    </xf>
    <xf numFmtId="0" fontId="79" fillId="0" borderId="0" xfId="0" applyNumberFormat="1" applyFont="1" applyFill="1" applyBorder="1" applyAlignment="1">
      <alignment horizontal="center" vertical="center"/>
    </xf>
    <xf numFmtId="3" fontId="79" fillId="0" borderId="0" xfId="0" applyNumberFormat="1" applyFont="1" applyFill="1" applyBorder="1" applyAlignment="1">
      <alignment horizontal="center" vertical="center"/>
    </xf>
    <xf numFmtId="4" fontId="79" fillId="0" borderId="0" xfId="4" applyNumberFormat="1" applyFont="1" applyFill="1" applyBorder="1" applyAlignment="1">
      <alignment horizontal="right" vertical="center"/>
    </xf>
    <xf numFmtId="1" fontId="79" fillId="0" borderId="0" xfId="4" applyNumberFormat="1" applyFont="1" applyFill="1" applyBorder="1" applyAlignment="1">
      <alignment horizontal="center" vertical="center"/>
    </xf>
    <xf numFmtId="4" fontId="79" fillId="0" borderId="0" xfId="0" applyNumberFormat="1" applyFont="1" applyFill="1" applyBorder="1" applyAlignment="1">
      <alignment vertical="center"/>
    </xf>
    <xf numFmtId="4" fontId="79" fillId="0" borderId="0" xfId="4" applyNumberFormat="1" applyFont="1" applyFill="1" applyBorder="1" applyAlignment="1">
      <alignment horizontal="center" vertical="center"/>
    </xf>
    <xf numFmtId="4" fontId="79" fillId="0" borderId="13" xfId="4" applyNumberFormat="1" applyFont="1" applyFill="1" applyBorder="1" applyAlignment="1">
      <alignment horizontal="right" vertical="center"/>
    </xf>
    <xf numFmtId="0" fontId="81" fillId="0" borderId="0" xfId="5" applyFont="1" applyBorder="1" applyAlignment="1">
      <alignment horizontal="right" vertical="center"/>
    </xf>
    <xf numFmtId="3" fontId="79" fillId="0" borderId="0" xfId="0" applyNumberFormat="1" applyFont="1" applyFill="1" applyBorder="1" applyAlignment="1">
      <alignment horizontal="right" vertical="center"/>
    </xf>
    <xf numFmtId="3" fontId="79" fillId="0" borderId="0" xfId="0" applyNumberFormat="1" applyFont="1" applyFill="1" applyBorder="1" applyAlignment="1">
      <alignment vertical="center"/>
    </xf>
    <xf numFmtId="3" fontId="79" fillId="0" borderId="0" xfId="4" applyNumberFormat="1" applyFont="1" applyFill="1" applyBorder="1" applyAlignment="1">
      <alignment horizontal="center" vertical="center"/>
    </xf>
    <xf numFmtId="0" fontId="79" fillId="0" borderId="14" xfId="0" applyFont="1" applyFill="1" applyBorder="1" applyAlignment="1">
      <alignment horizontal="left" vertical="center"/>
    </xf>
    <xf numFmtId="0" fontId="79" fillId="0" borderId="15" xfId="0" applyFont="1" applyFill="1" applyBorder="1" applyAlignment="1">
      <alignment horizontal="center" vertical="center"/>
    </xf>
    <xf numFmtId="4" fontId="79" fillId="0" borderId="15" xfId="0" applyNumberFormat="1" applyFont="1" applyFill="1" applyBorder="1" applyAlignment="1">
      <alignment horizontal="center" vertical="center"/>
    </xf>
    <xf numFmtId="3" fontId="79" fillId="0" borderId="15" xfId="0" applyNumberFormat="1" applyFont="1" applyFill="1" applyBorder="1" applyAlignment="1">
      <alignment horizontal="right" vertical="center"/>
    </xf>
    <xf numFmtId="0" fontId="79" fillId="0" borderId="15" xfId="0" applyNumberFormat="1" applyFont="1" applyFill="1" applyBorder="1" applyAlignment="1">
      <alignment horizontal="center" vertical="center"/>
    </xf>
    <xf numFmtId="3" fontId="79" fillId="0" borderId="15" xfId="0" applyNumberFormat="1" applyFont="1" applyFill="1" applyBorder="1" applyAlignment="1">
      <alignment horizontal="center" vertical="center"/>
    </xf>
    <xf numFmtId="4" fontId="79" fillId="0" borderId="15" xfId="0" applyNumberFormat="1" applyFont="1" applyFill="1" applyBorder="1" applyAlignment="1">
      <alignment horizontal="right" vertical="center"/>
    </xf>
    <xf numFmtId="1" fontId="79" fillId="0" borderId="15" xfId="0" applyNumberFormat="1" applyFont="1" applyFill="1" applyBorder="1" applyAlignment="1">
      <alignment horizontal="center" vertical="center"/>
    </xf>
    <xf numFmtId="3" fontId="79" fillId="0" borderId="15" xfId="4" applyNumberFormat="1" applyFont="1" applyFill="1" applyBorder="1" applyAlignment="1">
      <alignment horizontal="right" vertical="center"/>
    </xf>
    <xf numFmtId="4" fontId="79" fillId="0" borderId="15" xfId="4" applyNumberFormat="1" applyFont="1" applyFill="1" applyBorder="1" applyAlignment="1">
      <alignment horizontal="right" vertical="center"/>
    </xf>
    <xf numFmtId="0" fontId="81" fillId="0" borderId="15" xfId="5" applyFont="1" applyBorder="1" applyAlignment="1">
      <alignment horizontal="right" vertical="center"/>
    </xf>
    <xf numFmtId="4" fontId="79" fillId="0" borderId="3" xfId="4" applyNumberFormat="1" applyFont="1" applyFill="1" applyBorder="1" applyAlignment="1">
      <alignment horizontal="right" vertical="center"/>
    </xf>
    <xf numFmtId="0" fontId="81" fillId="0" borderId="45" xfId="5" applyFont="1" applyBorder="1" applyAlignment="1">
      <alignment horizontal="center" vertical="center"/>
    </xf>
    <xf numFmtId="0" fontId="81" fillId="0" borderId="9" xfId="5" applyFont="1" applyBorder="1" applyAlignment="1">
      <alignment horizontal="center" vertical="center"/>
    </xf>
    <xf numFmtId="0" fontId="81" fillId="0" borderId="27" xfId="5" applyFont="1" applyBorder="1" applyAlignment="1">
      <alignment horizontal="center" vertical="center"/>
    </xf>
    <xf numFmtId="0" fontId="81" fillId="0" borderId="41" xfId="5" applyFont="1" applyBorder="1" applyAlignment="1">
      <alignment horizontal="center" vertical="center"/>
    </xf>
    <xf numFmtId="0" fontId="81" fillId="0" borderId="10" xfId="5" applyFont="1" applyBorder="1" applyAlignment="1">
      <alignment horizontal="center" vertical="center"/>
    </xf>
    <xf numFmtId="3" fontId="79" fillId="0" borderId="41" xfId="4" applyNumberFormat="1" applyFont="1" applyFill="1" applyBorder="1" applyAlignment="1">
      <alignment horizontal="right" vertical="center"/>
    </xf>
    <xf numFmtId="4" fontId="79" fillId="0" borderId="20" xfId="0" applyNumberFormat="1" applyFont="1" applyFill="1" applyBorder="1" applyAlignment="1">
      <alignment horizontal="center" vertical="center"/>
    </xf>
    <xf numFmtId="4" fontId="79" fillId="0" borderId="19" xfId="0" applyNumberFormat="1" applyFont="1" applyFill="1" applyBorder="1" applyAlignment="1">
      <alignment horizontal="center" vertical="center"/>
    </xf>
    <xf numFmtId="4" fontId="79" fillId="0" borderId="21" xfId="0" applyNumberFormat="1" applyFont="1" applyFill="1" applyBorder="1" applyAlignment="1">
      <alignment horizontal="center" vertical="center"/>
    </xf>
    <xf numFmtId="1" fontId="79" fillId="0" borderId="19" xfId="0" applyNumberFormat="1" applyFont="1" applyFill="1" applyBorder="1" applyAlignment="1">
      <alignment horizontal="center" vertical="center"/>
    </xf>
    <xf numFmtId="4" fontId="79" fillId="0" borderId="20" xfId="0" applyNumberFormat="1" applyFont="1" applyFill="1" applyBorder="1" applyAlignment="1">
      <alignment horizontal="right" vertical="center"/>
    </xf>
    <xf numFmtId="4" fontId="79" fillId="0" borderId="19" xfId="0" applyNumberFormat="1" applyFont="1" applyFill="1" applyBorder="1" applyAlignment="1">
      <alignment horizontal="right" vertical="center"/>
    </xf>
    <xf numFmtId="4" fontId="79" fillId="0" borderId="21" xfId="0" applyNumberFormat="1" applyFont="1" applyFill="1" applyBorder="1" applyAlignment="1">
      <alignment horizontal="right" vertical="center"/>
    </xf>
    <xf numFmtId="4" fontId="79" fillId="0" borderId="42" xfId="4" applyNumberFormat="1" applyFont="1" applyFill="1" applyBorder="1" applyAlignment="1">
      <alignment horizontal="right" vertical="center"/>
    </xf>
    <xf numFmtId="4" fontId="79" fillId="0" borderId="43" xfId="4" applyNumberFormat="1" applyFont="1" applyFill="1" applyBorder="1" applyAlignment="1">
      <alignment horizontal="right" vertical="center"/>
    </xf>
    <xf numFmtId="1" fontId="79" fillId="0" borderId="43" xfId="4" applyNumberFormat="1" applyFont="1" applyFill="1" applyBorder="1" applyAlignment="1">
      <alignment horizontal="center" vertical="center"/>
    </xf>
    <xf numFmtId="4" fontId="79" fillId="0" borderId="43" xfId="0" applyNumberFormat="1" applyFont="1" applyFill="1" applyBorder="1" applyAlignment="1">
      <alignment vertical="center"/>
    </xf>
    <xf numFmtId="4" fontId="79" fillId="0" borderId="44" xfId="4" applyNumberFormat="1" applyFont="1" applyFill="1" applyBorder="1" applyAlignment="1">
      <alignment horizontal="right" vertical="center"/>
    </xf>
    <xf numFmtId="4" fontId="79" fillId="0" borderId="20" xfId="4" applyNumberFormat="1" applyFont="1" applyFill="1" applyBorder="1" applyAlignment="1">
      <alignment horizontal="center" vertical="center"/>
    </xf>
    <xf numFmtId="4" fontId="79" fillId="0" borderId="19" xfId="4" applyNumberFormat="1" applyFont="1" applyFill="1" applyBorder="1" applyAlignment="1">
      <alignment horizontal="center" vertical="center"/>
    </xf>
    <xf numFmtId="4" fontId="79" fillId="0" borderId="19" xfId="4" applyNumberFormat="1" applyFont="1" applyFill="1" applyBorder="1" applyAlignment="1">
      <alignment horizontal="right" vertical="center"/>
    </xf>
    <xf numFmtId="4" fontId="79" fillId="0" borderId="21" xfId="4" applyNumberFormat="1" applyFont="1" applyFill="1" applyBorder="1" applyAlignment="1">
      <alignment horizontal="center" vertical="center"/>
    </xf>
    <xf numFmtId="4" fontId="79" fillId="0" borderId="1" xfId="4" applyNumberFormat="1" applyFont="1" applyFill="1" applyBorder="1" applyAlignment="1">
      <alignment horizontal="center" vertical="center"/>
    </xf>
    <xf numFmtId="3" fontId="79" fillId="0" borderId="3" xfId="4" applyNumberFormat="1" applyFont="1" applyFill="1" applyBorder="1" applyAlignment="1">
      <alignment horizontal="right" vertical="center"/>
    </xf>
    <xf numFmtId="0" fontId="79" fillId="0" borderId="9" xfId="0" applyFont="1" applyFill="1" applyBorder="1" applyAlignment="1">
      <alignment horizontal="left" vertical="center"/>
    </xf>
    <xf numFmtId="4" fontId="79" fillId="0" borderId="15" xfId="4" applyNumberFormat="1" applyFont="1" applyFill="1" applyBorder="1" applyAlignment="1">
      <alignment horizontal="center" vertical="center"/>
    </xf>
    <xf numFmtId="3" fontId="79" fillId="0" borderId="15" xfId="4" applyNumberFormat="1" applyFont="1" applyFill="1" applyBorder="1" applyAlignment="1">
      <alignment horizontal="center" vertical="center"/>
    </xf>
    <xf numFmtId="3" fontId="79" fillId="0" borderId="45" xfId="4" applyNumberFormat="1" applyFont="1" applyFill="1" applyBorder="1" applyAlignment="1">
      <alignment horizontal="right" vertical="center"/>
    </xf>
    <xf numFmtId="4" fontId="79" fillId="8" borderId="9" xfId="0" applyNumberFormat="1" applyFont="1" applyFill="1" applyBorder="1" applyAlignment="1">
      <alignment horizontal="center" vertical="center"/>
    </xf>
    <xf numFmtId="3" fontId="79" fillId="8" borderId="9" xfId="0" applyNumberFormat="1" applyFont="1" applyFill="1" applyBorder="1" applyAlignment="1">
      <alignment horizontal="center" vertical="center"/>
    </xf>
    <xf numFmtId="4" fontId="79" fillId="8" borderId="9" xfId="4" applyNumberFormat="1" applyFont="1" applyFill="1" applyBorder="1" applyAlignment="1">
      <alignment horizontal="center" vertical="center"/>
    </xf>
    <xf numFmtId="3" fontId="79" fillId="8" borderId="9" xfId="4" applyNumberFormat="1" applyFont="1" applyFill="1" applyBorder="1" applyAlignment="1">
      <alignment horizontal="right" vertical="center"/>
    </xf>
    <xf numFmtId="4" fontId="79" fillId="8" borderId="1" xfId="0" applyNumberFormat="1" applyFont="1" applyFill="1" applyBorder="1" applyAlignment="1">
      <alignment horizontal="right" vertical="center"/>
    </xf>
    <xf numFmtId="4" fontId="79" fillId="8" borderId="2" xfId="0" applyNumberFormat="1" applyFont="1" applyFill="1" applyBorder="1" applyAlignment="1">
      <alignment vertical="center"/>
    </xf>
    <xf numFmtId="0" fontId="79" fillId="8" borderId="40" xfId="0" applyFont="1" applyFill="1" applyBorder="1" applyAlignment="1">
      <alignment vertical="center"/>
    </xf>
    <xf numFmtId="4" fontId="79" fillId="0" borderId="27" xfId="0" applyNumberFormat="1" applyFont="1" applyFill="1" applyBorder="1" applyAlignment="1">
      <alignment horizontal="center" vertical="center"/>
    </xf>
    <xf numFmtId="4" fontId="79" fillId="0" borderId="10" xfId="0" applyNumberFormat="1" applyFont="1" applyFill="1" applyBorder="1" applyAlignment="1">
      <alignment horizontal="center" vertical="center"/>
    </xf>
    <xf numFmtId="1" fontId="79" fillId="0" borderId="1" xfId="0" applyNumberFormat="1" applyFont="1" applyFill="1" applyBorder="1" applyAlignment="1">
      <alignment horizontal="center" vertical="center"/>
    </xf>
    <xf numFmtId="4" fontId="79" fillId="0" borderId="1" xfId="0" applyNumberFormat="1" applyFont="1" applyFill="1" applyBorder="1" applyAlignment="1">
      <alignment horizontal="right" vertical="center"/>
    </xf>
    <xf numFmtId="1" fontId="79" fillId="0" borderId="1" xfId="4" applyNumberFormat="1" applyFont="1" applyFill="1" applyBorder="1" applyAlignment="1">
      <alignment horizontal="center" vertical="center"/>
    </xf>
    <xf numFmtId="4" fontId="79" fillId="0" borderId="1" xfId="0" applyNumberFormat="1" applyFont="1" applyFill="1" applyBorder="1" applyAlignment="1">
      <alignment vertical="center"/>
    </xf>
    <xf numFmtId="3" fontId="79" fillId="0" borderId="1" xfId="4" applyNumberFormat="1" applyFont="1" applyFill="1" applyBorder="1" applyAlignment="1">
      <alignment horizontal="center" vertical="center"/>
    </xf>
    <xf numFmtId="3" fontId="79" fillId="0" borderId="1" xfId="4" applyNumberFormat="1" applyFont="1" applyFill="1" applyBorder="1" applyAlignment="1">
      <alignment horizontal="right" vertical="center"/>
    </xf>
    <xf numFmtId="0" fontId="79" fillId="10" borderId="1" xfId="0" applyFont="1" applyFill="1" applyBorder="1" applyAlignment="1">
      <alignment vertical="center"/>
    </xf>
    <xf numFmtId="4" fontId="79" fillId="8" borderId="13" xfId="0" applyNumberFormat="1" applyFont="1" applyFill="1" applyBorder="1" applyAlignment="1">
      <alignment horizontal="center" vertical="center"/>
    </xf>
    <xf numFmtId="4" fontId="79" fillId="0" borderId="39" xfId="0" applyNumberFormat="1" applyFont="1" applyFill="1" applyBorder="1" applyAlignment="1">
      <alignment horizontal="center" vertical="center"/>
    </xf>
    <xf numFmtId="0" fontId="79" fillId="0" borderId="1" xfId="0" applyNumberFormat="1" applyFont="1" applyFill="1" applyBorder="1" applyAlignment="1">
      <alignment horizontal="center" vertical="center"/>
    </xf>
    <xf numFmtId="3" fontId="79" fillId="0" borderId="1" xfId="0" applyNumberFormat="1" applyFont="1" applyFill="1" applyBorder="1" applyAlignment="1">
      <alignment horizontal="center" vertical="center"/>
    </xf>
    <xf numFmtId="168" fontId="79" fillId="0" borderId="1" xfId="4" applyNumberFormat="1" applyFont="1" applyFill="1" applyBorder="1" applyAlignment="1">
      <alignment horizontal="center" vertical="center"/>
    </xf>
    <xf numFmtId="0" fontId="79" fillId="5" borderId="1" xfId="2" applyFont="1" applyBorder="1" applyAlignment="1">
      <alignment horizontal="center" vertical="center" wrapText="1"/>
    </xf>
    <xf numFmtId="167" fontId="79" fillId="0" borderId="0" xfId="4" applyNumberFormat="1" applyFont="1" applyAlignment="1">
      <alignment vertical="center"/>
    </xf>
    <xf numFmtId="166" fontId="79" fillId="0" borderId="0" xfId="4" applyNumberFormat="1" applyFont="1" applyAlignment="1">
      <alignment horizontal="center" vertical="center"/>
    </xf>
    <xf numFmtId="167" fontId="79" fillId="0" borderId="0" xfId="4" applyNumberFormat="1" applyFont="1" applyAlignment="1">
      <alignment horizontal="center" vertical="center"/>
    </xf>
    <xf numFmtId="1" fontId="79" fillId="0" borderId="0" xfId="0" applyNumberFormat="1" applyFont="1" applyAlignment="1">
      <alignment horizontal="center" vertical="center"/>
    </xf>
    <xf numFmtId="1" fontId="79" fillId="0" borderId="0" xfId="4" applyNumberFormat="1" applyFont="1" applyAlignment="1">
      <alignment horizontal="center" vertical="center"/>
    </xf>
    <xf numFmtId="0" fontId="79" fillId="0" borderId="1" xfId="0" applyFont="1" applyBorder="1" applyAlignment="1">
      <alignment horizontal="center" vertical="center"/>
    </xf>
    <xf numFmtId="0" fontId="80" fillId="0" borderId="1" xfId="0" applyFont="1" applyFill="1" applyBorder="1" applyAlignment="1">
      <alignment horizontal="center" vertical="center"/>
    </xf>
    <xf numFmtId="0" fontId="80" fillId="0" borderId="1" xfId="0" applyFont="1" applyFill="1" applyBorder="1" applyAlignment="1">
      <alignment horizontal="left" vertical="center" wrapText="1"/>
    </xf>
    <xf numFmtId="0" fontId="80" fillId="0" borderId="1" xfId="0" applyFont="1" applyFill="1" applyBorder="1" applyAlignment="1">
      <alignment horizontal="left" vertical="center"/>
    </xf>
    <xf numFmtId="0" fontId="79" fillId="0" borderId="1" xfId="0" applyFont="1" applyFill="1" applyBorder="1" applyAlignment="1">
      <alignment vertical="center"/>
    </xf>
    <xf numFmtId="0" fontId="79" fillId="0" borderId="1" xfId="0" applyFont="1" applyFill="1" applyBorder="1" applyAlignment="1">
      <alignment vertical="center" wrapText="1"/>
    </xf>
    <xf numFmtId="0" fontId="79" fillId="0" borderId="1" xfId="0" applyFont="1" applyBorder="1" applyAlignment="1">
      <alignment horizontal="center" vertical="center" wrapText="1"/>
    </xf>
    <xf numFmtId="4" fontId="79" fillId="0" borderId="1" xfId="0" applyNumberFormat="1" applyFont="1" applyBorder="1" applyAlignment="1">
      <alignment horizontal="center" vertical="center" wrapText="1"/>
    </xf>
    <xf numFmtId="3" fontId="79" fillId="0" borderId="1" xfId="0" applyNumberFormat="1" applyFont="1" applyBorder="1" applyAlignment="1">
      <alignment horizontal="center" vertical="center" wrapText="1"/>
    </xf>
    <xf numFmtId="0" fontId="79" fillId="8" borderId="0" xfId="0" applyFont="1" applyFill="1" applyBorder="1" applyAlignment="1">
      <alignment horizontal="center"/>
    </xf>
    <xf numFmtId="0" fontId="79" fillId="0" borderId="0" xfId="0" applyFont="1"/>
    <xf numFmtId="0" fontId="79" fillId="0" borderId="26" xfId="0" applyFont="1" applyBorder="1" applyAlignment="1">
      <alignment horizontal="center" vertical="center"/>
    </xf>
    <xf numFmtId="0" fontId="80" fillId="0" borderId="19" xfId="0" applyFont="1" applyBorder="1" applyAlignment="1">
      <alignment horizontal="center" vertical="center"/>
    </xf>
    <xf numFmtId="0" fontId="83" fillId="0" borderId="19" xfId="0" applyFont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3" fillId="0" borderId="0" xfId="0" applyFont="1" applyBorder="1" applyAlignment="1">
      <alignment horizontal="center" vertical="center"/>
    </xf>
    <xf numFmtId="4" fontId="80" fillId="0" borderId="1" xfId="0" applyNumberFormat="1" applyFont="1" applyBorder="1" applyAlignment="1">
      <alignment horizontal="center" vertical="center"/>
    </xf>
    <xf numFmtId="4" fontId="80" fillId="0" borderId="1" xfId="0" applyNumberFormat="1" applyFont="1" applyBorder="1" applyAlignment="1">
      <alignment horizontal="right" vertical="center"/>
    </xf>
    <xf numFmtId="4" fontId="80" fillId="11" borderId="65" xfId="6" applyNumberFormat="1" applyFont="1" applyAlignment="1">
      <alignment horizontal="right" vertical="center"/>
    </xf>
    <xf numFmtId="4" fontId="80" fillId="11" borderId="65" xfId="6" applyNumberFormat="1" applyFont="1" applyAlignment="1">
      <alignment horizontal="center" vertical="center"/>
    </xf>
    <xf numFmtId="4" fontId="79" fillId="11" borderId="65" xfId="6" applyNumberFormat="1" applyFont="1" applyAlignment="1">
      <alignment horizontal="center" vertical="center"/>
    </xf>
    <xf numFmtId="3" fontId="80" fillId="0" borderId="1" xfId="0" applyNumberFormat="1" applyFont="1" applyBorder="1" applyAlignment="1">
      <alignment horizontal="center" vertical="center"/>
    </xf>
    <xf numFmtId="4" fontId="80" fillId="0" borderId="9" xfId="0" applyNumberFormat="1" applyFont="1" applyBorder="1" applyAlignment="1">
      <alignment horizontal="center" vertical="center"/>
    </xf>
    <xf numFmtId="4" fontId="80" fillId="0" borderId="9" xfId="0" applyNumberFormat="1" applyFont="1" applyBorder="1" applyAlignment="1">
      <alignment horizontal="right" vertical="center"/>
    </xf>
    <xf numFmtId="4" fontId="84" fillId="13" borderId="1" xfId="8" applyNumberFormat="1" applyFont="1" applyBorder="1" applyAlignment="1">
      <alignment horizontal="center" vertical="center"/>
    </xf>
    <xf numFmtId="4" fontId="84" fillId="13" borderId="9" xfId="8" applyNumberFormat="1" applyFont="1" applyBorder="1" applyAlignment="1">
      <alignment horizontal="right" vertical="center"/>
    </xf>
    <xf numFmtId="0" fontId="80" fillId="11" borderId="65" xfId="6" applyNumberFormat="1" applyFont="1" applyAlignment="1">
      <alignment horizontal="center" vertical="center"/>
    </xf>
    <xf numFmtId="0" fontId="79" fillId="0" borderId="1" xfId="0" applyFont="1" applyFill="1" applyBorder="1" applyAlignment="1">
      <alignment horizontal="right" vertical="center"/>
    </xf>
    <xf numFmtId="4" fontId="84" fillId="13" borderId="1" xfId="8" applyNumberFormat="1" applyFont="1" applyBorder="1" applyAlignment="1">
      <alignment horizontal="right" vertical="center"/>
    </xf>
    <xf numFmtId="4" fontId="79" fillId="0" borderId="0" xfId="0" applyNumberFormat="1" applyFont="1"/>
    <xf numFmtId="3" fontId="80" fillId="8" borderId="1" xfId="0" applyNumberFormat="1" applyFont="1" applyFill="1" applyBorder="1" applyAlignment="1">
      <alignment horizontal="center" vertical="center"/>
    </xf>
    <xf numFmtId="0" fontId="79" fillId="2" borderId="1" xfId="0" applyFont="1" applyFill="1" applyBorder="1" applyAlignment="1">
      <alignment horizontal="center" vertical="center"/>
    </xf>
    <xf numFmtId="4" fontId="84" fillId="12" borderId="1" xfId="7" applyNumberFormat="1" applyFont="1" applyBorder="1" applyAlignment="1">
      <alignment horizontal="center" vertical="center"/>
    </xf>
    <xf numFmtId="0" fontId="79" fillId="0" borderId="0" xfId="0" applyFont="1" applyAlignment="1">
      <alignment horizontal="right" vertical="center"/>
    </xf>
    <xf numFmtId="4" fontId="79" fillId="0" borderId="0" xfId="0" applyNumberFormat="1" applyFont="1" applyAlignment="1">
      <alignment horizontal="center" vertical="center" wrapText="1"/>
    </xf>
    <xf numFmtId="4" fontId="84" fillId="6" borderId="1" xfId="3" applyNumberFormat="1" applyFont="1" applyBorder="1" applyAlignment="1">
      <alignment horizontal="center" vertical="center" wrapText="1"/>
    </xf>
    <xf numFmtId="0" fontId="81" fillId="0" borderId="1" xfId="5" applyFont="1" applyFill="1" applyBorder="1" applyAlignment="1">
      <alignment horizontal="center" vertical="center" wrapText="1"/>
    </xf>
    <xf numFmtId="0" fontId="79" fillId="0" borderId="0" xfId="0" applyFont="1" applyBorder="1"/>
    <xf numFmtId="0" fontId="81" fillId="0" borderId="2" xfId="5" applyFont="1" applyBorder="1" applyAlignment="1">
      <alignment horizontal="center" wrapText="1"/>
    </xf>
    <xf numFmtId="0" fontId="81" fillId="0" borderId="39" xfId="5" applyFont="1" applyBorder="1" applyAlignment="1">
      <alignment horizontal="center" wrapText="1"/>
    </xf>
    <xf numFmtId="0" fontId="81" fillId="0" borderId="27" xfId="5" applyFont="1" applyBorder="1" applyAlignment="1">
      <alignment horizontal="center" wrapText="1"/>
    </xf>
    <xf numFmtId="0" fontId="79" fillId="0" borderId="21" xfId="0" applyFont="1" applyFill="1" applyBorder="1" applyAlignment="1">
      <alignment horizontal="center" vertical="center"/>
    </xf>
    <xf numFmtId="0" fontId="79" fillId="0" borderId="51" xfId="0" applyFont="1" applyFill="1" applyBorder="1" applyAlignment="1">
      <alignment horizontal="center" vertical="center"/>
    </xf>
    <xf numFmtId="0" fontId="79" fillId="0" borderId="20" xfId="0" applyFont="1" applyFill="1" applyBorder="1" applyAlignment="1">
      <alignment horizontal="center" vertical="center"/>
    </xf>
    <xf numFmtId="167" fontId="79" fillId="0" borderId="21" xfId="4" applyNumberFormat="1" applyFont="1" applyFill="1" applyBorder="1" applyAlignment="1">
      <alignment horizontal="center" vertical="center"/>
    </xf>
    <xf numFmtId="167" fontId="79" fillId="0" borderId="20" xfId="4" applyNumberFormat="1" applyFont="1" applyFill="1" applyBorder="1" applyAlignment="1">
      <alignment horizontal="center" vertical="center"/>
    </xf>
    <xf numFmtId="167" fontId="79" fillId="0" borderId="25" xfId="4" applyNumberFormat="1" applyFont="1" applyFill="1" applyBorder="1" applyAlignment="1">
      <alignment horizontal="center" vertical="center" wrapText="1"/>
    </xf>
    <xf numFmtId="167" fontId="79" fillId="0" borderId="48" xfId="4" applyNumberFormat="1" applyFont="1" applyFill="1" applyBorder="1" applyAlignment="1">
      <alignment horizontal="center" vertical="center" wrapText="1"/>
    </xf>
    <xf numFmtId="167" fontId="79" fillId="0" borderId="1" xfId="4" applyNumberFormat="1" applyFont="1" applyFill="1" applyBorder="1" applyAlignment="1">
      <alignment horizontal="center" vertical="center" wrapText="1"/>
    </xf>
    <xf numFmtId="0" fontId="80" fillId="3" borderId="26" xfId="0" applyFont="1" applyFill="1" applyBorder="1" applyAlignment="1">
      <alignment horizontal="center" vertical="center"/>
    </xf>
    <xf numFmtId="0" fontId="80" fillId="3" borderId="24" xfId="0" applyFont="1" applyFill="1" applyBorder="1" applyAlignment="1">
      <alignment horizontal="center" vertical="center"/>
    </xf>
    <xf numFmtId="0" fontId="79" fillId="0" borderId="40" xfId="0" applyFont="1" applyFill="1" applyBorder="1" applyAlignment="1">
      <alignment horizontal="center" vertical="center"/>
    </xf>
    <xf numFmtId="0" fontId="79" fillId="0" borderId="15" xfId="0" applyFont="1" applyFill="1" applyBorder="1" applyAlignment="1">
      <alignment horizontal="center" vertical="center"/>
    </xf>
    <xf numFmtId="0" fontId="79" fillId="0" borderId="45" xfId="0" applyFont="1" applyFill="1" applyBorder="1" applyAlignment="1">
      <alignment horizontal="center" vertical="center"/>
    </xf>
    <xf numFmtId="0" fontId="79" fillId="0" borderId="0" xfId="0" applyFont="1" applyFill="1" applyBorder="1" applyAlignment="1">
      <alignment horizontal="center" vertical="center"/>
    </xf>
    <xf numFmtId="0" fontId="79" fillId="0" borderId="52" xfId="0" applyFont="1" applyFill="1" applyBorder="1" applyAlignment="1">
      <alignment horizontal="center" vertical="center"/>
    </xf>
    <xf numFmtId="0" fontId="79" fillId="0" borderId="54" xfId="0" applyFont="1" applyFill="1" applyBorder="1" applyAlignment="1">
      <alignment horizontal="center" vertical="center"/>
    </xf>
    <xf numFmtId="16" fontId="79" fillId="0" borderId="15" xfId="0" applyNumberFormat="1" applyFont="1" applyFill="1" applyBorder="1" applyAlignment="1">
      <alignment horizontal="center" vertical="center"/>
    </xf>
    <xf numFmtId="0" fontId="79" fillId="0" borderId="25" xfId="0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16" xfId="0" applyFont="1" applyFill="1" applyBorder="1" applyAlignment="1">
      <alignment horizontal="center" vertical="center"/>
    </xf>
    <xf numFmtId="0" fontId="79" fillId="0" borderId="53" xfId="0" applyFont="1" applyFill="1" applyBorder="1" applyAlignment="1">
      <alignment horizontal="center" vertical="center"/>
    </xf>
    <xf numFmtId="0" fontId="79" fillId="0" borderId="0" xfId="0" applyFont="1" applyFill="1" applyBorder="1" applyAlignment="1">
      <alignment horizontal="left" vertical="center"/>
    </xf>
    <xf numFmtId="0" fontId="70" fillId="0" borderId="2" xfId="5" applyFont="1" applyBorder="1" applyAlignment="1">
      <alignment horizontal="center" wrapText="1"/>
    </xf>
    <xf numFmtId="0" fontId="70" fillId="0" borderId="39" xfId="5" applyFont="1" applyBorder="1" applyAlignment="1">
      <alignment horizontal="center" wrapText="1"/>
    </xf>
    <xf numFmtId="0" fontId="70" fillId="0" borderId="27" xfId="5" applyFont="1" applyBorder="1" applyAlignment="1">
      <alignment horizontal="center" wrapText="1"/>
    </xf>
    <xf numFmtId="0" fontId="37" fillId="8" borderId="25" xfId="0" applyFont="1" applyFill="1" applyBorder="1" applyAlignment="1">
      <alignment horizontal="center" vertical="center" wrapText="1"/>
    </xf>
    <xf numFmtId="0" fontId="37" fillId="8" borderId="50" xfId="0" applyFont="1" applyFill="1" applyBorder="1" applyAlignment="1">
      <alignment horizontal="center" vertical="center" wrapText="1"/>
    </xf>
    <xf numFmtId="167" fontId="37" fillId="8" borderId="25" xfId="4" applyNumberFormat="1" applyFont="1" applyFill="1" applyBorder="1" applyAlignment="1">
      <alignment horizontal="center" vertical="center" wrapText="1"/>
    </xf>
    <xf numFmtId="167" fontId="37" fillId="8" borderId="50" xfId="4" applyNumberFormat="1" applyFont="1" applyFill="1" applyBorder="1" applyAlignment="1">
      <alignment horizontal="center" vertical="center" wrapText="1"/>
    </xf>
    <xf numFmtId="0" fontId="37" fillId="8" borderId="21" xfId="0" applyFont="1" applyFill="1" applyBorder="1" applyAlignment="1">
      <alignment horizontal="center" vertical="center"/>
    </xf>
    <xf numFmtId="0" fontId="37" fillId="8" borderId="51" xfId="0" applyFont="1" applyFill="1" applyBorder="1" applyAlignment="1">
      <alignment horizontal="center" vertical="center"/>
    </xf>
    <xf numFmtId="0" fontId="37" fillId="8" borderId="20" xfId="0" applyFont="1" applyFill="1" applyBorder="1" applyAlignment="1">
      <alignment horizontal="center" vertical="center"/>
    </xf>
    <xf numFmtId="167" fontId="37" fillId="8" borderId="48" xfId="4" applyNumberFormat="1" applyFont="1" applyFill="1" applyBorder="1" applyAlignment="1">
      <alignment horizontal="center" vertical="center" wrapText="1"/>
    </xf>
    <xf numFmtId="167" fontId="37" fillId="8" borderId="21" xfId="4" applyNumberFormat="1" applyFont="1" applyFill="1" applyBorder="1" applyAlignment="1">
      <alignment horizontal="center" vertical="center"/>
    </xf>
    <xf numFmtId="167" fontId="37" fillId="8" borderId="20" xfId="4" applyNumberFormat="1" applyFont="1" applyFill="1" applyBorder="1" applyAlignment="1">
      <alignment horizontal="center" vertical="center"/>
    </xf>
    <xf numFmtId="167" fontId="37" fillId="0" borderId="17" xfId="4" applyNumberFormat="1" applyFont="1" applyFill="1" applyBorder="1" applyAlignment="1">
      <alignment horizontal="center" vertical="center" wrapText="1"/>
    </xf>
    <xf numFmtId="167" fontId="37" fillId="0" borderId="40" xfId="4" applyNumberFormat="1" applyFont="1" applyFill="1" applyBorder="1" applyAlignment="1">
      <alignment horizontal="center" vertical="center" wrapText="1"/>
    </xf>
    <xf numFmtId="167" fontId="37" fillId="0" borderId="10" xfId="4" applyNumberFormat="1" applyFont="1" applyFill="1" applyBorder="1" applyAlignment="1">
      <alignment horizontal="center" vertical="center" wrapText="1"/>
    </xf>
    <xf numFmtId="167" fontId="37" fillId="0" borderId="9" xfId="4" applyNumberFormat="1" applyFont="1" applyFill="1" applyBorder="1" applyAlignment="1">
      <alignment horizontal="center" vertical="center" wrapText="1"/>
    </xf>
    <xf numFmtId="167" fontId="37" fillId="8" borderId="1" xfId="4" applyNumberFormat="1" applyFont="1" applyFill="1" applyBorder="1" applyAlignment="1">
      <alignment horizontal="center" vertical="center" wrapText="1"/>
    </xf>
    <xf numFmtId="0" fontId="37" fillId="8" borderId="55" xfId="0" applyFont="1" applyFill="1" applyBorder="1" applyAlignment="1">
      <alignment horizontal="center" vertical="center"/>
    </xf>
    <xf numFmtId="0" fontId="37" fillId="8" borderId="56" xfId="0" applyFont="1" applyFill="1" applyBorder="1" applyAlignment="1">
      <alignment horizontal="center" vertical="center"/>
    </xf>
    <xf numFmtId="167" fontId="37" fillId="8" borderId="0" xfId="4" applyNumberFormat="1" applyFont="1" applyFill="1" applyBorder="1" applyAlignment="1">
      <alignment horizontal="center" vertical="center" wrapText="1"/>
    </xf>
    <xf numFmtId="167" fontId="37" fillId="8" borderId="15" xfId="4" applyNumberFormat="1" applyFont="1" applyFill="1" applyBorder="1" applyAlignment="1">
      <alignment horizontal="center" vertical="center" wrapText="1"/>
    </xf>
    <xf numFmtId="0" fontId="37" fillId="8" borderId="42" xfId="0" applyFont="1" applyFill="1" applyBorder="1" applyAlignment="1">
      <alignment horizontal="center" vertical="center"/>
    </xf>
    <xf numFmtId="0" fontId="37" fillId="8" borderId="43" xfId="0" applyFont="1" applyFill="1" applyBorder="1" applyAlignment="1">
      <alignment horizontal="center" vertical="center"/>
    </xf>
    <xf numFmtId="0" fontId="37" fillId="8" borderId="44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left" vertical="center"/>
    </xf>
    <xf numFmtId="167" fontId="37" fillId="8" borderId="26" xfId="4" applyNumberFormat="1" applyFont="1" applyFill="1" applyBorder="1" applyAlignment="1">
      <alignment horizontal="center" vertical="center" wrapText="1"/>
    </xf>
    <xf numFmtId="167" fontId="37" fillId="8" borderId="4" xfId="4" applyNumberFormat="1" applyFont="1" applyFill="1" applyBorder="1" applyAlignment="1">
      <alignment horizontal="center" vertical="center" wrapText="1"/>
    </xf>
    <xf numFmtId="167" fontId="37" fillId="8" borderId="6" xfId="4" applyNumberFormat="1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/>
    </xf>
    <xf numFmtId="0" fontId="37" fillId="8" borderId="57" xfId="0" applyFont="1" applyFill="1" applyBorder="1" applyAlignment="1">
      <alignment horizontal="center" vertical="center"/>
    </xf>
    <xf numFmtId="16" fontId="37" fillId="8" borderId="0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9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8" borderId="29" xfId="0" applyFont="1" applyFill="1" applyBorder="1" applyAlignment="1">
      <alignment horizontal="center" vertical="center"/>
    </xf>
    <xf numFmtId="0" fontId="37" fillId="8" borderId="58" xfId="0" applyFont="1" applyFill="1" applyBorder="1" applyAlignment="1">
      <alignment horizontal="center" vertical="center"/>
    </xf>
    <xf numFmtId="0" fontId="39" fillId="8" borderId="0" xfId="0" applyFont="1" applyFill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4" fontId="3" fillId="0" borderId="0" xfId="4" applyNumberFormat="1" applyFont="1" applyBorder="1" applyAlignment="1">
      <alignment horizontal="right" vertical="center"/>
    </xf>
    <xf numFmtId="0" fontId="41" fillId="3" borderId="26" xfId="0" applyFont="1" applyFill="1" applyBorder="1" applyAlignment="1">
      <alignment horizontal="center" vertical="center"/>
    </xf>
    <xf numFmtId="0" fontId="41" fillId="3" borderId="24" xfId="0" applyFont="1" applyFill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51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64" fillId="8" borderId="21" xfId="0" applyFont="1" applyFill="1" applyBorder="1" applyAlignment="1">
      <alignment horizontal="center" vertical="center"/>
    </xf>
    <xf numFmtId="0" fontId="64" fillId="8" borderId="51" xfId="0" applyFont="1" applyFill="1" applyBorder="1" applyAlignment="1">
      <alignment horizontal="center" vertical="center"/>
    </xf>
    <xf numFmtId="0" fontId="64" fillId="8" borderId="20" xfId="0" applyFont="1" applyFill="1" applyBorder="1" applyAlignment="1">
      <alignment horizontal="center" vertical="center"/>
    </xf>
    <xf numFmtId="0" fontId="65" fillId="8" borderId="55" xfId="0" applyFont="1" applyFill="1" applyBorder="1" applyAlignment="1">
      <alignment horizontal="center" vertical="center"/>
    </xf>
    <xf numFmtId="0" fontId="65" fillId="8" borderId="56" xfId="0" applyFont="1" applyFill="1" applyBorder="1" applyAlignment="1">
      <alignment horizontal="center" vertical="center"/>
    </xf>
    <xf numFmtId="0" fontId="64" fillId="8" borderId="30" xfId="0" applyFont="1" applyFill="1" applyBorder="1" applyAlignment="1">
      <alignment horizontal="center" vertical="center"/>
    </xf>
    <xf numFmtId="0" fontId="64" fillId="8" borderId="1" xfId="0" applyFont="1" applyFill="1" applyBorder="1" applyAlignment="1">
      <alignment horizontal="center" vertical="center"/>
    </xf>
    <xf numFmtId="0" fontId="64" fillId="8" borderId="2" xfId="0" applyFont="1" applyFill="1" applyBorder="1" applyAlignment="1">
      <alignment horizontal="center" vertical="center"/>
    </xf>
    <xf numFmtId="0" fontId="72" fillId="8" borderId="0" xfId="0" applyFont="1" applyFill="1" applyAlignment="1">
      <alignment horizontal="center" vertical="center"/>
    </xf>
    <xf numFmtId="0" fontId="73" fillId="8" borderId="0" xfId="0" applyFont="1" applyFill="1" applyAlignment="1">
      <alignment horizontal="center" vertical="center"/>
    </xf>
    <xf numFmtId="0" fontId="0" fillId="0" borderId="0" xfId="0"/>
    <xf numFmtId="0" fontId="64" fillId="8" borderId="42" xfId="0" applyFont="1" applyFill="1" applyBorder="1" applyAlignment="1">
      <alignment horizontal="center" vertical="center"/>
    </xf>
    <xf numFmtId="0" fontId="64" fillId="8" borderId="43" xfId="0" applyFont="1" applyFill="1" applyBorder="1" applyAlignment="1">
      <alignment horizontal="center" vertical="center"/>
    </xf>
    <xf numFmtId="0" fontId="64" fillId="8" borderId="44" xfId="0" applyFont="1" applyFill="1" applyBorder="1" applyAlignment="1">
      <alignment horizontal="center" vertical="center"/>
    </xf>
    <xf numFmtId="167" fontId="64" fillId="8" borderId="21" xfId="4" applyNumberFormat="1" applyFont="1" applyFill="1" applyBorder="1" applyAlignment="1">
      <alignment horizontal="center" vertical="center"/>
    </xf>
    <xf numFmtId="167" fontId="64" fillId="8" borderId="20" xfId="4" applyNumberFormat="1" applyFont="1" applyFill="1" applyBorder="1" applyAlignment="1">
      <alignment horizontal="center" vertical="center"/>
    </xf>
    <xf numFmtId="167" fontId="65" fillId="8" borderId="21" xfId="4" applyNumberFormat="1" applyFont="1" applyFill="1" applyBorder="1" applyAlignment="1">
      <alignment horizontal="center" vertical="center"/>
    </xf>
    <xf numFmtId="167" fontId="65" fillId="8" borderId="20" xfId="4" applyNumberFormat="1" applyFont="1" applyFill="1" applyBorder="1" applyAlignment="1">
      <alignment horizontal="center" vertical="center"/>
    </xf>
    <xf numFmtId="0" fontId="42" fillId="8" borderId="0" xfId="0" applyFont="1" applyFill="1" applyAlignment="1">
      <alignment horizontal="left" vertical="center"/>
    </xf>
    <xf numFmtId="167" fontId="65" fillId="8" borderId="25" xfId="4" applyNumberFormat="1" applyFont="1" applyFill="1" applyBorder="1" applyAlignment="1">
      <alignment horizontal="center" vertical="center" wrapText="1"/>
    </xf>
    <xf numFmtId="167" fontId="65" fillId="8" borderId="48" xfId="4" applyNumberFormat="1" applyFont="1" applyFill="1" applyBorder="1" applyAlignment="1">
      <alignment horizontal="center" vertical="center" wrapText="1"/>
    </xf>
    <xf numFmtId="167" fontId="65" fillId="8" borderId="50" xfId="4" applyNumberFormat="1" applyFont="1" applyFill="1" applyBorder="1" applyAlignment="1">
      <alignment horizontal="center" vertical="center" wrapText="1"/>
    </xf>
    <xf numFmtId="0" fontId="42" fillId="8" borderId="0" xfId="0" applyFont="1" applyFill="1" applyBorder="1" applyAlignment="1">
      <alignment horizontal="center" vertical="center"/>
    </xf>
    <xf numFmtId="16" fontId="65" fillId="8" borderId="15" xfId="0" applyNumberFormat="1" applyFont="1" applyFill="1" applyBorder="1" applyAlignment="1">
      <alignment horizontal="center" vertical="center"/>
    </xf>
    <xf numFmtId="0" fontId="65" fillId="8" borderId="0" xfId="0" applyFont="1" applyFill="1" applyBorder="1" applyAlignment="1">
      <alignment horizontal="center" vertical="center"/>
    </xf>
    <xf numFmtId="0" fontId="65" fillId="8" borderId="42" xfId="0" applyFont="1" applyFill="1" applyBorder="1" applyAlignment="1">
      <alignment horizontal="center" vertical="center"/>
    </xf>
    <xf numFmtId="0" fontId="65" fillId="8" borderId="44" xfId="0" applyFont="1" applyFill="1" applyBorder="1" applyAlignment="1">
      <alignment horizontal="center" vertical="center"/>
    </xf>
    <xf numFmtId="0" fontId="65" fillId="8" borderId="57" xfId="0" applyFont="1" applyFill="1" applyBorder="1" applyAlignment="1">
      <alignment horizontal="center" vertical="center"/>
    </xf>
    <xf numFmtId="0" fontId="65" fillId="8" borderId="29" xfId="0" applyFont="1" applyFill="1" applyBorder="1" applyAlignment="1">
      <alignment horizontal="center" vertical="center"/>
    </xf>
    <xf numFmtId="0" fontId="65" fillId="8" borderId="58" xfId="0" applyFont="1" applyFill="1" applyBorder="1" applyAlignment="1">
      <alignment horizontal="center" vertical="center"/>
    </xf>
    <xf numFmtId="0" fontId="65" fillId="8" borderId="25" xfId="0" applyFont="1" applyFill="1" applyBorder="1" applyAlignment="1">
      <alignment horizontal="center" vertical="center" wrapText="1"/>
    </xf>
    <xf numFmtId="0" fontId="65" fillId="8" borderId="50" xfId="0" applyFont="1" applyFill="1" applyBorder="1" applyAlignment="1">
      <alignment horizontal="center" vertical="center" wrapText="1"/>
    </xf>
    <xf numFmtId="0" fontId="65" fillId="8" borderId="21" xfId="0" applyFont="1" applyFill="1" applyBorder="1" applyAlignment="1">
      <alignment horizontal="center" vertical="center"/>
    </xf>
    <xf numFmtId="0" fontId="65" fillId="8" borderId="51" xfId="0" applyFont="1" applyFill="1" applyBorder="1" applyAlignment="1">
      <alignment horizontal="center" vertical="center"/>
    </xf>
    <xf numFmtId="0" fontId="65" fillId="8" borderId="20" xfId="0" applyFont="1" applyFill="1" applyBorder="1" applyAlignment="1">
      <alignment horizontal="center" vertical="center"/>
    </xf>
    <xf numFmtId="0" fontId="64" fillId="8" borderId="0" xfId="0" applyFont="1" applyFill="1" applyAlignment="1">
      <alignment horizontal="left" vertical="center"/>
    </xf>
    <xf numFmtId="0" fontId="64" fillId="8" borderId="25" xfId="0" applyFont="1" applyFill="1" applyBorder="1" applyAlignment="1">
      <alignment horizontal="center" vertical="center" wrapText="1"/>
    </xf>
    <xf numFmtId="0" fontId="64" fillId="8" borderId="50" xfId="0" applyFont="1" applyFill="1" applyBorder="1" applyAlignment="1">
      <alignment horizontal="center" vertical="center" wrapText="1"/>
    </xf>
    <xf numFmtId="0" fontId="64" fillId="8" borderId="55" xfId="0" applyFont="1" applyFill="1" applyBorder="1" applyAlignment="1">
      <alignment horizontal="center" vertical="center"/>
    </xf>
    <xf numFmtId="0" fontId="64" fillId="8" borderId="57" xfId="0" applyFont="1" applyFill="1" applyBorder="1" applyAlignment="1">
      <alignment horizontal="center" vertical="center"/>
    </xf>
    <xf numFmtId="0" fontId="64" fillId="8" borderId="29" xfId="0" applyFont="1" applyFill="1" applyBorder="1" applyAlignment="1">
      <alignment horizontal="center" vertical="center"/>
    </xf>
    <xf numFmtId="0" fontId="64" fillId="8" borderId="58" xfId="0" applyFont="1" applyFill="1" applyBorder="1" applyAlignment="1">
      <alignment horizontal="center" vertical="center"/>
    </xf>
    <xf numFmtId="0" fontId="64" fillId="8" borderId="56" xfId="0" applyFont="1" applyFill="1" applyBorder="1" applyAlignment="1">
      <alignment horizontal="center" vertical="center"/>
    </xf>
    <xf numFmtId="0" fontId="37" fillId="0" borderId="21" xfId="0" applyFont="1" applyFill="1" applyBorder="1" applyAlignment="1">
      <alignment horizontal="center" vertical="center"/>
    </xf>
    <xf numFmtId="0" fontId="37" fillId="0" borderId="51" xfId="0" applyFont="1" applyFill="1" applyBorder="1" applyAlignment="1">
      <alignment horizontal="center" vertical="center"/>
    </xf>
    <xf numFmtId="0" fontId="37" fillId="0" borderId="20" xfId="0" applyFont="1" applyFill="1" applyBorder="1" applyAlignment="1">
      <alignment horizontal="center" vertical="center"/>
    </xf>
    <xf numFmtId="167" fontId="64" fillId="8" borderId="25" xfId="4" applyNumberFormat="1" applyFont="1" applyFill="1" applyBorder="1" applyAlignment="1">
      <alignment horizontal="center" vertical="center" wrapText="1"/>
    </xf>
    <xf numFmtId="167" fontId="64" fillId="8" borderId="50" xfId="4" applyNumberFormat="1" applyFont="1" applyFill="1" applyBorder="1" applyAlignment="1">
      <alignment horizontal="center" vertical="center" wrapText="1"/>
    </xf>
    <xf numFmtId="167" fontId="64" fillId="0" borderId="38" xfId="4" applyNumberFormat="1" applyFont="1" applyFill="1" applyBorder="1" applyAlignment="1">
      <alignment horizontal="center" vertical="center" wrapText="1"/>
    </xf>
    <xf numFmtId="167" fontId="64" fillId="0" borderId="59" xfId="4" applyNumberFormat="1" applyFont="1" applyFill="1" applyBorder="1" applyAlignment="1">
      <alignment horizontal="center" vertical="center" wrapText="1"/>
    </xf>
    <xf numFmtId="167" fontId="64" fillId="8" borderId="26" xfId="4" applyNumberFormat="1" applyFont="1" applyFill="1" applyBorder="1" applyAlignment="1">
      <alignment horizontal="center" vertical="center" wrapText="1"/>
    </xf>
    <xf numFmtId="167" fontId="64" fillId="8" borderId="4" xfId="4" applyNumberFormat="1" applyFont="1" applyFill="1" applyBorder="1" applyAlignment="1">
      <alignment horizontal="center" vertical="center" wrapText="1"/>
    </xf>
    <xf numFmtId="167" fontId="64" fillId="8" borderId="6" xfId="4" applyNumberFormat="1" applyFont="1" applyFill="1" applyBorder="1" applyAlignment="1">
      <alignment horizontal="center" vertical="center" wrapText="1"/>
    </xf>
    <xf numFmtId="167" fontId="64" fillId="0" borderId="10" xfId="4" applyNumberFormat="1" applyFont="1" applyFill="1" applyBorder="1" applyAlignment="1">
      <alignment horizontal="center" vertical="center" wrapText="1"/>
    </xf>
    <xf numFmtId="167" fontId="64" fillId="0" borderId="9" xfId="4" applyNumberFormat="1" applyFont="1" applyFill="1" applyBorder="1" applyAlignment="1">
      <alignment horizontal="center" vertical="center" wrapText="1"/>
    </xf>
    <xf numFmtId="0" fontId="64" fillId="8" borderId="0" xfId="0" applyFont="1" applyFill="1" applyBorder="1" applyAlignment="1">
      <alignment horizontal="center" vertical="center"/>
    </xf>
    <xf numFmtId="16" fontId="64" fillId="8" borderId="15" xfId="0" applyNumberFormat="1" applyFont="1" applyFill="1" applyBorder="1" applyAlignment="1">
      <alignment horizontal="center" vertical="center"/>
    </xf>
    <xf numFmtId="0" fontId="65" fillId="3" borderId="26" xfId="0" applyFont="1" applyFill="1" applyBorder="1" applyAlignment="1">
      <alignment horizontal="center" vertical="center"/>
    </xf>
    <xf numFmtId="0" fontId="65" fillId="3" borderId="24" xfId="0" applyFont="1" applyFill="1" applyBorder="1" applyAlignment="1">
      <alignment horizontal="center" vertical="center"/>
    </xf>
    <xf numFmtId="0" fontId="34" fillId="8" borderId="21" xfId="0" applyFont="1" applyFill="1" applyBorder="1" applyAlignment="1">
      <alignment horizontal="center" vertical="center"/>
    </xf>
    <xf numFmtId="0" fontId="34" fillId="8" borderId="51" xfId="0" applyFont="1" applyFill="1" applyBorder="1" applyAlignment="1">
      <alignment horizontal="center" vertical="center"/>
    </xf>
    <xf numFmtId="0" fontId="34" fillId="8" borderId="20" xfId="0" applyFont="1" applyFill="1" applyBorder="1" applyAlignment="1">
      <alignment horizontal="center" vertical="center"/>
    </xf>
    <xf numFmtId="0" fontId="34" fillId="8" borderId="55" xfId="0" applyFont="1" applyFill="1" applyBorder="1" applyAlignment="1">
      <alignment horizontal="center" vertical="center"/>
    </xf>
    <xf numFmtId="0" fontId="34" fillId="8" borderId="56" xfId="0" applyFont="1" applyFill="1" applyBorder="1" applyAlignment="1">
      <alignment horizontal="center" vertical="center"/>
    </xf>
    <xf numFmtId="167" fontId="34" fillId="8" borderId="25" xfId="4" applyNumberFormat="1" applyFont="1" applyFill="1" applyBorder="1" applyAlignment="1">
      <alignment horizontal="center" vertical="center" wrapText="1"/>
    </xf>
    <xf numFmtId="167" fontId="34" fillId="8" borderId="48" xfId="4" applyNumberFormat="1" applyFont="1" applyFill="1" applyBorder="1" applyAlignment="1">
      <alignment horizontal="center" vertical="center" wrapText="1"/>
    </xf>
    <xf numFmtId="167" fontId="34" fillId="8" borderId="50" xfId="4" applyNumberFormat="1" applyFont="1" applyFill="1" applyBorder="1" applyAlignment="1">
      <alignment horizontal="center" vertical="center" wrapText="1"/>
    </xf>
    <xf numFmtId="0" fontId="34" fillId="8" borderId="57" xfId="0" applyFont="1" applyFill="1" applyBorder="1" applyAlignment="1">
      <alignment horizontal="center" vertical="center"/>
    </xf>
    <xf numFmtId="167" fontId="34" fillId="8" borderId="21" xfId="4" applyNumberFormat="1" applyFont="1" applyFill="1" applyBorder="1" applyAlignment="1">
      <alignment horizontal="center" vertical="center"/>
    </xf>
    <xf numFmtId="167" fontId="34" fillId="8" borderId="20" xfId="4" applyNumberFormat="1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24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4" fillId="8" borderId="7" xfId="0" applyFont="1" applyFill="1" applyBorder="1" applyAlignment="1">
      <alignment horizontal="center" vertical="center"/>
    </xf>
    <xf numFmtId="0" fontId="34" fillId="8" borderId="8" xfId="0" applyFont="1" applyFill="1" applyBorder="1" applyAlignment="1">
      <alignment horizontal="center" vertical="center"/>
    </xf>
    <xf numFmtId="0" fontId="34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34" fillId="8" borderId="44" xfId="0" applyFont="1" applyFill="1" applyBorder="1" applyAlignment="1">
      <alignment horizontal="center" vertical="center"/>
    </xf>
    <xf numFmtId="0" fontId="44" fillId="8" borderId="0" xfId="0" applyFont="1" applyFill="1" applyBorder="1" applyAlignment="1">
      <alignment horizontal="right" vertical="center"/>
    </xf>
    <xf numFmtId="167" fontId="34" fillId="0" borderId="1" xfId="4" applyNumberFormat="1" applyFont="1" applyFill="1" applyBorder="1" applyAlignment="1">
      <alignment horizontal="center" vertical="center" wrapText="1"/>
    </xf>
    <xf numFmtId="0" fontId="34" fillId="8" borderId="0" xfId="0" applyFont="1" applyFill="1" applyAlignment="1">
      <alignment horizontal="center" vertical="center"/>
    </xf>
    <xf numFmtId="0" fontId="34" fillId="8" borderId="0" xfId="0" applyFont="1" applyFill="1" applyAlignment="1">
      <alignment horizontal="left" vertical="center"/>
    </xf>
    <xf numFmtId="0" fontId="34" fillId="8" borderId="29" xfId="0" applyFont="1" applyFill="1" applyBorder="1" applyAlignment="1">
      <alignment horizontal="center" vertical="center"/>
    </xf>
    <xf numFmtId="0" fontId="34" fillId="8" borderId="58" xfId="0" applyFont="1" applyFill="1" applyBorder="1" applyAlignment="1">
      <alignment horizontal="center" vertical="center"/>
    </xf>
    <xf numFmtId="0" fontId="34" fillId="8" borderId="15" xfId="0" applyFont="1" applyFill="1" applyBorder="1" applyAlignment="1">
      <alignment horizontal="center" vertical="center"/>
    </xf>
    <xf numFmtId="16" fontId="34" fillId="8" borderId="0" xfId="0" applyNumberFormat="1" applyFont="1" applyFill="1" applyBorder="1" applyAlignment="1">
      <alignment horizontal="center" vertical="center"/>
    </xf>
    <xf numFmtId="0" fontId="34" fillId="8" borderId="0" xfId="0" applyFont="1" applyFill="1" applyBorder="1" applyAlignment="1">
      <alignment horizontal="center" vertical="center"/>
    </xf>
    <xf numFmtId="0" fontId="34" fillId="8" borderId="25" xfId="0" applyFont="1" applyFill="1" applyBorder="1" applyAlignment="1">
      <alignment horizontal="center" vertical="center" wrapText="1"/>
    </xf>
    <xf numFmtId="0" fontId="34" fillId="8" borderId="50" xfId="0" applyFont="1" applyFill="1" applyBorder="1" applyAlignment="1">
      <alignment horizontal="center" vertical="center" wrapText="1"/>
    </xf>
    <xf numFmtId="0" fontId="80" fillId="0" borderId="0" xfId="0" applyFont="1" applyAlignment="1">
      <alignment horizontal="center" vertical="center"/>
    </xf>
    <xf numFmtId="0" fontId="80" fillId="0" borderId="7" xfId="0" applyFont="1" applyBorder="1" applyAlignment="1">
      <alignment horizontal="center" vertical="center"/>
    </xf>
    <xf numFmtId="0" fontId="80" fillId="0" borderId="8" xfId="0" applyFont="1" applyBorder="1" applyAlignment="1">
      <alignment horizontal="center" vertical="center"/>
    </xf>
    <xf numFmtId="0" fontId="25" fillId="8" borderId="0" xfId="0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6" fillId="0" borderId="63" xfId="0" applyFont="1" applyBorder="1" applyAlignment="1"/>
    <xf numFmtId="0" fontId="26" fillId="0" borderId="13" xfId="0" applyFont="1" applyBorder="1" applyAlignment="1"/>
    <xf numFmtId="0" fontId="26" fillId="0" borderId="0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26" xfId="0" applyFont="1" applyBorder="1" applyAlignment="1">
      <alignment horizontal="center"/>
    </xf>
    <xf numFmtId="0" fontId="26" fillId="0" borderId="60" xfId="0" applyFont="1" applyBorder="1" applyAlignment="1">
      <alignment horizontal="center"/>
    </xf>
    <xf numFmtId="0" fontId="26" fillId="0" borderId="24" xfId="0" applyFont="1" applyBorder="1" applyAlignment="1">
      <alignment horizontal="center"/>
    </xf>
    <xf numFmtId="0" fontId="26" fillId="0" borderId="4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4" fontId="26" fillId="0" borderId="15" xfId="0" applyNumberFormat="1" applyFont="1" applyBorder="1" applyAlignment="1">
      <alignment horizontal="center"/>
    </xf>
    <xf numFmtId="4" fontId="26" fillId="0" borderId="16" xfId="0" applyNumberFormat="1" applyFont="1" applyBorder="1" applyAlignment="1">
      <alignment horizontal="center"/>
    </xf>
    <xf numFmtId="0" fontId="26" fillId="0" borderId="0" xfId="0" applyFont="1" applyBorder="1" applyAlignment="1">
      <alignment horizontal="right"/>
    </xf>
    <xf numFmtId="0" fontId="26" fillId="0" borderId="62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4" fontId="26" fillId="0" borderId="39" xfId="0" applyNumberFormat="1" applyFont="1" applyBorder="1" applyAlignment="1">
      <alignment horizontal="center"/>
    </xf>
    <xf numFmtId="0" fontId="26" fillId="0" borderId="61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4" fontId="26" fillId="0" borderId="4" xfId="0" applyNumberFormat="1" applyFont="1" applyBorder="1" applyAlignment="1">
      <alignment horizontal="center"/>
    </xf>
    <xf numFmtId="4" fontId="26" fillId="0" borderId="0" xfId="0" applyNumberFormat="1" applyFont="1" applyBorder="1" applyAlignment="1">
      <alignment horizontal="center"/>
    </xf>
    <xf numFmtId="4" fontId="26" fillId="0" borderId="21" xfId="0" applyNumberFormat="1" applyFont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0" xfId="0" applyFont="1" applyBorder="1" applyAlignment="1"/>
    <xf numFmtId="4" fontId="26" fillId="0" borderId="61" xfId="0" applyNumberFormat="1" applyFont="1" applyBorder="1" applyAlignment="1">
      <alignment horizontal="center"/>
    </xf>
    <xf numFmtId="0" fontId="27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5" xfId="0" applyFon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3" xfId="0" applyBorder="1" applyAlignment="1"/>
    <xf numFmtId="0" fontId="0" fillId="0" borderId="13" xfId="0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4" fontId="0" fillId="0" borderId="39" xfId="0" applyNumberFormat="1" applyBorder="1" applyAlignment="1">
      <alignment horizontal="center"/>
    </xf>
    <xf numFmtId="4" fontId="0" fillId="0" borderId="61" xfId="0" applyNumberForma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0" fillId="0" borderId="61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4" fontId="0" fillId="0" borderId="4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4" fontId="0" fillId="0" borderId="60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60" xfId="0" applyBorder="1" applyAlignment="1">
      <alignment horizontal="left"/>
    </xf>
    <xf numFmtId="0" fontId="0" fillId="0" borderId="7" xfId="0" applyBorder="1" applyAlignment="1">
      <alignment horizontal="center"/>
    </xf>
    <xf numFmtId="0" fontId="13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60" xfId="0" applyBorder="1" applyAlignment="1">
      <alignment horizontal="center"/>
    </xf>
    <xf numFmtId="0" fontId="0" fillId="0" borderId="60" xfId="0" applyBorder="1" applyAlignment="1"/>
    <xf numFmtId="0" fontId="0" fillId="0" borderId="0" xfId="0" applyBorder="1" applyAlignment="1"/>
    <xf numFmtId="0" fontId="13" fillId="0" borderId="0" xfId="0" applyFont="1" applyBorder="1" applyAlignment="1">
      <alignment horizontal="left"/>
    </xf>
    <xf numFmtId="4" fontId="4" fillId="0" borderId="21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3" xfId="0" applyFont="1" applyBorder="1" applyAlignment="1"/>
    <xf numFmtId="0" fontId="4" fillId="0" borderId="13" xfId="0" applyFont="1" applyBorder="1" applyAlignment="1"/>
    <xf numFmtId="4" fontId="4" fillId="0" borderId="39" xfId="0" applyNumberFormat="1" applyFont="1" applyBorder="1" applyAlignment="1">
      <alignment horizontal="center"/>
    </xf>
    <xf numFmtId="4" fontId="4" fillId="0" borderId="61" xfId="0" applyNumberFormat="1" applyFont="1" applyBorder="1" applyAlignment="1">
      <alignment horizontal="center"/>
    </xf>
    <xf numFmtId="4" fontId="4" fillId="0" borderId="15" xfId="0" applyNumberFormat="1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4" fontId="4" fillId="0" borderId="4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3" fillId="8" borderId="15" xfId="0" applyFont="1" applyFill="1" applyBorder="1" applyAlignment="1">
      <alignment horizontal="left"/>
    </xf>
    <xf numFmtId="0" fontId="13" fillId="8" borderId="16" xfId="0" applyFont="1" applyFill="1" applyBorder="1" applyAlignment="1">
      <alignment horizontal="left"/>
    </xf>
    <xf numFmtId="0" fontId="4" fillId="8" borderId="26" xfId="0" applyFont="1" applyFill="1" applyBorder="1" applyAlignment="1">
      <alignment horizontal="center"/>
    </xf>
    <xf numFmtId="0" fontId="4" fillId="8" borderId="60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4" fontId="0" fillId="8" borderId="15" xfId="0" applyNumberFormat="1" applyFill="1" applyBorder="1" applyAlignment="1">
      <alignment horizontal="center"/>
    </xf>
    <xf numFmtId="4" fontId="0" fillId="8" borderId="16" xfId="0" applyNumberFormat="1" applyFill="1" applyBorder="1" applyAlignment="1">
      <alignment horizontal="center"/>
    </xf>
    <xf numFmtId="0" fontId="4" fillId="8" borderId="4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4" fillId="8" borderId="0" xfId="0" applyFont="1" applyFill="1" applyBorder="1" applyAlignment="1">
      <alignment horizontal="right"/>
    </xf>
    <xf numFmtId="4" fontId="0" fillId="8" borderId="39" xfId="0" applyNumberFormat="1" applyFill="1" applyBorder="1" applyAlignment="1">
      <alignment horizontal="center"/>
    </xf>
    <xf numFmtId="0" fontId="0" fillId="8" borderId="61" xfId="0" applyFill="1" applyBorder="1" applyAlignment="1">
      <alignment horizontal="center"/>
    </xf>
    <xf numFmtId="0" fontId="0" fillId="8" borderId="62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63" xfId="0" applyFill="1" applyBorder="1" applyAlignment="1"/>
    <xf numFmtId="0" fontId="0" fillId="8" borderId="13" xfId="0" applyFill="1" applyBorder="1" applyAlignment="1"/>
    <xf numFmtId="4" fontId="0" fillId="8" borderId="4" xfId="0" applyNumberFormat="1" applyFill="1" applyBorder="1" applyAlignment="1">
      <alignment horizontal="center"/>
    </xf>
    <xf numFmtId="4" fontId="0" fillId="8" borderId="0" xfId="0" applyNumberFormat="1" applyFill="1" applyBorder="1" applyAlignment="1">
      <alignment horizontal="center"/>
    </xf>
    <xf numFmtId="4" fontId="0" fillId="8" borderId="21" xfId="0" applyNumberFormat="1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0" fontId="24" fillId="8" borderId="0" xfId="0" applyFont="1" applyFill="1" applyAlignment="1">
      <alignment horizontal="left" vertical="center"/>
    </xf>
    <xf numFmtId="0" fontId="24" fillId="8" borderId="15" xfId="0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right" vertical="center"/>
    </xf>
    <xf numFmtId="0" fontId="32" fillId="8" borderId="30" xfId="0" applyFont="1" applyFill="1" applyBorder="1" applyAlignment="1">
      <alignment horizontal="center" vertical="center" wrapText="1"/>
    </xf>
    <xf numFmtId="0" fontId="32" fillId="8" borderId="46" xfId="0" applyFont="1" applyFill="1" applyBorder="1" applyAlignment="1">
      <alignment horizontal="center" vertical="center" wrapText="1"/>
    </xf>
    <xf numFmtId="0" fontId="32" fillId="8" borderId="30" xfId="0" applyFont="1" applyFill="1" applyBorder="1" applyAlignment="1">
      <alignment horizontal="center" vertical="center"/>
    </xf>
    <xf numFmtId="0" fontId="32" fillId="8" borderId="46" xfId="0" applyFont="1" applyFill="1" applyBorder="1" applyAlignment="1">
      <alignment horizontal="center" vertical="center"/>
    </xf>
    <xf numFmtId="0" fontId="29" fillId="8" borderId="26" xfId="0" applyFont="1" applyFill="1" applyBorder="1" applyAlignment="1">
      <alignment horizontal="center" vertical="center"/>
    </xf>
    <xf numFmtId="0" fontId="29" fillId="8" borderId="24" xfId="0" applyFont="1" applyFill="1" applyBorder="1" applyAlignment="1">
      <alignment horizontal="center" vertical="center"/>
    </xf>
    <xf numFmtId="0" fontId="29" fillId="8" borderId="62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horizontal="center" vertical="center"/>
    </xf>
    <xf numFmtId="167" fontId="79" fillId="0" borderId="10" xfId="4" applyNumberFormat="1" applyFont="1" applyFill="1" applyBorder="1" applyAlignment="1">
      <alignment horizontal="center" vertical="center" wrapText="1"/>
    </xf>
    <xf numFmtId="167" fontId="79" fillId="0" borderId="18" xfId="4" applyNumberFormat="1" applyFont="1" applyFill="1" applyBorder="1" applyAlignment="1">
      <alignment horizontal="center" vertical="center" wrapText="1"/>
    </xf>
    <xf numFmtId="167" fontId="79" fillId="0" borderId="9" xfId="4" applyNumberFormat="1" applyFont="1" applyFill="1" applyBorder="1" applyAlignment="1">
      <alignment horizontal="center" vertical="center" wrapText="1"/>
    </xf>
    <xf numFmtId="14" fontId="85" fillId="0" borderId="51" xfId="0" applyNumberFormat="1" applyFont="1" applyBorder="1" applyAlignment="1">
      <alignment horizontal="center" vertical="center"/>
    </xf>
    <xf numFmtId="0" fontId="85" fillId="0" borderId="51" xfId="0" applyFont="1" applyBorder="1" applyAlignment="1">
      <alignment vertical="center"/>
    </xf>
    <xf numFmtId="0" fontId="85" fillId="8" borderId="51" xfId="0" applyFont="1" applyFill="1" applyBorder="1" applyAlignment="1">
      <alignment vertical="center"/>
    </xf>
    <xf numFmtId="16" fontId="85" fillId="8" borderId="51" xfId="0" applyNumberFormat="1" applyFont="1" applyFill="1" applyBorder="1" applyAlignment="1">
      <alignment horizontal="center" vertical="center"/>
    </xf>
    <xf numFmtId="0" fontId="85" fillId="8" borderId="18" xfId="0" applyFont="1" applyFill="1" applyBorder="1" applyAlignment="1">
      <alignment vertical="center"/>
    </xf>
    <xf numFmtId="0" fontId="85" fillId="8" borderId="1" xfId="0" applyFont="1" applyFill="1" applyBorder="1" applyAlignment="1">
      <alignment horizontal="left" vertical="center"/>
    </xf>
    <xf numFmtId="4" fontId="85" fillId="8" borderId="1" xfId="0" applyNumberFormat="1" applyFont="1" applyFill="1" applyBorder="1" applyAlignment="1">
      <alignment horizontal="center" vertical="center"/>
    </xf>
    <xf numFmtId="0" fontId="85" fillId="8" borderId="9" xfId="0" applyFont="1" applyFill="1" applyBorder="1" applyAlignment="1">
      <alignment horizontal="center" vertical="center"/>
    </xf>
    <xf numFmtId="4" fontId="85" fillId="8" borderId="9" xfId="0" applyNumberFormat="1" applyFont="1" applyFill="1" applyBorder="1" applyAlignment="1">
      <alignment horizontal="center" vertical="center"/>
    </xf>
    <xf numFmtId="4" fontId="85" fillId="0" borderId="9" xfId="0" applyNumberFormat="1" applyFont="1" applyFill="1" applyBorder="1" applyAlignment="1">
      <alignment horizontal="center" vertical="center"/>
    </xf>
    <xf numFmtId="0" fontId="85" fillId="8" borderId="9" xfId="0" applyNumberFormat="1" applyFont="1" applyFill="1" applyBorder="1" applyAlignment="1">
      <alignment horizontal="center" vertical="center"/>
    </xf>
    <xf numFmtId="3" fontId="85" fillId="8" borderId="9" xfId="0" applyNumberFormat="1" applyFont="1" applyFill="1" applyBorder="1" applyAlignment="1">
      <alignment horizontal="center" vertical="center"/>
    </xf>
    <xf numFmtId="1" fontId="85" fillId="8" borderId="9" xfId="0" applyNumberFormat="1" applyFont="1" applyFill="1" applyBorder="1" applyAlignment="1">
      <alignment horizontal="center" vertical="center"/>
    </xf>
    <xf numFmtId="4" fontId="85" fillId="8" borderId="9" xfId="4" applyNumberFormat="1" applyFont="1" applyFill="1" applyBorder="1" applyAlignment="1">
      <alignment horizontal="center" vertical="center"/>
    </xf>
    <xf numFmtId="4" fontId="85" fillId="8" borderId="9" xfId="4" applyNumberFormat="1" applyFont="1" applyFill="1" applyBorder="1" applyAlignment="1">
      <alignment horizontal="right" vertical="center"/>
    </xf>
    <xf numFmtId="4" fontId="85" fillId="8" borderId="40" xfId="4" applyNumberFormat="1" applyFont="1" applyFill="1" applyBorder="1" applyAlignment="1">
      <alignment horizontal="right" vertical="center"/>
    </xf>
    <xf numFmtId="4" fontId="85" fillId="0" borderId="9" xfId="4" applyNumberFormat="1" applyFont="1" applyFill="1" applyBorder="1" applyAlignment="1">
      <alignment horizontal="right" vertical="center"/>
    </xf>
    <xf numFmtId="4" fontId="85" fillId="0" borderId="40" xfId="4" applyNumberFormat="1" applyFont="1" applyFill="1" applyBorder="1" applyAlignment="1">
      <alignment horizontal="right" vertical="center"/>
    </xf>
    <xf numFmtId="4" fontId="85" fillId="8" borderId="2" xfId="4" applyNumberFormat="1" applyFont="1" applyFill="1" applyBorder="1" applyAlignment="1">
      <alignment horizontal="right" vertical="center"/>
    </xf>
    <xf numFmtId="0" fontId="85" fillId="8" borderId="1" xfId="0" applyFont="1" applyFill="1" applyBorder="1" applyAlignment="1">
      <alignment vertical="center"/>
    </xf>
    <xf numFmtId="0" fontId="85" fillId="8" borderId="1" xfId="0" applyFont="1" applyFill="1" applyBorder="1" applyAlignment="1">
      <alignment horizontal="center" vertical="center"/>
    </xf>
    <xf numFmtId="4" fontId="85" fillId="0" borderId="1" xfId="0" applyNumberFormat="1" applyFont="1" applyFill="1" applyBorder="1" applyAlignment="1">
      <alignment horizontal="center" vertical="center"/>
    </xf>
    <xf numFmtId="0" fontId="85" fillId="8" borderId="1" xfId="0" applyNumberFormat="1" applyFont="1" applyFill="1" applyBorder="1" applyAlignment="1">
      <alignment horizontal="center" vertical="center"/>
    </xf>
    <xf numFmtId="3" fontId="85" fillId="8" borderId="1" xfId="0" applyNumberFormat="1" applyFont="1" applyFill="1" applyBorder="1" applyAlignment="1">
      <alignment horizontal="center" vertical="center"/>
    </xf>
    <xf numFmtId="1" fontId="85" fillId="8" borderId="1" xfId="0" applyNumberFormat="1" applyFont="1" applyFill="1" applyBorder="1" applyAlignment="1">
      <alignment horizontal="center" vertical="center"/>
    </xf>
    <xf numFmtId="4" fontId="85" fillId="8" borderId="1" xfId="4" applyNumberFormat="1" applyFont="1" applyFill="1" applyBorder="1" applyAlignment="1">
      <alignment horizontal="center" vertical="center"/>
    </xf>
    <xf numFmtId="3" fontId="85" fillId="8" borderId="1" xfId="4" applyNumberFormat="1" applyFont="1" applyFill="1" applyBorder="1" applyAlignment="1">
      <alignment horizontal="center" vertical="center"/>
    </xf>
    <xf numFmtId="4" fontId="85" fillId="8" borderId="1" xfId="4" applyNumberFormat="1" applyFont="1" applyFill="1" applyBorder="1" applyAlignment="1">
      <alignment horizontal="right" vertical="center"/>
    </xf>
    <xf numFmtId="4" fontId="85" fillId="0" borderId="2" xfId="4" applyNumberFormat="1" applyFont="1" applyFill="1" applyBorder="1" applyAlignment="1">
      <alignment horizontal="right" vertical="center"/>
    </xf>
    <xf numFmtId="2" fontId="85" fillId="8" borderId="1" xfId="0" applyNumberFormat="1" applyFont="1" applyFill="1" applyBorder="1" applyAlignment="1">
      <alignment horizontal="center" vertical="center"/>
    </xf>
    <xf numFmtId="3" fontId="85" fillId="0" borderId="1" xfId="0" applyNumberFormat="1" applyFont="1" applyFill="1" applyBorder="1" applyAlignment="1">
      <alignment horizontal="center" vertical="center"/>
    </xf>
    <xf numFmtId="168" fontId="85" fillId="0" borderId="1" xfId="0" applyNumberFormat="1" applyFont="1" applyFill="1" applyBorder="1" applyAlignment="1">
      <alignment horizontal="center" vertical="center"/>
    </xf>
    <xf numFmtId="3" fontId="85" fillId="8" borderId="1" xfId="4" applyNumberFormat="1" applyFont="1" applyFill="1" applyBorder="1" applyAlignment="1">
      <alignment horizontal="right" vertical="center"/>
    </xf>
    <xf numFmtId="0" fontId="85" fillId="7" borderId="1" xfId="0" applyFont="1" applyFill="1" applyBorder="1" applyAlignment="1">
      <alignment horizontal="left" vertical="center"/>
    </xf>
    <xf numFmtId="0" fontId="85" fillId="0" borderId="1" xfId="0" applyNumberFormat="1" applyFont="1" applyBorder="1" applyAlignment="1">
      <alignment horizontal="center" vertical="center"/>
    </xf>
    <xf numFmtId="4" fontId="85" fillId="0" borderId="1" xfId="0" applyNumberFormat="1" applyFont="1" applyBorder="1" applyAlignment="1">
      <alignment horizontal="center" vertical="center"/>
    </xf>
    <xf numFmtId="3" fontId="85" fillId="0" borderId="1" xfId="0" applyNumberFormat="1" applyFont="1" applyBorder="1" applyAlignment="1">
      <alignment horizontal="center" vertical="center"/>
    </xf>
    <xf numFmtId="4" fontId="85" fillId="0" borderId="1" xfId="4" applyNumberFormat="1" applyFont="1" applyBorder="1" applyAlignment="1">
      <alignment horizontal="right" vertical="center"/>
    </xf>
    <xf numFmtId="4" fontId="85" fillId="8" borderId="2" xfId="0" applyNumberFormat="1" applyFont="1" applyFill="1" applyBorder="1" applyAlignment="1">
      <alignment horizontal="right" vertical="center"/>
    </xf>
    <xf numFmtId="0" fontId="85" fillId="8" borderId="2" xfId="0" applyFont="1" applyFill="1" applyBorder="1" applyAlignment="1">
      <alignment vertical="center"/>
    </xf>
    <xf numFmtId="4" fontId="85" fillId="0" borderId="1" xfId="4" applyNumberFormat="1" applyFont="1" applyFill="1" applyBorder="1" applyAlignment="1">
      <alignment horizontal="right" vertical="center"/>
    </xf>
    <xf numFmtId="0" fontId="85" fillId="0" borderId="0" xfId="0" applyFont="1" applyAlignment="1">
      <alignment horizontal="centerContinuous" vertical="center"/>
    </xf>
    <xf numFmtId="0" fontId="85" fillId="8" borderId="0" xfId="0" applyFont="1" applyFill="1" applyAlignment="1">
      <alignment vertical="center"/>
    </xf>
    <xf numFmtId="167" fontId="85" fillId="8" borderId="0" xfId="4" applyNumberFormat="1" applyFont="1" applyFill="1" applyAlignment="1">
      <alignment horizontal="centerContinuous" vertical="center"/>
    </xf>
    <xf numFmtId="0" fontId="85" fillId="8" borderId="0" xfId="0" applyFont="1" applyFill="1" applyAlignment="1">
      <alignment horizontal="centerContinuous" vertical="center"/>
    </xf>
    <xf numFmtId="0" fontId="85" fillId="8" borderId="0" xfId="0" applyFont="1" applyFill="1" applyAlignment="1">
      <alignment horizontal="center" vertical="center"/>
    </xf>
    <xf numFmtId="0" fontId="85" fillId="8" borderId="0" xfId="0" applyFont="1" applyFill="1" applyAlignment="1">
      <alignment horizontal="left" vertical="center"/>
    </xf>
    <xf numFmtId="1" fontId="85" fillId="8" borderId="0" xfId="0" applyNumberFormat="1" applyFont="1" applyFill="1" applyAlignment="1">
      <alignment horizontal="centerContinuous" vertical="center"/>
    </xf>
    <xf numFmtId="167" fontId="85" fillId="8" borderId="0" xfId="4" applyNumberFormat="1" applyFont="1" applyFill="1" applyAlignment="1">
      <alignment horizontal="center" vertical="center"/>
    </xf>
    <xf numFmtId="1" fontId="85" fillId="8" borderId="0" xfId="0" applyNumberFormat="1" applyFont="1" applyFill="1" applyAlignment="1">
      <alignment vertical="center"/>
    </xf>
    <xf numFmtId="0" fontId="85" fillId="0" borderId="0" xfId="0" applyFont="1" applyAlignment="1">
      <alignment horizontal="left" vertical="center"/>
    </xf>
    <xf numFmtId="0" fontId="85" fillId="8" borderId="0" xfId="0" applyFont="1" applyFill="1" applyAlignment="1">
      <alignment horizontal="left" vertical="center"/>
    </xf>
    <xf numFmtId="0" fontId="85" fillId="8" borderId="26" xfId="0" applyFont="1" applyFill="1" applyBorder="1" applyAlignment="1">
      <alignment horizontal="center" vertical="center"/>
    </xf>
    <xf numFmtId="0" fontId="85" fillId="8" borderId="60" xfId="0" applyFont="1" applyFill="1" applyBorder="1" applyAlignment="1">
      <alignment horizontal="center" vertical="center"/>
    </xf>
    <xf numFmtId="0" fontId="85" fillId="8" borderId="51" xfId="0" applyFont="1" applyFill="1" applyBorder="1" applyAlignment="1">
      <alignment horizontal="center" vertical="center"/>
    </xf>
    <xf numFmtId="0" fontId="85" fillId="8" borderId="20" xfId="0" applyFont="1" applyFill="1" applyBorder="1" applyAlignment="1">
      <alignment horizontal="center" vertical="center"/>
    </xf>
    <xf numFmtId="0" fontId="85" fillId="8" borderId="21" xfId="0" applyFont="1" applyFill="1" applyBorder="1" applyAlignment="1">
      <alignment horizontal="center" vertical="center"/>
    </xf>
    <xf numFmtId="167" fontId="85" fillId="8" borderId="26" xfId="4" applyNumberFormat="1" applyFont="1" applyFill="1" applyBorder="1" applyAlignment="1">
      <alignment horizontal="center" vertical="center" wrapText="1"/>
    </xf>
    <xf numFmtId="167" fontId="85" fillId="8" borderId="25" xfId="4" applyNumberFormat="1" applyFont="1" applyFill="1" applyBorder="1" applyAlignment="1">
      <alignment horizontal="center" vertical="center" wrapText="1"/>
    </xf>
    <xf numFmtId="0" fontId="85" fillId="8" borderId="66" xfId="0" applyFont="1" applyFill="1" applyBorder="1" applyAlignment="1">
      <alignment horizontal="center" vertical="center"/>
    </xf>
    <xf numFmtId="167" fontId="85" fillId="0" borderId="31" xfId="4" applyNumberFormat="1" applyFont="1" applyFill="1" applyBorder="1" applyAlignment="1">
      <alignment horizontal="center" vertical="center" wrapText="1"/>
    </xf>
    <xf numFmtId="0" fontId="85" fillId="8" borderId="26" xfId="0" applyFont="1" applyFill="1" applyBorder="1" applyAlignment="1">
      <alignment horizontal="center" vertical="center"/>
    </xf>
    <xf numFmtId="0" fontId="85" fillId="8" borderId="31" xfId="0" applyFont="1" applyFill="1" applyBorder="1" applyAlignment="1">
      <alignment horizontal="center" vertical="center"/>
    </xf>
    <xf numFmtId="0" fontId="85" fillId="0" borderId="21" xfId="0" applyFont="1" applyBorder="1" applyAlignment="1">
      <alignment horizontal="center" vertical="center"/>
    </xf>
    <xf numFmtId="0" fontId="85" fillId="0" borderId="51" xfId="0" applyFont="1" applyBorder="1" applyAlignment="1">
      <alignment horizontal="center" vertical="center"/>
    </xf>
    <xf numFmtId="0" fontId="85" fillId="8" borderId="42" xfId="0" applyFont="1" applyFill="1" applyBorder="1" applyAlignment="1">
      <alignment horizontal="center" vertical="center"/>
    </xf>
    <xf numFmtId="0" fontId="85" fillId="8" borderId="44" xfId="0" applyFont="1" applyFill="1" applyBorder="1" applyAlignment="1">
      <alignment horizontal="center" vertical="center"/>
    </xf>
    <xf numFmtId="0" fontId="85" fillId="8" borderId="27" xfId="0" applyFont="1" applyFill="1" applyBorder="1" applyAlignment="1">
      <alignment vertical="center"/>
    </xf>
    <xf numFmtId="0" fontId="85" fillId="8" borderId="1" xfId="0" applyFont="1" applyFill="1" applyBorder="1" applyAlignment="1">
      <alignment horizontal="center" vertical="center"/>
    </xf>
    <xf numFmtId="0" fontId="85" fillId="8" borderId="1" xfId="0" applyFont="1" applyFill="1" applyBorder="1" applyAlignment="1">
      <alignment horizontal="center" vertical="center" wrapText="1"/>
    </xf>
    <xf numFmtId="0" fontId="85" fillId="8" borderId="55" xfId="0" applyFont="1" applyFill="1" applyBorder="1" applyAlignment="1">
      <alignment horizontal="center" vertical="center"/>
    </xf>
    <xf numFmtId="0" fontId="85" fillId="8" borderId="56" xfId="0" applyFont="1" applyFill="1" applyBorder="1" applyAlignment="1">
      <alignment horizontal="center" vertical="center"/>
    </xf>
    <xf numFmtId="0" fontId="85" fillId="3" borderId="26" xfId="0" applyFont="1" applyFill="1" applyBorder="1" applyAlignment="1">
      <alignment horizontal="center" vertical="center"/>
    </xf>
    <xf numFmtId="0" fontId="85" fillId="3" borderId="24" xfId="0" applyFont="1" applyFill="1" applyBorder="1" applyAlignment="1">
      <alignment horizontal="center" vertical="center"/>
    </xf>
    <xf numFmtId="0" fontId="85" fillId="8" borderId="20" xfId="0" applyFont="1" applyFill="1" applyBorder="1" applyAlignment="1">
      <alignment horizontal="center" vertical="center"/>
    </xf>
    <xf numFmtId="167" fontId="85" fillId="8" borderId="21" xfId="4" applyNumberFormat="1" applyFont="1" applyFill="1" applyBorder="1" applyAlignment="1">
      <alignment horizontal="center" vertical="center"/>
    </xf>
    <xf numFmtId="167" fontId="85" fillId="8" borderId="20" xfId="4" applyNumberFormat="1" applyFont="1" applyFill="1" applyBorder="1" applyAlignment="1">
      <alignment horizontal="center" vertical="center"/>
    </xf>
    <xf numFmtId="167" fontId="85" fillId="8" borderId="19" xfId="4" applyNumberFormat="1" applyFont="1" applyFill="1" applyBorder="1" applyAlignment="1">
      <alignment horizontal="center" vertical="center"/>
    </xf>
    <xf numFmtId="0" fontId="85" fillId="8" borderId="19" xfId="0" applyFont="1" applyFill="1" applyBorder="1" applyAlignment="1">
      <alignment horizontal="center" vertical="center"/>
    </xf>
    <xf numFmtId="0" fontId="85" fillId="8" borderId="21" xfId="0" applyFont="1" applyFill="1" applyBorder="1" applyAlignment="1">
      <alignment horizontal="center" vertical="center"/>
    </xf>
    <xf numFmtId="167" fontId="85" fillId="8" borderId="4" xfId="4" applyNumberFormat="1" applyFont="1" applyFill="1" applyBorder="1" applyAlignment="1">
      <alignment horizontal="center" vertical="center" wrapText="1"/>
    </xf>
    <xf numFmtId="167" fontId="85" fillId="8" borderId="48" xfId="4" applyNumberFormat="1" applyFont="1" applyFill="1" applyBorder="1" applyAlignment="1">
      <alignment horizontal="center" vertical="center" wrapText="1"/>
    </xf>
    <xf numFmtId="0" fontId="85" fillId="8" borderId="67" xfId="0" applyFont="1" applyFill="1" applyBorder="1" applyAlignment="1">
      <alignment horizontal="center" vertical="center"/>
    </xf>
    <xf numFmtId="167" fontId="85" fillId="0" borderId="32" xfId="4" applyNumberFormat="1" applyFont="1" applyFill="1" applyBorder="1" applyAlignment="1">
      <alignment horizontal="center" vertical="center" wrapText="1"/>
    </xf>
    <xf numFmtId="0" fontId="85" fillId="8" borderId="4" xfId="0" applyFont="1" applyFill="1" applyBorder="1" applyAlignment="1">
      <alignment horizontal="center" vertical="center"/>
    </xf>
    <xf numFmtId="0" fontId="85" fillId="8" borderId="32" xfId="0" applyFont="1" applyFill="1" applyBorder="1" applyAlignment="1">
      <alignment horizontal="center" vertical="center"/>
    </xf>
    <xf numFmtId="0" fontId="85" fillId="0" borderId="9" xfId="0" applyFont="1" applyBorder="1" applyAlignment="1">
      <alignment horizontal="center" vertical="center"/>
    </xf>
    <xf numFmtId="167" fontId="85" fillId="0" borderId="9" xfId="4" applyNumberFormat="1" applyFont="1" applyBorder="1" applyAlignment="1">
      <alignment horizontal="center" vertical="center"/>
    </xf>
    <xf numFmtId="0" fontId="85" fillId="0" borderId="18" xfId="0" applyFont="1" applyBorder="1" applyAlignment="1">
      <alignment horizontal="center" vertical="center"/>
    </xf>
    <xf numFmtId="166" fontId="85" fillId="8" borderId="18" xfId="4" applyNumberFormat="1" applyFont="1" applyFill="1" applyBorder="1" applyAlignment="1">
      <alignment horizontal="center" vertical="center"/>
    </xf>
    <xf numFmtId="0" fontId="85" fillId="8" borderId="18" xfId="0" applyFont="1" applyFill="1" applyBorder="1" applyAlignment="1">
      <alignment horizontal="center" vertical="center"/>
    </xf>
    <xf numFmtId="0" fontId="85" fillId="8" borderId="10" xfId="0" applyFont="1" applyFill="1" applyBorder="1" applyAlignment="1">
      <alignment vertical="center"/>
    </xf>
    <xf numFmtId="0" fontId="85" fillId="8" borderId="10" xfId="0" applyFont="1" applyFill="1" applyBorder="1" applyAlignment="1">
      <alignment horizontal="center" vertical="center"/>
    </xf>
    <xf numFmtId="0" fontId="85" fillId="8" borderId="10" xfId="0" applyFont="1" applyFill="1" applyBorder="1" applyAlignment="1">
      <alignment horizontal="center" vertical="center" wrapText="1"/>
    </xf>
    <xf numFmtId="1" fontId="85" fillId="8" borderId="41" xfId="0" applyNumberFormat="1" applyFont="1" applyFill="1" applyBorder="1" applyAlignment="1">
      <alignment vertical="center"/>
    </xf>
    <xf numFmtId="1" fontId="85" fillId="3" borderId="37" xfId="0" applyNumberFormat="1" applyFont="1" applyFill="1" applyBorder="1" applyAlignment="1">
      <alignment horizontal="center" vertical="center"/>
    </xf>
    <xf numFmtId="0" fontId="85" fillId="3" borderId="10" xfId="0" applyFont="1" applyFill="1" applyBorder="1" applyAlignment="1">
      <alignment horizontal="center" vertical="center"/>
    </xf>
    <xf numFmtId="0" fontId="85" fillId="8" borderId="24" xfId="0" applyFont="1" applyFill="1" applyBorder="1" applyAlignment="1">
      <alignment horizontal="center" vertical="center"/>
    </xf>
    <xf numFmtId="1" fontId="85" fillId="8" borderId="37" xfId="0" applyNumberFormat="1" applyFont="1" applyFill="1" applyBorder="1" applyAlignment="1">
      <alignment horizontal="center" vertical="center"/>
    </xf>
    <xf numFmtId="167" fontId="85" fillId="8" borderId="25" xfId="4" applyNumberFormat="1" applyFont="1" applyFill="1" applyBorder="1" applyAlignment="1">
      <alignment horizontal="center" vertical="center"/>
    </xf>
    <xf numFmtId="10" fontId="85" fillId="8" borderId="25" xfId="4" applyNumberFormat="1" applyFont="1" applyFill="1" applyBorder="1" applyAlignment="1">
      <alignment horizontal="center" vertical="center"/>
    </xf>
    <xf numFmtId="9" fontId="85" fillId="8" borderId="25" xfId="4" applyNumberFormat="1" applyFont="1" applyFill="1" applyBorder="1" applyAlignment="1">
      <alignment horizontal="center" vertical="center"/>
    </xf>
    <xf numFmtId="167" fontId="85" fillId="8" borderId="69" xfId="4" applyNumberFormat="1" applyFont="1" applyFill="1" applyBorder="1" applyAlignment="1">
      <alignment horizontal="center" vertical="center" wrapText="1"/>
    </xf>
    <xf numFmtId="9" fontId="85" fillId="8" borderId="26" xfId="4" applyNumberFormat="1" applyFont="1" applyFill="1" applyBorder="1" applyAlignment="1">
      <alignment horizontal="center" vertical="center"/>
    </xf>
    <xf numFmtId="0" fontId="85" fillId="8" borderId="68" xfId="0" applyFont="1" applyFill="1" applyBorder="1" applyAlignment="1">
      <alignment horizontal="center" vertical="center"/>
    </xf>
    <xf numFmtId="167" fontId="85" fillId="0" borderId="59" xfId="4" applyNumberFormat="1" applyFont="1" applyFill="1" applyBorder="1" applyAlignment="1">
      <alignment horizontal="center" vertical="center" wrapText="1"/>
    </xf>
    <xf numFmtId="0" fontId="85" fillId="0" borderId="0" xfId="0" applyFont="1" applyBorder="1" applyAlignment="1">
      <alignment horizontal="center" vertical="center"/>
    </xf>
    <xf numFmtId="0" fontId="85" fillId="0" borderId="14" xfId="0" applyFont="1" applyBorder="1" applyAlignment="1">
      <alignment horizontal="center" vertical="center"/>
    </xf>
    <xf numFmtId="167" fontId="85" fillId="0" borderId="0" xfId="4" applyNumberFormat="1" applyFont="1" applyBorder="1" applyAlignment="1">
      <alignment horizontal="center" vertical="center"/>
    </xf>
    <xf numFmtId="0" fontId="85" fillId="0" borderId="39" xfId="0" applyFont="1" applyBorder="1" applyAlignment="1">
      <alignment horizontal="center" vertical="center"/>
    </xf>
    <xf numFmtId="166" fontId="85" fillId="8" borderId="39" xfId="4" applyNumberFormat="1" applyFont="1" applyFill="1" applyBorder="1" applyAlignment="1">
      <alignment horizontal="center" vertical="center"/>
    </xf>
    <xf numFmtId="0" fontId="85" fillId="8" borderId="39" xfId="0" applyFont="1" applyFill="1" applyBorder="1" applyAlignment="1">
      <alignment horizontal="center" vertical="center"/>
    </xf>
    <xf numFmtId="49" fontId="85" fillId="8" borderId="39" xfId="0" applyNumberFormat="1" applyFont="1" applyFill="1" applyBorder="1" applyAlignment="1">
      <alignment horizontal="center" vertical="center" textRotation="90"/>
    </xf>
    <xf numFmtId="4" fontId="85" fillId="8" borderId="39" xfId="0" applyNumberFormat="1" applyFont="1" applyFill="1" applyBorder="1" applyAlignment="1">
      <alignment horizontal="center" vertical="center"/>
    </xf>
    <xf numFmtId="1" fontId="85" fillId="8" borderId="39" xfId="0" applyNumberFormat="1" applyFont="1" applyFill="1" applyBorder="1" applyAlignment="1">
      <alignment horizontal="center" vertical="center" textRotation="90"/>
    </xf>
    <xf numFmtId="167" fontId="85" fillId="8" borderId="39" xfId="4" applyNumberFormat="1" applyFont="1" applyFill="1" applyBorder="1" applyAlignment="1">
      <alignment horizontal="center" vertical="center"/>
    </xf>
    <xf numFmtId="10" fontId="85" fillId="8" borderId="39" xfId="4" applyNumberFormat="1" applyFont="1" applyFill="1" applyBorder="1" applyAlignment="1">
      <alignment horizontal="center" vertical="center"/>
    </xf>
    <xf numFmtId="0" fontId="85" fillId="0" borderId="39" xfId="0" applyFont="1" applyFill="1" applyBorder="1" applyAlignment="1">
      <alignment horizontal="center" vertical="center"/>
    </xf>
    <xf numFmtId="0" fontId="79" fillId="0" borderId="39" xfId="0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5" fillId="8" borderId="1" xfId="0" applyFont="1" applyFill="1" applyBorder="1" applyAlignment="1">
      <alignment horizontal="right" vertical="center"/>
    </xf>
    <xf numFmtId="4" fontId="85" fillId="8" borderId="1" xfId="0" applyNumberFormat="1" applyFont="1" applyFill="1" applyBorder="1" applyAlignment="1">
      <alignment horizontal="right" vertical="center"/>
    </xf>
    <xf numFmtId="1" fontId="85" fillId="8" borderId="1" xfId="4" applyNumberFormat="1" applyFont="1" applyFill="1" applyBorder="1" applyAlignment="1">
      <alignment horizontal="center" vertical="center"/>
    </xf>
    <xf numFmtId="4" fontId="85" fillId="8" borderId="1" xfId="0" applyNumberFormat="1" applyFont="1" applyFill="1" applyBorder="1" applyAlignment="1">
      <alignment vertical="center"/>
    </xf>
    <xf numFmtId="4" fontId="85" fillId="0" borderId="1" xfId="0" applyNumberFormat="1" applyFont="1" applyFill="1" applyBorder="1" applyAlignment="1">
      <alignment vertical="center"/>
    </xf>
    <xf numFmtId="4" fontId="85" fillId="8" borderId="2" xfId="0" applyNumberFormat="1" applyFont="1" applyFill="1" applyBorder="1" applyAlignment="1">
      <alignment vertical="center"/>
    </xf>
    <xf numFmtId="0" fontId="79" fillId="0" borderId="11" xfId="0" applyFont="1" applyBorder="1" applyAlignment="1">
      <alignment vertical="center"/>
    </xf>
    <xf numFmtId="0" fontId="86" fillId="10" borderId="1" xfId="5" applyFont="1" applyFill="1" applyBorder="1" applyAlignment="1">
      <alignment horizontal="right" vertical="center"/>
    </xf>
    <xf numFmtId="0" fontId="85" fillId="0" borderId="0" xfId="0" applyFont="1" applyFill="1" applyAlignment="1">
      <alignment vertical="center"/>
    </xf>
    <xf numFmtId="0" fontId="85" fillId="8" borderId="0" xfId="0" applyFont="1" applyFill="1" applyBorder="1" applyAlignment="1">
      <alignment horizontal="center" vertical="center"/>
    </xf>
    <xf numFmtId="0" fontId="85" fillId="8" borderId="12" xfId="0" applyFont="1" applyFill="1" applyBorder="1" applyAlignment="1">
      <alignment horizontal="center" vertical="center"/>
    </xf>
    <xf numFmtId="3" fontId="85" fillId="8" borderId="0" xfId="0" applyNumberFormat="1" applyFont="1" applyFill="1" applyBorder="1" applyAlignment="1">
      <alignment horizontal="right" vertical="center"/>
    </xf>
    <xf numFmtId="3" fontId="85" fillId="8" borderId="0" xfId="0" applyNumberFormat="1" applyFont="1" applyFill="1" applyBorder="1" applyAlignment="1">
      <alignment horizontal="center" vertical="center"/>
    </xf>
    <xf numFmtId="4" fontId="85" fillId="8" borderId="0" xfId="0" applyNumberFormat="1" applyFont="1" applyFill="1" applyBorder="1" applyAlignment="1">
      <alignment horizontal="center" vertical="center"/>
    </xf>
    <xf numFmtId="0" fontId="85" fillId="8" borderId="0" xfId="0" applyNumberFormat="1" applyFont="1" applyFill="1" applyBorder="1" applyAlignment="1">
      <alignment horizontal="center" vertical="center"/>
    </xf>
    <xf numFmtId="4" fontId="85" fillId="8" borderId="0" xfId="0" applyNumberFormat="1" applyFont="1" applyFill="1" applyBorder="1" applyAlignment="1">
      <alignment horizontal="right" vertical="center"/>
    </xf>
    <xf numFmtId="1" fontId="85" fillId="8" borderId="0" xfId="0" applyNumberFormat="1" applyFont="1" applyFill="1" applyBorder="1" applyAlignment="1">
      <alignment horizontal="center" vertical="center"/>
    </xf>
    <xf numFmtId="3" fontId="85" fillId="8" borderId="0" xfId="4" applyNumberFormat="1" applyFont="1" applyFill="1" applyBorder="1" applyAlignment="1">
      <alignment horizontal="right" vertical="center"/>
    </xf>
    <xf numFmtId="1" fontId="85" fillId="8" borderId="0" xfId="4" applyNumberFormat="1" applyFont="1" applyFill="1" applyBorder="1" applyAlignment="1">
      <alignment horizontal="center" vertical="center"/>
    </xf>
    <xf numFmtId="3" fontId="85" fillId="8" borderId="0" xfId="0" applyNumberFormat="1" applyFont="1" applyFill="1" applyBorder="1" applyAlignment="1">
      <alignment vertical="center"/>
    </xf>
    <xf numFmtId="4" fontId="85" fillId="8" borderId="0" xfId="4" applyNumberFormat="1" applyFont="1" applyFill="1" applyBorder="1" applyAlignment="1">
      <alignment horizontal="center" vertical="center"/>
    </xf>
    <xf numFmtId="3" fontId="85" fillId="8" borderId="0" xfId="4" applyNumberFormat="1" applyFont="1" applyFill="1" applyBorder="1" applyAlignment="1">
      <alignment horizontal="center" vertical="center"/>
    </xf>
    <xf numFmtId="0" fontId="85" fillId="8" borderId="0" xfId="0" applyFont="1" applyFill="1" applyBorder="1" applyAlignment="1">
      <alignment vertical="center"/>
    </xf>
    <xf numFmtId="0" fontId="85" fillId="8" borderId="14" xfId="0" applyFont="1" applyFill="1" applyBorder="1" applyAlignment="1">
      <alignment horizontal="left" vertical="center"/>
    </xf>
    <xf numFmtId="0" fontId="85" fillId="8" borderId="15" xfId="0" applyFont="1" applyFill="1" applyBorder="1" applyAlignment="1">
      <alignment vertical="center"/>
    </xf>
    <xf numFmtId="0" fontId="79" fillId="0" borderId="15" xfId="0" applyFont="1" applyBorder="1" applyAlignment="1">
      <alignment vertical="center"/>
    </xf>
    <xf numFmtId="0" fontId="79" fillId="0" borderId="1" xfId="0" applyFont="1" applyBorder="1" applyAlignment="1">
      <alignment vertical="center"/>
    </xf>
    <xf numFmtId="4" fontId="85" fillId="8" borderId="0" xfId="4" applyNumberFormat="1" applyFont="1" applyFill="1" applyBorder="1" applyAlignment="1">
      <alignment horizontal="right" vertical="center"/>
    </xf>
    <xf numFmtId="0" fontId="85" fillId="8" borderId="0" xfId="0" applyFont="1" applyFill="1" applyBorder="1" applyAlignment="1">
      <alignment horizontal="left" vertical="center"/>
    </xf>
    <xf numFmtId="0" fontId="85" fillId="8" borderId="43" xfId="0" applyFont="1" applyFill="1" applyBorder="1" applyAlignment="1">
      <alignment horizontal="center" vertical="center"/>
    </xf>
    <xf numFmtId="4" fontId="85" fillId="8" borderId="20" xfId="0" applyNumberFormat="1" applyFont="1" applyFill="1" applyBorder="1" applyAlignment="1">
      <alignment horizontal="center" vertical="center"/>
    </xf>
    <xf numFmtId="4" fontId="85" fillId="8" borderId="19" xfId="0" applyNumberFormat="1" applyFont="1" applyFill="1" applyBorder="1" applyAlignment="1">
      <alignment horizontal="center" vertical="center"/>
    </xf>
    <xf numFmtId="4" fontId="85" fillId="8" borderId="19" xfId="0" applyNumberFormat="1" applyFont="1" applyFill="1" applyBorder="1" applyAlignment="1">
      <alignment horizontal="right" vertical="center"/>
    </xf>
    <xf numFmtId="4" fontId="85" fillId="8" borderId="19" xfId="4" applyNumberFormat="1" applyFont="1" applyFill="1" applyBorder="1" applyAlignment="1">
      <alignment horizontal="right" vertical="center"/>
    </xf>
    <xf numFmtId="4" fontId="85" fillId="8" borderId="21" xfId="4" applyNumberFormat="1" applyFont="1" applyFill="1" applyBorder="1" applyAlignment="1">
      <alignment horizontal="right" vertical="center"/>
    </xf>
    <xf numFmtId="4" fontId="85" fillId="8" borderId="20" xfId="0" applyNumberFormat="1" applyFont="1" applyFill="1" applyBorder="1" applyAlignment="1">
      <alignment vertical="center"/>
    </xf>
    <xf numFmtId="4" fontId="85" fillId="8" borderId="19" xfId="4" applyNumberFormat="1" applyFont="1" applyFill="1" applyBorder="1" applyAlignment="1">
      <alignment horizontal="center" vertical="center"/>
    </xf>
    <xf numFmtId="0" fontId="79" fillId="0" borderId="17" xfId="0" applyFont="1" applyBorder="1" applyAlignment="1">
      <alignment vertical="center"/>
    </xf>
    <xf numFmtId="4" fontId="85" fillId="8" borderId="0" xfId="0" applyNumberFormat="1" applyFont="1" applyFill="1" applyBorder="1" applyAlignment="1">
      <alignment vertical="center"/>
    </xf>
    <xf numFmtId="0" fontId="85" fillId="8" borderId="0" xfId="0" applyFont="1" applyFill="1" applyBorder="1" applyAlignment="1">
      <alignment horizontal="right" vertical="center"/>
    </xf>
    <xf numFmtId="0" fontId="85" fillId="8" borderId="15" xfId="0" applyFont="1" applyFill="1" applyBorder="1" applyAlignment="1">
      <alignment horizontal="center" vertical="center"/>
    </xf>
    <xf numFmtId="0" fontId="85" fillId="8" borderId="9" xfId="0" applyFont="1" applyFill="1" applyBorder="1" applyAlignment="1">
      <alignment horizontal="left" vertical="center"/>
    </xf>
    <xf numFmtId="3" fontId="85" fillId="8" borderId="15" xfId="0" applyNumberFormat="1" applyFont="1" applyFill="1" applyBorder="1" applyAlignment="1">
      <alignment horizontal="center" vertical="center"/>
    </xf>
    <xf numFmtId="3" fontId="85" fillId="8" borderId="15" xfId="0" applyNumberFormat="1" applyFont="1" applyFill="1" applyBorder="1" applyAlignment="1">
      <alignment horizontal="right" vertical="center"/>
    </xf>
    <xf numFmtId="4" fontId="85" fillId="8" borderId="15" xfId="0" applyNumberFormat="1" applyFont="1" applyFill="1" applyBorder="1" applyAlignment="1">
      <alignment horizontal="center" vertical="center"/>
    </xf>
    <xf numFmtId="0" fontId="85" fillId="8" borderId="15" xfId="0" applyNumberFormat="1" applyFont="1" applyFill="1" applyBorder="1" applyAlignment="1">
      <alignment horizontal="center" vertical="center"/>
    </xf>
    <xf numFmtId="4" fontId="85" fillId="8" borderId="15" xfId="0" applyNumberFormat="1" applyFont="1" applyFill="1" applyBorder="1" applyAlignment="1">
      <alignment horizontal="right" vertical="center"/>
    </xf>
    <xf numFmtId="1" fontId="85" fillId="8" borderId="15" xfId="0" applyNumberFormat="1" applyFont="1" applyFill="1" applyBorder="1" applyAlignment="1">
      <alignment horizontal="center" vertical="center"/>
    </xf>
    <xf numFmtId="3" fontId="85" fillId="8" borderId="15" xfId="4" applyNumberFormat="1" applyFont="1" applyFill="1" applyBorder="1" applyAlignment="1">
      <alignment horizontal="right" vertical="center"/>
    </xf>
    <xf numFmtId="1" fontId="85" fillId="8" borderId="15" xfId="4" applyNumberFormat="1" applyFont="1" applyFill="1" applyBorder="1" applyAlignment="1">
      <alignment horizontal="center" vertical="center"/>
    </xf>
    <xf numFmtId="3" fontId="85" fillId="8" borderId="15" xfId="0" applyNumberFormat="1" applyFont="1" applyFill="1" applyBorder="1" applyAlignment="1">
      <alignment vertical="center"/>
    </xf>
    <xf numFmtId="4" fontId="85" fillId="8" borderId="15" xfId="4" applyNumberFormat="1" applyFont="1" applyFill="1" applyBorder="1" applyAlignment="1">
      <alignment horizontal="center" vertical="center"/>
    </xf>
    <xf numFmtId="3" fontId="85" fillId="8" borderId="15" xfId="4" applyNumberFormat="1" applyFont="1" applyFill="1" applyBorder="1" applyAlignment="1">
      <alignment horizontal="center" vertical="center"/>
    </xf>
    <xf numFmtId="3" fontId="85" fillId="8" borderId="9" xfId="4" applyNumberFormat="1" applyFont="1" applyFill="1" applyBorder="1" applyAlignment="1">
      <alignment horizontal="right" vertical="center"/>
    </xf>
    <xf numFmtId="4" fontId="85" fillId="8" borderId="2" xfId="0" applyNumberFormat="1" applyFont="1" applyFill="1" applyBorder="1" applyAlignment="1">
      <alignment horizontal="center" vertical="center"/>
    </xf>
    <xf numFmtId="4" fontId="86" fillId="0" borderId="0" xfId="4" applyNumberFormat="1" applyFont="1" applyFill="1" applyBorder="1" applyAlignment="1">
      <alignment horizontal="right" vertical="center"/>
    </xf>
    <xf numFmtId="0" fontId="85" fillId="8" borderId="40" xfId="0" applyFont="1" applyFill="1" applyBorder="1" applyAlignment="1">
      <alignment vertical="center"/>
    </xf>
    <xf numFmtId="0" fontId="85" fillId="8" borderId="13" xfId="0" applyFont="1" applyFill="1" applyBorder="1" applyAlignment="1">
      <alignment horizontal="left" vertical="center"/>
    </xf>
    <xf numFmtId="4" fontId="85" fillId="8" borderId="13" xfId="0" applyNumberFormat="1" applyFont="1" applyFill="1" applyBorder="1" applyAlignment="1">
      <alignment horizontal="right" vertical="center"/>
    </xf>
    <xf numFmtId="4" fontId="85" fillId="0" borderId="0" xfId="0" applyNumberFormat="1" applyFont="1" applyBorder="1" applyAlignment="1">
      <alignment horizontal="right" vertical="center"/>
    </xf>
    <xf numFmtId="0" fontId="85" fillId="0" borderId="0" xfId="0" applyFont="1" applyBorder="1" applyAlignment="1">
      <alignment horizontal="left" vertical="center"/>
    </xf>
    <xf numFmtId="3" fontId="85" fillId="0" borderId="0" xfId="4" applyNumberFormat="1" applyFont="1" applyBorder="1" applyAlignment="1">
      <alignment horizontal="right" vertical="center"/>
    </xf>
    <xf numFmtId="4" fontId="85" fillId="8" borderId="27" xfId="0" applyNumberFormat="1" applyFont="1" applyFill="1" applyBorder="1" applyAlignment="1">
      <alignment horizontal="center" vertical="center"/>
    </xf>
    <xf numFmtId="0" fontId="79" fillId="0" borderId="0" xfId="0" applyFont="1" applyBorder="1" applyAlignment="1">
      <alignment horizontal="left" vertical="center"/>
    </xf>
    <xf numFmtId="3" fontId="79" fillId="0" borderId="0" xfId="4" applyNumberFormat="1" applyFont="1" applyBorder="1" applyAlignment="1">
      <alignment horizontal="right" vertical="center"/>
    </xf>
    <xf numFmtId="0" fontId="79" fillId="8" borderId="0" xfId="0" applyFont="1" applyFill="1" applyBorder="1" applyAlignment="1">
      <alignment horizontal="center" vertical="center"/>
    </xf>
    <xf numFmtId="0" fontId="79" fillId="8" borderId="0" xfId="0" applyFont="1" applyFill="1" applyBorder="1" applyAlignment="1">
      <alignment horizontal="right" vertical="center"/>
    </xf>
    <xf numFmtId="0" fontId="79" fillId="8" borderId="0" xfId="0" applyFont="1" applyFill="1" applyBorder="1" applyAlignment="1">
      <alignment horizontal="left" vertical="center"/>
    </xf>
    <xf numFmtId="4" fontId="79" fillId="8" borderId="0" xfId="0" applyNumberFormat="1" applyFont="1" applyFill="1" applyBorder="1" applyAlignment="1">
      <alignment horizontal="center" vertical="center"/>
    </xf>
    <xf numFmtId="4" fontId="79" fillId="8" borderId="0" xfId="0" applyNumberFormat="1" applyFont="1" applyFill="1" applyBorder="1" applyAlignment="1">
      <alignment horizontal="right" vertical="center"/>
    </xf>
    <xf numFmtId="0" fontId="79" fillId="8" borderId="0" xfId="0" applyNumberFormat="1" applyFont="1" applyFill="1" applyBorder="1" applyAlignment="1">
      <alignment horizontal="center" vertical="center"/>
    </xf>
    <xf numFmtId="3" fontId="79" fillId="8" borderId="0" xfId="0" applyNumberFormat="1" applyFont="1" applyFill="1" applyBorder="1" applyAlignment="1">
      <alignment horizontal="center" vertical="center"/>
    </xf>
    <xf numFmtId="1" fontId="79" fillId="8" borderId="0" xfId="0" applyNumberFormat="1" applyFont="1" applyFill="1" applyBorder="1" applyAlignment="1">
      <alignment horizontal="center" vertical="center"/>
    </xf>
    <xf numFmtId="4" fontId="79" fillId="8" borderId="0" xfId="4" applyNumberFormat="1" applyFont="1" applyFill="1" applyBorder="1" applyAlignment="1">
      <alignment horizontal="right" vertical="center"/>
    </xf>
    <xf numFmtId="1" fontId="79" fillId="8" borderId="0" xfId="4" applyNumberFormat="1" applyFont="1" applyFill="1" applyBorder="1" applyAlignment="1">
      <alignment horizontal="center" vertical="center"/>
    </xf>
    <xf numFmtId="4" fontId="79" fillId="8" borderId="0" xfId="0" applyNumberFormat="1" applyFont="1" applyFill="1" applyBorder="1" applyAlignment="1">
      <alignment vertical="center"/>
    </xf>
    <xf numFmtId="4" fontId="79" fillId="8" borderId="0" xfId="4" applyNumberFormat="1" applyFont="1" applyFill="1" applyBorder="1" applyAlignment="1">
      <alignment horizontal="center" vertical="center"/>
    </xf>
    <xf numFmtId="164" fontId="79" fillId="0" borderId="0" xfId="0" applyNumberFormat="1" applyFont="1" applyFill="1" applyAlignment="1">
      <alignment vertical="center"/>
    </xf>
    <xf numFmtId="0" fontId="79" fillId="8" borderId="0" xfId="0" applyFont="1" applyFill="1" applyBorder="1" applyAlignment="1">
      <alignment vertical="center"/>
    </xf>
    <xf numFmtId="3" fontId="79" fillId="8" borderId="0" xfId="4" applyNumberFormat="1" applyFont="1" applyFill="1" applyBorder="1" applyAlignment="1">
      <alignment horizontal="right" vertical="center"/>
    </xf>
    <xf numFmtId="3" fontId="79" fillId="8" borderId="0" xfId="0" applyNumberFormat="1" applyFont="1" applyFill="1" applyBorder="1" applyAlignment="1">
      <alignment vertical="center"/>
    </xf>
    <xf numFmtId="3" fontId="79" fillId="8" borderId="0" xfId="4" applyNumberFormat="1" applyFont="1" applyFill="1" applyBorder="1" applyAlignment="1">
      <alignment horizontal="center" vertical="center"/>
    </xf>
    <xf numFmtId="4" fontId="79" fillId="0" borderId="0" xfId="4" applyNumberFormat="1" applyFont="1" applyBorder="1" applyAlignment="1">
      <alignment horizontal="right" vertical="center"/>
    </xf>
    <xf numFmtId="4" fontId="79" fillId="0" borderId="0" xfId="0" applyNumberFormat="1" applyFont="1" applyBorder="1" applyAlignment="1">
      <alignment horizontal="center" vertical="center"/>
    </xf>
    <xf numFmtId="0" fontId="79" fillId="0" borderId="0" xfId="0" applyNumberFormat="1" applyFont="1" applyBorder="1" applyAlignment="1">
      <alignment horizontal="center" vertical="center"/>
    </xf>
    <xf numFmtId="3" fontId="79" fillId="0" borderId="0" xfId="0" applyNumberFormat="1" applyFont="1" applyBorder="1" applyAlignment="1">
      <alignment horizontal="center" vertical="center"/>
    </xf>
    <xf numFmtId="4" fontId="79" fillId="0" borderId="0" xfId="0" applyNumberFormat="1" applyFont="1" applyBorder="1" applyAlignment="1">
      <alignment horizontal="right" vertical="center"/>
    </xf>
    <xf numFmtId="1" fontId="79" fillId="0" borderId="0" xfId="0" applyNumberFormat="1" applyFont="1" applyBorder="1" applyAlignment="1">
      <alignment horizontal="center" vertical="center"/>
    </xf>
    <xf numFmtId="1" fontId="79" fillId="0" borderId="0" xfId="4" applyNumberFormat="1" applyFont="1" applyBorder="1" applyAlignment="1">
      <alignment horizontal="center" vertical="center"/>
    </xf>
    <xf numFmtId="4" fontId="79" fillId="0" borderId="0" xfId="4" applyNumberFormat="1" applyFont="1" applyBorder="1" applyAlignment="1">
      <alignment horizontal="center" vertical="center"/>
    </xf>
    <xf numFmtId="3" fontId="79" fillId="0" borderId="0" xfId="4" applyNumberFormat="1" applyFont="1" applyBorder="1" applyAlignment="1">
      <alignment horizontal="center" vertical="center"/>
    </xf>
    <xf numFmtId="0" fontId="79" fillId="0" borderId="0" xfId="0" applyFont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64" fillId="8" borderId="10" xfId="0" applyFont="1" applyFill="1" applyBorder="1" applyAlignment="1">
      <alignment horizontal="center" vertical="center"/>
    </xf>
    <xf numFmtId="0" fontId="64" fillId="8" borderId="18" xfId="0" applyFont="1" applyFill="1" applyBorder="1" applyAlignment="1">
      <alignment horizontal="center" vertical="center"/>
    </xf>
    <xf numFmtId="0" fontId="64" fillId="8" borderId="70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vertical="center"/>
    </xf>
    <xf numFmtId="167" fontId="34" fillId="8" borderId="37" xfId="4" applyNumberFormat="1" applyFont="1" applyFill="1" applyBorder="1" applyAlignment="1">
      <alignment horizontal="center" vertical="center" wrapText="1"/>
    </xf>
    <xf numFmtId="167" fontId="34" fillId="8" borderId="67" xfId="4" applyNumberFormat="1" applyFont="1" applyFill="1" applyBorder="1" applyAlignment="1">
      <alignment horizontal="center" vertical="center" wrapText="1"/>
    </xf>
    <xf numFmtId="167" fontId="34" fillId="8" borderId="68" xfId="4" applyNumberFormat="1" applyFont="1" applyFill="1" applyBorder="1" applyAlignment="1">
      <alignment horizontal="center" vertical="center" wrapText="1"/>
    </xf>
    <xf numFmtId="167" fontId="34" fillId="8" borderId="0" xfId="4" applyNumberFormat="1" applyFont="1" applyFill="1" applyBorder="1" applyAlignment="1">
      <alignment horizontal="center" vertical="center"/>
    </xf>
  </cellXfs>
  <cellStyles count="9">
    <cellStyle name="40% - Énfasis2" xfId="1" builtinId="35"/>
    <cellStyle name="60% - Énfasis2" xfId="2" builtinId="36"/>
    <cellStyle name="60% - Énfasis5" xfId="8" builtinId="48"/>
    <cellStyle name="Énfasis3" xfId="7" builtinId="37"/>
    <cellStyle name="Énfasis6" xfId="3" builtinId="49"/>
    <cellStyle name="Millares [0]" xfId="4" builtinId="6"/>
    <cellStyle name="Normal" xfId="0" builtinId="0"/>
    <cellStyle name="Normal 4" xfId="5"/>
    <cellStyle name="Notas" xfId="6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>
        <c:manualLayout>
          <c:layoutTarget val="inner"/>
          <c:xMode val="edge"/>
          <c:yMode val="edge"/>
          <c:x val="8.272350607336873E-2"/>
          <c:y val="3.4043381997969094E-2"/>
          <c:w val="0.7095313922968941"/>
          <c:h val="0.90785753524995427"/>
        </c:manualLayout>
      </c:layout>
      <c:barChart>
        <c:barDir val="col"/>
        <c:grouping val="stacked"/>
        <c:ser>
          <c:idx val="0"/>
          <c:order val="0"/>
          <c:tx>
            <c:strRef>
              <c:f>'Estadistica Mes'!$O$9</c:f>
              <c:strCache>
                <c:ptCount val="1"/>
              </c:strCache>
            </c:strRef>
          </c:tx>
          <c:val>
            <c:numRef>
              <c:f>'Estadistica Mes'!$O$10:$O$14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6C-47D2-96CD-67399DD8C149}"/>
            </c:ext>
          </c:extLst>
        </c:ser>
        <c:ser>
          <c:idx val="1"/>
          <c:order val="1"/>
          <c:tx>
            <c:strRef>
              <c:f>'Estadistica Mes'!$P$9</c:f>
              <c:strCache>
                <c:ptCount val="1"/>
                <c:pt idx="0">
                  <c:v>Leche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Mes'!$P$10:$P$14</c:f>
              <c:numCache>
                <c:formatCode>#,##0.00</c:formatCode>
                <c:ptCount val="5"/>
                <c:pt idx="0">
                  <c:v>243975.67950000003</c:v>
                </c:pt>
                <c:pt idx="1">
                  <c:v>161934.80100000001</c:v>
                </c:pt>
                <c:pt idx="2">
                  <c:v>216748.97081249996</c:v>
                </c:pt>
                <c:pt idx="3">
                  <c:v>186456.23036250003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6C-47D2-96CD-67399DD8C149}"/>
            </c:ext>
          </c:extLst>
        </c:ser>
        <c:ser>
          <c:idx val="2"/>
          <c:order val="2"/>
          <c:tx>
            <c:strRef>
              <c:f>'Estadistica Mes'!$Q$9</c:f>
              <c:strCache>
                <c:ptCount val="1"/>
                <c:pt idx="0">
                  <c:v>EMPLEADOS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Mes'!$Q$10:$Q$14</c:f>
              <c:numCache>
                <c:formatCode>#,##0.00</c:formatCode>
                <c:ptCount val="5"/>
                <c:pt idx="0">
                  <c:v>33416.781300000002</c:v>
                </c:pt>
                <c:pt idx="1">
                  <c:v>19974.521699999998</c:v>
                </c:pt>
                <c:pt idx="2">
                  <c:v>21804.041699999998</c:v>
                </c:pt>
                <c:pt idx="3">
                  <c:v>34136.426800000001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6C-47D2-96CD-67399DD8C149}"/>
            </c:ext>
          </c:extLst>
        </c:ser>
        <c:ser>
          <c:idx val="3"/>
          <c:order val="3"/>
          <c:tx>
            <c:strRef>
              <c:f>'Estadistica Mes'!$R$9</c:f>
              <c:strCache>
                <c:ptCount val="1"/>
                <c:pt idx="0">
                  <c:v>TEMPOREROS GANADERIA DE LECHE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Mes'!$R$10:$R$14</c:f>
              <c:numCache>
                <c:formatCode>#,##0.00</c:formatCode>
                <c:ptCount val="5"/>
                <c:pt idx="0">
                  <c:v>65440.034999999996</c:v>
                </c:pt>
                <c:pt idx="1">
                  <c:v>28689.255000000001</c:v>
                </c:pt>
                <c:pt idx="2">
                  <c:v>42845.354999999996</c:v>
                </c:pt>
                <c:pt idx="3">
                  <c:v>33055.154999999999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D6C-47D2-96CD-67399DD8C149}"/>
            </c:ext>
          </c:extLst>
        </c:ser>
        <c:ser>
          <c:idx val="4"/>
          <c:order val="4"/>
          <c:tx>
            <c:strRef>
              <c:f>'Estadistica Mes'!$S$9</c:f>
              <c:strCache>
                <c:ptCount val="1"/>
                <c:pt idx="0">
                  <c:v>VACACIONES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Mes'!$S$10:$S$14</c:f>
              <c:numCache>
                <c:formatCode>#,##0.00</c:formatCode>
                <c:ptCount val="5"/>
                <c:pt idx="0">
                  <c:v>266864.8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D6C-47D2-96CD-67399DD8C149}"/>
            </c:ext>
          </c:extLst>
        </c:ser>
        <c:ser>
          <c:idx val="5"/>
          <c:order val="5"/>
          <c:tx>
            <c:strRef>
              <c:f>'Estadistica Mes'!$T$9</c:f>
              <c:strCache>
                <c:ptCount val="1"/>
                <c:pt idx="0">
                  <c:v>ticket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Mes'!$T$10:$T$14</c:f>
              <c:numCache>
                <c:formatCode>#,##0.00</c:formatCode>
                <c:ptCount val="5"/>
                <c:pt idx="0">
                  <c:v>18750.07</c:v>
                </c:pt>
                <c:pt idx="1">
                  <c:v>20444.14</c:v>
                </c:pt>
                <c:pt idx="2">
                  <c:v>18909.07</c:v>
                </c:pt>
                <c:pt idx="3">
                  <c:v>20705.14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D6C-47D2-96CD-67399DD8C149}"/>
            </c:ext>
          </c:extLst>
        </c:ser>
        <c:ser>
          <c:idx val="6"/>
          <c:order val="6"/>
          <c:tx>
            <c:strRef>
              <c:f>'Estadistica Mes'!$U$9</c:f>
              <c:strCache>
                <c:ptCount val="1"/>
                <c:pt idx="0">
                  <c:v>sueldos empleados fijos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Mes'!$U$10:$U$14</c:f>
              <c:numCache>
                <c:formatCode>#,##0.00</c:formatCode>
                <c:ptCount val="5"/>
                <c:pt idx="0">
                  <c:v>100527</c:v>
                </c:pt>
                <c:pt idx="1">
                  <c:v>134791</c:v>
                </c:pt>
                <c:pt idx="2">
                  <c:v>100527</c:v>
                </c:pt>
                <c:pt idx="3">
                  <c:v>100527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D6C-47D2-96CD-67399DD8C149}"/>
            </c:ext>
          </c:extLst>
        </c:ser>
        <c:overlap val="100"/>
        <c:axId val="110017920"/>
        <c:axId val="110576768"/>
      </c:barChart>
      <c:catAx>
        <c:axId val="110017920"/>
        <c:scaling>
          <c:orientation val="minMax"/>
        </c:scaling>
        <c:axPos val="b"/>
        <c:numFmt formatCode="General" sourceLinked="1"/>
        <c:tickLblPos val="nextTo"/>
        <c:crossAx val="110576768"/>
        <c:crosses val="autoZero"/>
        <c:auto val="1"/>
        <c:lblAlgn val="ctr"/>
        <c:lblOffset val="100"/>
      </c:catAx>
      <c:valAx>
        <c:axId val="110576768"/>
        <c:scaling>
          <c:orientation val="minMax"/>
        </c:scaling>
        <c:axPos val="l"/>
        <c:majorGridlines/>
        <c:numFmt formatCode="General" sourceLinked="1"/>
        <c:tickLblPos val="nextTo"/>
        <c:crossAx val="1100179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barChart>
        <c:barDir val="col"/>
        <c:grouping val="clustered"/>
        <c:ser>
          <c:idx val="0"/>
          <c:order val="0"/>
          <c:tx>
            <c:strRef>
              <c:f>'Estadistica Mes'!$P$20</c:f>
              <c:strCache>
                <c:ptCount val="1"/>
                <c:pt idx="0">
                  <c:v>medicina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'Estadistica Mes'!$O$21:$O$26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'Estadistica Mes'!$P$21:$P$26</c:f>
              <c:numCache>
                <c:formatCode>#,##0.00</c:formatCode>
                <c:ptCount val="5"/>
                <c:pt idx="0">
                  <c:v>375850</c:v>
                </c:pt>
                <c:pt idx="1">
                  <c:v>136852.57999999999</c:v>
                </c:pt>
                <c:pt idx="2">
                  <c:v>230626.37</c:v>
                </c:pt>
                <c:pt idx="3">
                  <c:v>263118.45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70-4296-BBDC-16D33323EF59}"/>
            </c:ext>
          </c:extLst>
        </c:ser>
        <c:ser>
          <c:idx val="1"/>
          <c:order val="1"/>
          <c:tx>
            <c:strRef>
              <c:f>'Estadistica Mes'!$Q$20</c:f>
              <c:strCache>
                <c:ptCount val="1"/>
                <c:pt idx="0">
                  <c:v>extra nomina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'Estadistica Mes'!$O$21:$O$26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'Estadistica Mes'!$Q$21:$Q$26</c:f>
              <c:numCache>
                <c:formatCode>#,##0.00</c:formatCode>
                <c:ptCount val="5"/>
                <c:pt idx="0">
                  <c:v>724952.27</c:v>
                </c:pt>
                <c:pt idx="1">
                  <c:v>369940.62</c:v>
                </c:pt>
                <c:pt idx="2">
                  <c:v>1125588.19</c:v>
                </c:pt>
                <c:pt idx="3">
                  <c:v>446478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670-4296-BBDC-16D33323EF59}"/>
            </c:ext>
          </c:extLst>
        </c:ser>
        <c:axId val="110606208"/>
        <c:axId val="110607744"/>
      </c:barChart>
      <c:catAx>
        <c:axId val="110606208"/>
        <c:scaling>
          <c:orientation val="minMax"/>
        </c:scaling>
        <c:axPos val="b"/>
        <c:numFmt formatCode="General" sourceLinked="1"/>
        <c:tickLblPos val="nextTo"/>
        <c:crossAx val="110607744"/>
        <c:crosses val="autoZero"/>
        <c:auto val="1"/>
        <c:lblAlgn val="ctr"/>
        <c:lblOffset val="100"/>
      </c:catAx>
      <c:valAx>
        <c:axId val="110607744"/>
        <c:scaling>
          <c:orientation val="minMax"/>
        </c:scaling>
        <c:axPos val="l"/>
        <c:majorGridlines/>
        <c:numFmt formatCode="#,##0.00" sourceLinked="1"/>
        <c:tickLblPos val="nextTo"/>
        <c:crossAx val="1106062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barChart>
        <c:barDir val="col"/>
        <c:grouping val="clustered"/>
        <c:ser>
          <c:idx val="0"/>
          <c:order val="0"/>
          <c:tx>
            <c:strRef>
              <c:f>'Estadistica Mes'!$Q$34</c:f>
              <c:strCache>
                <c:ptCount val="1"/>
                <c:pt idx="0">
                  <c:v>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'Estadistica Mes'!$Q$35:$Q$40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7</c:v>
                </c:pt>
                <c:pt idx="3">
                  <c:v>21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FC-4322-B998-805F4850C09D}"/>
            </c:ext>
          </c:extLst>
        </c:ser>
        <c:ser>
          <c:idx val="1"/>
          <c:order val="1"/>
          <c:tx>
            <c:strRef>
              <c:f>'Estadistica Mes'!$R$34</c:f>
              <c:strCache>
                <c:ptCount val="1"/>
                <c:pt idx="0">
                  <c:v>RM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'Estadistica Mes'!$R$35:$R$40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FC-4322-B998-805F4850C09D}"/>
            </c:ext>
          </c:extLst>
        </c:ser>
        <c:ser>
          <c:idx val="2"/>
          <c:order val="2"/>
          <c:tx>
            <c:strRef>
              <c:f>'Estadistica Mes'!$S$34</c:f>
              <c:strCache>
                <c:ptCount val="1"/>
                <c:pt idx="0">
                  <c:v>F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'Estadistica Mes'!$S$35:$S$40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FC-4322-B998-805F4850C09D}"/>
            </c:ext>
          </c:extLst>
        </c:ser>
        <c:axId val="110196224"/>
        <c:axId val="110197760"/>
      </c:barChart>
      <c:catAx>
        <c:axId val="110196224"/>
        <c:scaling>
          <c:orientation val="minMax"/>
        </c:scaling>
        <c:axPos val="b"/>
        <c:tickLblPos val="nextTo"/>
        <c:crossAx val="110197760"/>
        <c:crosses val="autoZero"/>
        <c:auto val="1"/>
        <c:lblAlgn val="ctr"/>
        <c:lblOffset val="100"/>
      </c:catAx>
      <c:valAx>
        <c:axId val="110197760"/>
        <c:scaling>
          <c:orientation val="minMax"/>
        </c:scaling>
        <c:axPos val="l"/>
        <c:majorGridlines/>
        <c:numFmt formatCode="General" sourceLinked="1"/>
        <c:tickLblPos val="nextTo"/>
        <c:crossAx val="1101962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714375</xdr:colOff>
      <xdr:row>7</xdr:row>
      <xdr:rowOff>676275</xdr:rowOff>
    </xdr:from>
    <xdr:to>
      <xdr:col>40</xdr:col>
      <xdr:colOff>285750</xdr:colOff>
      <xdr:row>16</xdr:row>
      <xdr:rowOff>400050</xdr:rowOff>
    </xdr:to>
    <xdr:graphicFrame macro="">
      <xdr:nvGraphicFramePr>
        <xdr:cNvPr id="62474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142875</xdr:colOff>
      <xdr:row>17</xdr:row>
      <xdr:rowOff>457200</xdr:rowOff>
    </xdr:from>
    <xdr:to>
      <xdr:col>40</xdr:col>
      <xdr:colOff>590550</xdr:colOff>
      <xdr:row>26</xdr:row>
      <xdr:rowOff>285750</xdr:rowOff>
    </xdr:to>
    <xdr:graphicFrame macro="">
      <xdr:nvGraphicFramePr>
        <xdr:cNvPr id="62475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347663</xdr:colOff>
      <xdr:row>31</xdr:row>
      <xdr:rowOff>671511</xdr:rowOff>
    </xdr:from>
    <xdr:to>
      <xdr:col>40</xdr:col>
      <xdr:colOff>457200</xdr:colOff>
      <xdr:row>41</xdr:row>
      <xdr:rowOff>509586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AY63"/>
  <sheetViews>
    <sheetView topLeftCell="X1" zoomScale="25" zoomScaleNormal="25" zoomScaleSheetLayoutView="25" workbookViewId="0">
      <selection activeCell="AN13" sqref="AN13"/>
    </sheetView>
  </sheetViews>
  <sheetFormatPr baseColWidth="10" defaultRowHeight="50.1" customHeight="1" outlineLevelCol="1"/>
  <cols>
    <col min="1" max="1" width="10" style="843" customWidth="1"/>
    <col min="2" max="2" width="54.7109375" style="843" customWidth="1"/>
    <col min="3" max="3" width="30.85546875" style="1008" customWidth="1"/>
    <col min="4" max="4" width="24.85546875" style="877" customWidth="1"/>
    <col min="5" max="5" width="14" style="877" customWidth="1"/>
    <col min="6" max="6" width="13.7109375" style="1009" customWidth="1"/>
    <col min="7" max="7" width="13.85546875" style="877" customWidth="1"/>
    <col min="8" max="9" width="14" style="877" customWidth="1"/>
    <col min="10" max="10" width="12.28515625" style="877" customWidth="1"/>
    <col min="11" max="11" width="14.42578125" style="877" customWidth="1"/>
    <col min="12" max="12" width="19.28515625" style="1008" customWidth="1"/>
    <col min="13" max="13" width="33.28515625" style="1010" customWidth="1"/>
    <col min="14" max="14" width="25.28515625" style="1008" bestFit="1" customWidth="1"/>
    <col min="15" max="15" width="25.42578125" style="1008" customWidth="1"/>
    <col min="16" max="16" width="28.140625" style="1008" customWidth="1"/>
    <col min="17" max="17" width="9.28515625" style="1008" hidden="1" customWidth="1" outlineLevel="1"/>
    <col min="18" max="18" width="11" style="1008" hidden="1" customWidth="1" outlineLevel="1"/>
    <col min="19" max="19" width="9.28515625" style="1010" hidden="1" customWidth="1" outlineLevel="1"/>
    <col min="20" max="20" width="11.140625" style="1008" hidden="1" customWidth="1" outlineLevel="1"/>
    <col min="21" max="21" width="31.85546875" style="1008" customWidth="1" collapsed="1"/>
    <col min="22" max="22" width="15.140625" style="1011" customWidth="1"/>
    <col min="23" max="23" width="33" style="1008" customWidth="1"/>
    <col min="24" max="24" width="19.85546875" style="1008" customWidth="1"/>
    <col min="25" max="25" width="31.85546875" style="1008" customWidth="1"/>
    <col min="26" max="26" width="28.85546875" style="1010" customWidth="1"/>
    <col min="27" max="27" width="25.85546875" style="1010" customWidth="1"/>
    <col min="28" max="28" width="19.85546875" style="1012" customWidth="1"/>
    <col min="29" max="29" width="32.5703125" style="1008" customWidth="1"/>
    <col min="30" max="30" width="34.42578125" style="843" customWidth="1"/>
    <col min="31" max="31" width="27.28515625" style="877" customWidth="1"/>
    <col min="32" max="32" width="28" style="877" customWidth="1"/>
    <col min="33" max="33" width="16.85546875" style="877" hidden="1" customWidth="1"/>
    <col min="34" max="34" width="0.140625" style="877" customWidth="1"/>
    <col min="35" max="35" width="24.5703125" style="877" customWidth="1"/>
    <col min="36" max="36" width="11.28515625" style="843" hidden="1" customWidth="1"/>
    <col min="37" max="37" width="35.42578125" style="843" customWidth="1"/>
    <col min="38" max="40" width="35.42578125" style="843" hidden="1" customWidth="1" outlineLevel="1"/>
    <col min="41" max="41" width="34.28515625" style="843" customWidth="1" collapsed="1"/>
    <col min="42" max="42" width="30.85546875" style="843" customWidth="1"/>
    <col min="43" max="43" width="35.28515625" style="843" customWidth="1"/>
    <col min="44" max="44" width="82.7109375" style="843" customWidth="1"/>
    <col min="45" max="45" width="29.7109375" style="843" customWidth="1"/>
    <col min="46" max="46" width="13.7109375" style="843" customWidth="1"/>
    <col min="47" max="47" width="13.85546875" style="843" customWidth="1"/>
    <col min="48" max="48" width="13.140625" style="843" customWidth="1"/>
    <col min="49" max="49" width="15.140625" style="843" customWidth="1"/>
    <col min="50" max="50" width="37.42578125" style="843" customWidth="1"/>
    <col min="51" max="51" width="32.7109375" style="843" customWidth="1"/>
    <col min="52" max="16384" width="11.42578125" style="843"/>
  </cols>
  <sheetData>
    <row r="1" spans="1:51" ht="50.1" customHeight="1">
      <c r="A1" s="1067" t="s">
        <v>252</v>
      </c>
      <c r="B1" s="1067"/>
      <c r="C1" s="1067"/>
      <c r="D1" s="1067"/>
      <c r="E1" s="1067"/>
      <c r="F1" s="1067"/>
      <c r="G1" s="1067"/>
      <c r="H1" s="1067"/>
      <c r="I1" s="836"/>
      <c r="J1" s="837"/>
      <c r="K1" s="838"/>
      <c r="L1" s="836"/>
      <c r="M1" s="836"/>
      <c r="N1" s="837"/>
      <c r="O1" s="838"/>
      <c r="P1" s="836"/>
      <c r="Q1" s="836"/>
      <c r="R1" s="1075"/>
      <c r="S1" s="1075"/>
      <c r="T1" s="1075"/>
      <c r="U1" s="1075"/>
      <c r="V1" s="839"/>
      <c r="W1" s="837"/>
      <c r="X1" s="837"/>
      <c r="Y1" s="837"/>
      <c r="Z1" s="838"/>
      <c r="AA1" s="836"/>
      <c r="AB1" s="839"/>
      <c r="AC1" s="837"/>
      <c r="AD1" s="838"/>
      <c r="AE1" s="836"/>
      <c r="AF1" s="836"/>
      <c r="AG1" s="836"/>
      <c r="AH1" s="838"/>
      <c r="AI1" s="836"/>
      <c r="AJ1" s="836"/>
      <c r="AK1" s="840"/>
      <c r="AL1" s="840"/>
      <c r="AM1" s="840"/>
      <c r="AN1" s="840"/>
      <c r="AO1" s="840"/>
      <c r="AP1" s="840"/>
      <c r="AQ1" s="840"/>
      <c r="AR1" s="841"/>
      <c r="AS1" s="842"/>
    </row>
    <row r="2" spans="1:51" ht="50.1" customHeight="1" thickBot="1">
      <c r="A2" s="1067" t="s">
        <v>249</v>
      </c>
      <c r="B2" s="1067"/>
      <c r="C2" s="1067"/>
      <c r="D2" s="1067"/>
      <c r="E2" s="1067"/>
      <c r="F2" s="1067"/>
      <c r="G2" s="1067"/>
      <c r="H2" s="1067"/>
      <c r="I2" s="836"/>
      <c r="J2" s="837"/>
      <c r="K2" s="838"/>
      <c r="L2" s="836"/>
      <c r="M2" s="836"/>
      <c r="N2" s="837"/>
      <c r="O2" s="838"/>
      <c r="P2" s="836"/>
      <c r="Q2" s="836"/>
      <c r="R2" s="837"/>
      <c r="S2" s="838"/>
      <c r="T2" s="836"/>
      <c r="U2" s="836"/>
      <c r="V2" s="844"/>
      <c r="W2" s="838" t="s">
        <v>222</v>
      </c>
      <c r="X2" s="838"/>
      <c r="Y2" s="838"/>
      <c r="Z2" s="836"/>
      <c r="AA2" s="836"/>
      <c r="AB2" s="844"/>
      <c r="AC2" s="838"/>
      <c r="AD2" s="836"/>
      <c r="AE2" s="836"/>
      <c r="AF2" s="836"/>
      <c r="AG2" s="838"/>
      <c r="AH2" s="836"/>
      <c r="AI2" s="836"/>
      <c r="AJ2" s="837"/>
      <c r="AK2" s="838"/>
      <c r="AL2" s="838"/>
      <c r="AM2" s="838"/>
      <c r="AN2" s="838"/>
      <c r="AO2" s="838"/>
      <c r="AP2" s="838"/>
      <c r="AQ2" s="838"/>
      <c r="AR2" s="845"/>
      <c r="AS2" s="842"/>
    </row>
    <row r="3" spans="1:51" ht="50.1" customHeight="1" thickBot="1">
      <c r="A3" s="840"/>
      <c r="B3" s="837"/>
      <c r="C3" s="837"/>
      <c r="D3" s="837"/>
      <c r="E3" s="837"/>
      <c r="F3" s="837"/>
      <c r="G3" s="837"/>
      <c r="H3" s="837"/>
      <c r="I3" s="837"/>
      <c r="J3" s="837"/>
      <c r="K3" s="846"/>
      <c r="L3" s="1054" t="s">
        <v>106</v>
      </c>
      <c r="M3" s="1055"/>
      <c r="N3" s="1055"/>
      <c r="O3" s="1055"/>
      <c r="P3" s="1055"/>
      <c r="Q3" s="1055"/>
      <c r="R3" s="1055"/>
      <c r="S3" s="1055"/>
      <c r="T3" s="1055"/>
      <c r="U3" s="1055"/>
      <c r="V3" s="1055"/>
      <c r="W3" s="1055"/>
      <c r="X3" s="1055"/>
      <c r="Y3" s="1055"/>
      <c r="Z3" s="1055"/>
      <c r="AA3" s="1055"/>
      <c r="AB3" s="1055"/>
      <c r="AC3" s="1055"/>
      <c r="AD3" s="1056"/>
      <c r="AE3" s="1054" t="s">
        <v>105</v>
      </c>
      <c r="AF3" s="1055"/>
      <c r="AG3" s="1055"/>
      <c r="AH3" s="1055"/>
      <c r="AI3" s="1056"/>
      <c r="AJ3" s="840"/>
      <c r="AK3" s="1061" t="s">
        <v>104</v>
      </c>
      <c r="AL3" s="1360" t="s">
        <v>335</v>
      </c>
      <c r="AM3" s="1360" t="s">
        <v>336</v>
      </c>
      <c r="AN3" s="1360" t="s">
        <v>337</v>
      </c>
      <c r="AO3" s="1360" t="s">
        <v>228</v>
      </c>
      <c r="AP3" s="1061" t="s">
        <v>276</v>
      </c>
      <c r="AQ3" s="1061" t="s">
        <v>308</v>
      </c>
      <c r="AR3" s="847" t="s">
        <v>236</v>
      </c>
      <c r="AS3" s="842"/>
    </row>
    <row r="4" spans="1:51" ht="50.1" customHeight="1" thickBot="1">
      <c r="A4" s="1065" t="s">
        <v>139</v>
      </c>
      <c r="B4" s="1065"/>
      <c r="C4" s="848">
        <v>43528</v>
      </c>
      <c r="D4" s="837"/>
      <c r="E4" s="837" t="s">
        <v>16</v>
      </c>
      <c r="F4" s="849"/>
      <c r="G4" s="1070">
        <v>43534</v>
      </c>
      <c r="H4" s="1070"/>
      <c r="I4" s="1070"/>
      <c r="J4" s="1065">
        <v>2019</v>
      </c>
      <c r="K4" s="1073"/>
      <c r="L4" s="1054" t="s">
        <v>91</v>
      </c>
      <c r="M4" s="1056"/>
      <c r="N4" s="850" t="s">
        <v>17</v>
      </c>
      <c r="O4" s="1068" t="s">
        <v>334</v>
      </c>
      <c r="P4" s="1069"/>
      <c r="Q4" s="1068" t="s">
        <v>93</v>
      </c>
      <c r="R4" s="1074"/>
      <c r="S4" s="1074"/>
      <c r="T4" s="1069"/>
      <c r="U4" s="1071" t="s">
        <v>96</v>
      </c>
      <c r="V4" s="1068" t="s">
        <v>97</v>
      </c>
      <c r="W4" s="1069"/>
      <c r="X4" s="1062" t="s">
        <v>257</v>
      </c>
      <c r="Y4" s="1063"/>
      <c r="Z4" s="851" t="s">
        <v>10</v>
      </c>
      <c r="AA4" s="1059" t="s">
        <v>98</v>
      </c>
      <c r="AB4" s="1057" t="s">
        <v>102</v>
      </c>
      <c r="AC4" s="1058"/>
      <c r="AD4" s="852" t="s">
        <v>9</v>
      </c>
      <c r="AE4" s="853" t="s">
        <v>30</v>
      </c>
      <c r="AF4" s="853" t="s">
        <v>58</v>
      </c>
      <c r="AG4" s="853" t="s">
        <v>74</v>
      </c>
      <c r="AH4" s="853" t="s">
        <v>31</v>
      </c>
      <c r="AI4" s="852" t="s">
        <v>12</v>
      </c>
      <c r="AJ4" s="854" t="s">
        <v>66</v>
      </c>
      <c r="AK4" s="1061"/>
      <c r="AL4" s="1361"/>
      <c r="AM4" s="1361"/>
      <c r="AN4" s="1361"/>
      <c r="AO4" s="1361"/>
      <c r="AP4" s="1061"/>
      <c r="AQ4" s="1061"/>
      <c r="AR4" s="847" t="s">
        <v>237</v>
      </c>
      <c r="AS4" s="842"/>
    </row>
    <row r="5" spans="1:51" s="877" customFormat="1" ht="50.1" customHeight="1" thickBot="1">
      <c r="A5" s="855" t="s">
        <v>1</v>
      </c>
      <c r="B5" s="856" t="s">
        <v>20</v>
      </c>
      <c r="C5" s="857" t="s">
        <v>21</v>
      </c>
      <c r="D5" s="856" t="s">
        <v>19</v>
      </c>
      <c r="E5" s="856" t="s">
        <v>6</v>
      </c>
      <c r="F5" s="858" t="s">
        <v>7</v>
      </c>
      <c r="G5" s="856" t="s">
        <v>7</v>
      </c>
      <c r="H5" s="856" t="s">
        <v>2</v>
      </c>
      <c r="I5" s="856" t="s">
        <v>3</v>
      </c>
      <c r="J5" s="856" t="s">
        <v>4</v>
      </c>
      <c r="K5" s="859" t="s">
        <v>5</v>
      </c>
      <c r="L5" s="860" t="s">
        <v>92</v>
      </c>
      <c r="M5" s="861" t="s">
        <v>89</v>
      </c>
      <c r="N5" s="862" t="s">
        <v>14</v>
      </c>
      <c r="O5" s="863" t="s">
        <v>100</v>
      </c>
      <c r="P5" s="859" t="s">
        <v>89</v>
      </c>
      <c r="Q5" s="864" t="s">
        <v>95</v>
      </c>
      <c r="R5" s="856" t="s">
        <v>89</v>
      </c>
      <c r="S5" s="865" t="s">
        <v>94</v>
      </c>
      <c r="T5" s="865" t="s">
        <v>89</v>
      </c>
      <c r="U5" s="1072"/>
      <c r="V5" s="866" t="s">
        <v>90</v>
      </c>
      <c r="W5" s="856" t="s">
        <v>89</v>
      </c>
      <c r="X5" s="867" t="s">
        <v>90</v>
      </c>
      <c r="Y5" s="868" t="s">
        <v>89</v>
      </c>
      <c r="Z5" s="869" t="s">
        <v>8</v>
      </c>
      <c r="AA5" s="1060"/>
      <c r="AB5" s="870" t="s">
        <v>101</v>
      </c>
      <c r="AC5" s="856" t="s">
        <v>89</v>
      </c>
      <c r="AD5" s="871" t="s">
        <v>18</v>
      </c>
      <c r="AE5" s="872">
        <v>4.4999999999999998E-2</v>
      </c>
      <c r="AF5" s="873">
        <v>0.01</v>
      </c>
      <c r="AG5" s="873" t="s">
        <v>75</v>
      </c>
      <c r="AH5" s="871" t="s">
        <v>67</v>
      </c>
      <c r="AI5" s="871" t="s">
        <v>13</v>
      </c>
      <c r="AJ5" s="874" t="s">
        <v>67</v>
      </c>
      <c r="AK5" s="1061"/>
      <c r="AL5" s="1362"/>
      <c r="AM5" s="1362"/>
      <c r="AN5" s="1362"/>
      <c r="AO5" s="1362"/>
      <c r="AP5" s="875"/>
      <c r="AQ5" s="1061"/>
      <c r="AR5" s="847"/>
      <c r="AS5" s="876"/>
      <c r="AT5" s="1051" t="s">
        <v>323</v>
      </c>
      <c r="AU5" s="1052"/>
      <c r="AV5" s="1052"/>
      <c r="AW5" s="1053"/>
    </row>
    <row r="6" spans="1:51" s="877" customFormat="1" ht="20.100000000000001" customHeight="1">
      <c r="A6" s="836"/>
      <c r="B6" s="878" t="s">
        <v>11</v>
      </c>
      <c r="C6" s="879"/>
      <c r="D6" s="879"/>
      <c r="E6" s="880"/>
      <c r="F6" s="881"/>
      <c r="G6" s="880"/>
      <c r="H6" s="880"/>
      <c r="I6" s="880"/>
      <c r="J6" s="880"/>
      <c r="K6" s="880"/>
      <c r="L6" s="836"/>
      <c r="M6" s="882"/>
      <c r="N6" s="836"/>
      <c r="O6" s="836"/>
      <c r="P6" s="882"/>
      <c r="Q6" s="883"/>
      <c r="R6" s="882"/>
      <c r="S6" s="883"/>
      <c r="T6" s="884"/>
      <c r="U6" s="884"/>
      <c r="V6" s="885"/>
      <c r="W6" s="884"/>
      <c r="X6" s="884"/>
      <c r="Y6" s="884"/>
      <c r="Z6" s="884"/>
      <c r="AA6" s="886"/>
      <c r="AB6" s="885"/>
      <c r="AC6" s="887"/>
      <c r="AD6" s="887"/>
      <c r="AE6" s="888"/>
      <c r="AF6" s="888"/>
      <c r="AG6" s="888"/>
      <c r="AH6" s="889"/>
      <c r="AI6" s="889"/>
      <c r="AJ6" s="889"/>
      <c r="AK6" s="838"/>
      <c r="AL6" s="838"/>
      <c r="AM6" s="838"/>
      <c r="AN6" s="838"/>
      <c r="AO6" s="890"/>
      <c r="AP6" s="890"/>
      <c r="AQ6" s="890"/>
      <c r="AR6" s="891" t="s">
        <v>190</v>
      </c>
      <c r="AS6" s="876"/>
      <c r="AT6" s="892" t="s">
        <v>6</v>
      </c>
      <c r="AU6" s="892" t="s">
        <v>3</v>
      </c>
      <c r="AV6" s="892" t="s">
        <v>159</v>
      </c>
      <c r="AW6" s="892" t="s">
        <v>320</v>
      </c>
      <c r="AX6" s="893"/>
      <c r="AY6" s="893"/>
    </row>
    <row r="7" spans="1:51" ht="50.1" customHeight="1">
      <c r="A7" s="894">
        <v>1</v>
      </c>
      <c r="B7" s="895" t="s">
        <v>50</v>
      </c>
      <c r="C7" s="896">
        <v>600</v>
      </c>
      <c r="D7" s="894">
        <v>521001</v>
      </c>
      <c r="E7" s="894">
        <v>1</v>
      </c>
      <c r="F7" s="894">
        <v>1</v>
      </c>
      <c r="G7" s="894">
        <v>1</v>
      </c>
      <c r="H7" s="894" t="s">
        <v>6</v>
      </c>
      <c r="I7" s="894" t="s">
        <v>6</v>
      </c>
      <c r="J7" s="894">
        <v>1</v>
      </c>
      <c r="K7" s="894">
        <v>1</v>
      </c>
      <c r="L7" s="894">
        <f t="shared" ref="L7:L39" si="0">SUM(E7:K7)</f>
        <v>5</v>
      </c>
      <c r="M7" s="896">
        <f>C7*L7</f>
        <v>3000</v>
      </c>
      <c r="N7" s="897">
        <v>0</v>
      </c>
      <c r="O7" s="896"/>
      <c r="P7" s="896">
        <f>IF(O7="",0,O7*C7)</f>
        <v>0</v>
      </c>
      <c r="Q7" s="898"/>
      <c r="R7" s="896">
        <f t="shared" ref="R7:R37" si="1">IF(L7=0,0,((N7+M7)/L7/8)*1.55*Q7)</f>
        <v>0</v>
      </c>
      <c r="S7" s="899"/>
      <c r="T7" s="896">
        <f t="shared" ref="T7:T36" si="2">IF(L7=0,0,((M7+N7)/L7/8)*1.55*1.35*S7)</f>
        <v>0</v>
      </c>
      <c r="U7" s="896">
        <f t="shared" ref="U7:U40" si="3">IF((L7+O7)=0,0,(M7+N7+P7+R7+T7))</f>
        <v>3000</v>
      </c>
      <c r="V7" s="900">
        <v>2</v>
      </c>
      <c r="W7" s="896">
        <f t="shared" ref="W7:W13" si="4">IF((L7+O7)=0,0,U7/(L7+O7)*V7*2)</f>
        <v>2400</v>
      </c>
      <c r="X7" s="896">
        <v>1</v>
      </c>
      <c r="Y7" s="896">
        <f>IF((L7+O7)=0,0,U7/(L7+O7)*X7*1.75)</f>
        <v>1050</v>
      </c>
      <c r="Z7" s="896">
        <f t="shared" ref="Z7:Z37" si="5">W7+U7+Y7</f>
        <v>6450</v>
      </c>
      <c r="AA7" s="896">
        <f>IF((L7+O7)=0,0,Z7/(L7+O7))</f>
        <v>1290</v>
      </c>
      <c r="AB7" s="896">
        <v>2</v>
      </c>
      <c r="AC7" s="896">
        <f t="shared" ref="AC7:AC40" si="6">AA7*AB7</f>
        <v>2580</v>
      </c>
      <c r="AD7" s="896">
        <f>(Z7+AC7)</f>
        <v>9030</v>
      </c>
      <c r="AE7" s="896">
        <f>(C7*7*AE$5)</f>
        <v>189</v>
      </c>
      <c r="AF7" s="896">
        <f>(AD7*AF$5)</f>
        <v>90.3</v>
      </c>
      <c r="AG7" s="901"/>
      <c r="AH7" s="901"/>
      <c r="AI7" s="901">
        <f>AD7*1%</f>
        <v>90.3</v>
      </c>
      <c r="AJ7" s="902"/>
      <c r="AK7" s="903">
        <f>IF(AD7=0,0,(AD7-AE7-AF7-AG7-AH7-AI7-AJ7))</f>
        <v>8660.4000000000015</v>
      </c>
      <c r="AL7" s="903"/>
      <c r="AM7" s="903"/>
      <c r="AN7" s="903"/>
      <c r="AO7" s="904">
        <f>SUM(AL7:AN7)</f>
        <v>0</v>
      </c>
      <c r="AP7" s="905">
        <v>522</v>
      </c>
      <c r="AQ7" s="905">
        <f>AK7+AO7+AP7</f>
        <v>9182.4000000000015</v>
      </c>
      <c r="AR7" s="902"/>
      <c r="AS7" s="842"/>
      <c r="AT7" s="906">
        <f>COUNTIF(E7:K7,"L")</f>
        <v>2</v>
      </c>
      <c r="AU7" s="906">
        <f>COUNTIF(E7:K7,"V")</f>
        <v>0</v>
      </c>
      <c r="AV7" s="906">
        <f>COUNTIF(E7:K7,"RM")</f>
        <v>0</v>
      </c>
      <c r="AW7" s="906">
        <f>COUNTIF(E7:K7,"F")</f>
        <v>0</v>
      </c>
      <c r="AX7" s="907"/>
      <c r="AY7" s="907"/>
    </row>
    <row r="8" spans="1:51" ht="50.1" customHeight="1">
      <c r="A8" s="894">
        <v>2</v>
      </c>
      <c r="B8" s="908" t="s">
        <v>84</v>
      </c>
      <c r="C8" s="896">
        <v>600</v>
      </c>
      <c r="D8" s="894">
        <v>521001</v>
      </c>
      <c r="E8" s="894" t="s">
        <v>6</v>
      </c>
      <c r="F8" s="894" t="s">
        <v>6</v>
      </c>
      <c r="G8" s="894">
        <v>1</v>
      </c>
      <c r="H8" s="894">
        <v>1</v>
      </c>
      <c r="I8" s="894">
        <v>1</v>
      </c>
      <c r="J8" s="894">
        <v>1</v>
      </c>
      <c r="K8" s="894">
        <v>1</v>
      </c>
      <c r="L8" s="894">
        <f t="shared" si="0"/>
        <v>5</v>
      </c>
      <c r="M8" s="896">
        <f t="shared" ref="M8:M40" si="7">C8*L8</f>
        <v>3000</v>
      </c>
      <c r="N8" s="896"/>
      <c r="O8" s="896"/>
      <c r="P8" s="896">
        <f>IF(O8="",0,O8*C8)</f>
        <v>0</v>
      </c>
      <c r="Q8" s="898"/>
      <c r="R8" s="896">
        <f t="shared" si="1"/>
        <v>0</v>
      </c>
      <c r="S8" s="899"/>
      <c r="T8" s="896">
        <f t="shared" si="2"/>
        <v>0</v>
      </c>
      <c r="U8" s="896">
        <f t="shared" si="3"/>
        <v>3000</v>
      </c>
      <c r="V8" s="900"/>
      <c r="W8" s="896">
        <f t="shared" si="4"/>
        <v>0</v>
      </c>
      <c r="X8" s="896">
        <v>1</v>
      </c>
      <c r="Y8" s="896">
        <f t="shared" ref="Y8:Y40" si="8">IF((L8+O8)=0,0,U8/(L8+O8)*X8*1.75)</f>
        <v>1050</v>
      </c>
      <c r="Z8" s="896">
        <f t="shared" si="5"/>
        <v>4050</v>
      </c>
      <c r="AA8" s="896">
        <f t="shared" ref="AA8:AA40" si="9">IF((L8+O8)=0,0,Z8/(L8+O8))</f>
        <v>810</v>
      </c>
      <c r="AB8" s="896">
        <v>2</v>
      </c>
      <c r="AC8" s="896">
        <f t="shared" si="6"/>
        <v>1620</v>
      </c>
      <c r="AD8" s="896">
        <f t="shared" ref="AD8:AD25" si="10">(Z8+AC8)</f>
        <v>5670</v>
      </c>
      <c r="AE8" s="896">
        <f t="shared" ref="AE8:AE30" si="11">(C8*7*AE$5)</f>
        <v>189</v>
      </c>
      <c r="AF8" s="896">
        <f t="shared" ref="AF8:AF36" si="12">(AD8*AF$5)</f>
        <v>56.7</v>
      </c>
      <c r="AG8" s="901"/>
      <c r="AH8" s="909"/>
      <c r="AI8" s="901">
        <f t="shared" ref="AI8:AI36" si="13">AD8*1%</f>
        <v>56.7</v>
      </c>
      <c r="AJ8" s="902"/>
      <c r="AK8" s="903">
        <f t="shared" ref="AK8:AK13" si="14">IF(AD8=0,0,(AD8-AE8-AF8-AG8-AH8-AI8-AJ8))</f>
        <v>5367.6</v>
      </c>
      <c r="AL8" s="903"/>
      <c r="AM8" s="903"/>
      <c r="AN8" s="903"/>
      <c r="AO8" s="904">
        <f t="shared" ref="AO8:AO40" si="15">SUM(AL8:AN8)</f>
        <v>0</v>
      </c>
      <c r="AP8" s="905">
        <v>522</v>
      </c>
      <c r="AQ8" s="905">
        <f>AK8+AO8+AP8</f>
        <v>5889.6</v>
      </c>
      <c r="AR8" s="902"/>
      <c r="AS8" s="842"/>
      <c r="AT8" s="906">
        <f>COUNTIF(E8:K8,"L")</f>
        <v>2</v>
      </c>
      <c r="AU8" s="906">
        <f>COUNTIF(E8:K8,"V")</f>
        <v>0</v>
      </c>
      <c r="AV8" s="906">
        <f>COUNTIF(E8:K8,"RM")</f>
        <v>0</v>
      </c>
      <c r="AW8" s="906">
        <f>COUNTIF(E8:K8,"F")</f>
        <v>0</v>
      </c>
      <c r="AX8" s="893"/>
      <c r="AY8" s="907"/>
    </row>
    <row r="9" spans="1:51" ht="50.1" customHeight="1">
      <c r="A9" s="894">
        <v>3</v>
      </c>
      <c r="B9" s="908" t="s">
        <v>49</v>
      </c>
      <c r="C9" s="896">
        <v>600</v>
      </c>
      <c r="D9" s="894">
        <v>521001</v>
      </c>
      <c r="E9" s="894" t="s">
        <v>3</v>
      </c>
      <c r="F9" s="894" t="s">
        <v>3</v>
      </c>
      <c r="G9" s="894" t="s">
        <v>3</v>
      </c>
      <c r="H9" s="894" t="s">
        <v>3</v>
      </c>
      <c r="I9" s="894" t="s">
        <v>3</v>
      </c>
      <c r="J9" s="894" t="s">
        <v>3</v>
      </c>
      <c r="K9" s="894" t="s">
        <v>3</v>
      </c>
      <c r="L9" s="894">
        <f t="shared" si="0"/>
        <v>0</v>
      </c>
      <c r="M9" s="896">
        <f t="shared" si="7"/>
        <v>0</v>
      </c>
      <c r="N9" s="897">
        <v>0</v>
      </c>
      <c r="O9" s="896"/>
      <c r="P9" s="896">
        <f>IF(O9="",0,O9*C9)</f>
        <v>0</v>
      </c>
      <c r="Q9" s="898"/>
      <c r="R9" s="896">
        <f t="shared" si="1"/>
        <v>0</v>
      </c>
      <c r="S9" s="899"/>
      <c r="T9" s="896">
        <f t="shared" si="2"/>
        <v>0</v>
      </c>
      <c r="U9" s="896">
        <f t="shared" si="3"/>
        <v>0</v>
      </c>
      <c r="V9" s="900"/>
      <c r="W9" s="896">
        <f t="shared" si="4"/>
        <v>0</v>
      </c>
      <c r="X9" s="896"/>
      <c r="Y9" s="896">
        <f t="shared" si="8"/>
        <v>0</v>
      </c>
      <c r="Z9" s="896">
        <f t="shared" si="5"/>
        <v>0</v>
      </c>
      <c r="AA9" s="896">
        <f t="shared" si="9"/>
        <v>0</v>
      </c>
      <c r="AB9" s="896">
        <v>0</v>
      </c>
      <c r="AC9" s="896">
        <f t="shared" si="6"/>
        <v>0</v>
      </c>
      <c r="AD9" s="896">
        <f t="shared" si="10"/>
        <v>0</v>
      </c>
      <c r="AE9" s="896">
        <v>0</v>
      </c>
      <c r="AF9" s="896">
        <f t="shared" si="12"/>
        <v>0</v>
      </c>
      <c r="AG9" s="901"/>
      <c r="AH9" s="909"/>
      <c r="AI9" s="901">
        <f t="shared" si="13"/>
        <v>0</v>
      </c>
      <c r="AJ9" s="902"/>
      <c r="AK9" s="903">
        <f t="shared" si="14"/>
        <v>0</v>
      </c>
      <c r="AL9" s="903"/>
      <c r="AM9" s="903"/>
      <c r="AN9" s="903"/>
      <c r="AO9" s="904">
        <f t="shared" si="15"/>
        <v>0</v>
      </c>
      <c r="AP9" s="905">
        <v>0</v>
      </c>
      <c r="AQ9" s="905">
        <f>AK9+AO9+AP9</f>
        <v>0</v>
      </c>
      <c r="AR9" s="902"/>
      <c r="AS9" s="842"/>
      <c r="AT9" s="906">
        <f t="shared" ref="AT9:AT58" si="16">COUNTIF(E9:K9,"L")</f>
        <v>0</v>
      </c>
      <c r="AU9" s="906">
        <f t="shared" ref="AU9:AU58" si="17">COUNTIF(E9:K9,"V")</f>
        <v>7</v>
      </c>
      <c r="AV9" s="906">
        <f t="shared" ref="AV9:AV58" si="18">COUNTIF(E9:K9,"RM")</f>
        <v>0</v>
      </c>
      <c r="AW9" s="906">
        <f t="shared" ref="AW9:AW58" si="19">COUNTIF(E9:K9,"F")</f>
        <v>0</v>
      </c>
      <c r="AX9" s="910"/>
      <c r="AY9" s="907"/>
    </row>
    <row r="10" spans="1:51" ht="50.1" customHeight="1">
      <c r="A10" s="894">
        <v>4</v>
      </c>
      <c r="B10" s="908" t="s">
        <v>63</v>
      </c>
      <c r="C10" s="896">
        <v>1200</v>
      </c>
      <c r="D10" s="894">
        <v>521001</v>
      </c>
      <c r="E10" s="894">
        <v>1</v>
      </c>
      <c r="F10" s="894">
        <v>1</v>
      </c>
      <c r="G10" s="894" t="s">
        <v>6</v>
      </c>
      <c r="H10" s="894" t="s">
        <v>6</v>
      </c>
      <c r="I10" s="894">
        <v>1</v>
      </c>
      <c r="J10" s="894">
        <v>1</v>
      </c>
      <c r="K10" s="894">
        <v>1</v>
      </c>
      <c r="L10" s="894">
        <f t="shared" si="0"/>
        <v>5</v>
      </c>
      <c r="M10" s="896">
        <f t="shared" si="7"/>
        <v>6000</v>
      </c>
      <c r="N10" s="897">
        <v>0</v>
      </c>
      <c r="O10" s="896"/>
      <c r="P10" s="896"/>
      <c r="Q10" s="898"/>
      <c r="R10" s="896">
        <f t="shared" si="1"/>
        <v>0</v>
      </c>
      <c r="S10" s="899"/>
      <c r="T10" s="896">
        <f t="shared" si="2"/>
        <v>0</v>
      </c>
      <c r="U10" s="896">
        <f t="shared" si="3"/>
        <v>6000</v>
      </c>
      <c r="V10" s="900">
        <v>2</v>
      </c>
      <c r="W10" s="896">
        <f t="shared" si="4"/>
        <v>4800</v>
      </c>
      <c r="X10" s="896">
        <v>1</v>
      </c>
      <c r="Y10" s="896">
        <f t="shared" si="8"/>
        <v>2100</v>
      </c>
      <c r="Z10" s="896">
        <f t="shared" si="5"/>
        <v>12900</v>
      </c>
      <c r="AA10" s="896">
        <f t="shared" si="9"/>
        <v>2580</v>
      </c>
      <c r="AB10" s="896">
        <v>2</v>
      </c>
      <c r="AC10" s="896">
        <f t="shared" si="6"/>
        <v>5160</v>
      </c>
      <c r="AD10" s="896">
        <f t="shared" si="10"/>
        <v>18060</v>
      </c>
      <c r="AE10" s="896">
        <f t="shared" si="11"/>
        <v>378</v>
      </c>
      <c r="AF10" s="896">
        <f t="shared" si="12"/>
        <v>180.6</v>
      </c>
      <c r="AG10" s="901"/>
      <c r="AH10" s="909"/>
      <c r="AI10" s="901">
        <f t="shared" si="13"/>
        <v>180.6</v>
      </c>
      <c r="AJ10" s="902"/>
      <c r="AK10" s="903">
        <f t="shared" si="14"/>
        <v>17320.800000000003</v>
      </c>
      <c r="AL10" s="903"/>
      <c r="AM10" s="903"/>
      <c r="AN10" s="903"/>
      <c r="AO10" s="904">
        <f t="shared" si="15"/>
        <v>0</v>
      </c>
      <c r="AP10" s="905">
        <v>522</v>
      </c>
      <c r="AQ10" s="905">
        <f>AK10+AO10+AP10</f>
        <v>17842.800000000003</v>
      </c>
      <c r="AR10" s="902"/>
      <c r="AS10" s="842"/>
      <c r="AT10" s="906">
        <f t="shared" si="16"/>
        <v>2</v>
      </c>
      <c r="AU10" s="906">
        <f t="shared" si="17"/>
        <v>0</v>
      </c>
      <c r="AV10" s="906">
        <f t="shared" si="18"/>
        <v>0</v>
      </c>
      <c r="AW10" s="906">
        <f t="shared" si="19"/>
        <v>0</v>
      </c>
      <c r="AX10" s="907"/>
      <c r="AY10" s="907"/>
    </row>
    <row r="11" spans="1:51" ht="50.1" customHeight="1">
      <c r="A11" s="894">
        <v>5</v>
      </c>
      <c r="B11" s="908" t="s">
        <v>40</v>
      </c>
      <c r="C11" s="911">
        <v>600</v>
      </c>
      <c r="D11" s="894">
        <v>611010</v>
      </c>
      <c r="E11" s="894">
        <v>1</v>
      </c>
      <c r="F11" s="894">
        <v>1</v>
      </c>
      <c r="G11" s="894">
        <v>1</v>
      </c>
      <c r="H11" s="894">
        <v>1</v>
      </c>
      <c r="I11" s="894" t="s">
        <v>6</v>
      </c>
      <c r="J11" s="894" t="s">
        <v>6</v>
      </c>
      <c r="K11" s="894">
        <v>1</v>
      </c>
      <c r="L11" s="894">
        <f t="shared" si="0"/>
        <v>5</v>
      </c>
      <c r="M11" s="896">
        <f t="shared" si="7"/>
        <v>3000</v>
      </c>
      <c r="N11" s="896"/>
      <c r="O11" s="899"/>
      <c r="P11" s="896">
        <f>IF(O11="",0,O11*C11)</f>
        <v>0</v>
      </c>
      <c r="Q11" s="898"/>
      <c r="R11" s="896">
        <f t="shared" si="1"/>
        <v>0</v>
      </c>
      <c r="S11" s="899"/>
      <c r="T11" s="896">
        <f t="shared" si="2"/>
        <v>0</v>
      </c>
      <c r="U11" s="896">
        <f t="shared" si="3"/>
        <v>3000</v>
      </c>
      <c r="V11" s="900">
        <v>2</v>
      </c>
      <c r="W11" s="896">
        <f t="shared" si="4"/>
        <v>2400</v>
      </c>
      <c r="X11" s="896">
        <v>1</v>
      </c>
      <c r="Y11" s="896">
        <f t="shared" si="8"/>
        <v>1050</v>
      </c>
      <c r="Z11" s="896">
        <f t="shared" si="5"/>
        <v>6450</v>
      </c>
      <c r="AA11" s="896">
        <f t="shared" si="9"/>
        <v>1290</v>
      </c>
      <c r="AB11" s="896">
        <v>2</v>
      </c>
      <c r="AC11" s="896">
        <f t="shared" si="6"/>
        <v>2580</v>
      </c>
      <c r="AD11" s="896">
        <f t="shared" si="10"/>
        <v>9030</v>
      </c>
      <c r="AE11" s="896">
        <f t="shared" si="11"/>
        <v>189</v>
      </c>
      <c r="AF11" s="896">
        <f t="shared" si="12"/>
        <v>90.3</v>
      </c>
      <c r="AG11" s="901"/>
      <c r="AH11" s="901"/>
      <c r="AI11" s="901">
        <f t="shared" si="13"/>
        <v>90.3</v>
      </c>
      <c r="AJ11" s="902"/>
      <c r="AK11" s="903">
        <f t="shared" si="14"/>
        <v>8660.4000000000015</v>
      </c>
      <c r="AL11" s="903"/>
      <c r="AM11" s="903"/>
      <c r="AN11" s="903"/>
      <c r="AO11" s="904">
        <f t="shared" si="15"/>
        <v>0</v>
      </c>
      <c r="AP11" s="905">
        <v>522</v>
      </c>
      <c r="AQ11" s="905">
        <f>AK11+AO11+AP11</f>
        <v>9182.4000000000015</v>
      </c>
      <c r="AR11" s="902"/>
      <c r="AS11" s="842"/>
      <c r="AT11" s="906">
        <f t="shared" si="16"/>
        <v>2</v>
      </c>
      <c r="AU11" s="906">
        <f t="shared" si="17"/>
        <v>0</v>
      </c>
      <c r="AV11" s="906">
        <f t="shared" si="18"/>
        <v>0</v>
      </c>
      <c r="AW11" s="906">
        <f t="shared" si="19"/>
        <v>0</v>
      </c>
      <c r="AX11" s="907"/>
      <c r="AY11" s="907"/>
    </row>
    <row r="12" spans="1:51" ht="50.1" customHeight="1">
      <c r="A12" s="894">
        <v>6</v>
      </c>
      <c r="B12" s="908" t="s">
        <v>88</v>
      </c>
      <c r="C12" s="894">
        <v>654</v>
      </c>
      <c r="D12" s="894">
        <v>611010</v>
      </c>
      <c r="E12" s="894">
        <v>1</v>
      </c>
      <c r="F12" s="894">
        <v>1</v>
      </c>
      <c r="G12" s="894">
        <v>1</v>
      </c>
      <c r="H12" s="894">
        <v>1</v>
      </c>
      <c r="I12" s="894" t="s">
        <v>6</v>
      </c>
      <c r="J12" s="894" t="s">
        <v>6</v>
      </c>
      <c r="K12" s="894">
        <v>1</v>
      </c>
      <c r="L12" s="894">
        <f t="shared" si="0"/>
        <v>5</v>
      </c>
      <c r="M12" s="896">
        <f t="shared" si="7"/>
        <v>3270</v>
      </c>
      <c r="N12" s="896"/>
      <c r="O12" s="899"/>
      <c r="P12" s="896">
        <f>IF(O12="",0,O12*C12)</f>
        <v>0</v>
      </c>
      <c r="Q12" s="898"/>
      <c r="R12" s="896">
        <f t="shared" si="1"/>
        <v>0</v>
      </c>
      <c r="S12" s="899"/>
      <c r="T12" s="896">
        <f t="shared" si="2"/>
        <v>0</v>
      </c>
      <c r="U12" s="896">
        <f t="shared" si="3"/>
        <v>3270</v>
      </c>
      <c r="V12" s="900">
        <v>2</v>
      </c>
      <c r="W12" s="896">
        <f>IF((L12+O12)=0,0,U12/(L12+O12)*V12*2)</f>
        <v>2616</v>
      </c>
      <c r="X12" s="896">
        <v>1</v>
      </c>
      <c r="Y12" s="896">
        <f t="shared" si="8"/>
        <v>1144.5</v>
      </c>
      <c r="Z12" s="896">
        <f t="shared" si="5"/>
        <v>7030.5</v>
      </c>
      <c r="AA12" s="896">
        <f t="shared" si="9"/>
        <v>1406.1</v>
      </c>
      <c r="AB12" s="896">
        <v>2</v>
      </c>
      <c r="AC12" s="896">
        <f t="shared" si="6"/>
        <v>2812.2</v>
      </c>
      <c r="AD12" s="896">
        <f t="shared" si="10"/>
        <v>9842.7000000000007</v>
      </c>
      <c r="AE12" s="896">
        <f t="shared" si="11"/>
        <v>206.01</v>
      </c>
      <c r="AF12" s="896">
        <f t="shared" si="12"/>
        <v>98.427000000000007</v>
      </c>
      <c r="AG12" s="901"/>
      <c r="AH12" s="901"/>
      <c r="AI12" s="901">
        <f t="shared" si="13"/>
        <v>98.427000000000007</v>
      </c>
      <c r="AJ12" s="902"/>
      <c r="AK12" s="903">
        <f t="shared" si="14"/>
        <v>9439.8360000000011</v>
      </c>
      <c r="AL12" s="903"/>
      <c r="AM12" s="903"/>
      <c r="AN12" s="903"/>
      <c r="AO12" s="904">
        <f t="shared" si="15"/>
        <v>0</v>
      </c>
      <c r="AP12" s="905">
        <v>522</v>
      </c>
      <c r="AQ12" s="905">
        <f>AK12+AO12+AP12</f>
        <v>9961.8360000000011</v>
      </c>
      <c r="AR12" s="902"/>
      <c r="AS12" s="842"/>
      <c r="AT12" s="906">
        <f t="shared" si="16"/>
        <v>2</v>
      </c>
      <c r="AU12" s="906">
        <f t="shared" si="17"/>
        <v>0</v>
      </c>
      <c r="AV12" s="906">
        <f t="shared" si="18"/>
        <v>0</v>
      </c>
      <c r="AW12" s="906">
        <f t="shared" si="19"/>
        <v>0</v>
      </c>
      <c r="AX12" s="907"/>
      <c r="AY12" s="907"/>
    </row>
    <row r="13" spans="1:51" ht="50.1" customHeight="1">
      <c r="A13" s="894">
        <v>7</v>
      </c>
      <c r="B13" s="908" t="s">
        <v>72</v>
      </c>
      <c r="C13" s="894">
        <v>654</v>
      </c>
      <c r="D13" s="894">
        <v>611010</v>
      </c>
      <c r="E13" s="894" t="s">
        <v>3</v>
      </c>
      <c r="F13" s="894" t="s">
        <v>3</v>
      </c>
      <c r="G13" s="894" t="s">
        <v>3</v>
      </c>
      <c r="H13" s="894" t="s">
        <v>3</v>
      </c>
      <c r="I13" s="894" t="s">
        <v>3</v>
      </c>
      <c r="J13" s="894" t="s">
        <v>3</v>
      </c>
      <c r="K13" s="894" t="s">
        <v>3</v>
      </c>
      <c r="L13" s="894">
        <f t="shared" si="0"/>
        <v>0</v>
      </c>
      <c r="M13" s="896">
        <f t="shared" si="7"/>
        <v>0</v>
      </c>
      <c r="N13" s="897">
        <v>0</v>
      </c>
      <c r="O13" s="899"/>
      <c r="P13" s="896">
        <f>IF(O13="",0,O13*C13)</f>
        <v>0</v>
      </c>
      <c r="Q13" s="898"/>
      <c r="R13" s="896">
        <f t="shared" si="1"/>
        <v>0</v>
      </c>
      <c r="S13" s="899"/>
      <c r="T13" s="896">
        <f t="shared" si="2"/>
        <v>0</v>
      </c>
      <c r="U13" s="896">
        <f t="shared" si="3"/>
        <v>0</v>
      </c>
      <c r="V13" s="900"/>
      <c r="W13" s="896">
        <f t="shared" si="4"/>
        <v>0</v>
      </c>
      <c r="X13" s="896"/>
      <c r="Y13" s="896">
        <f t="shared" si="8"/>
        <v>0</v>
      </c>
      <c r="Z13" s="896">
        <f t="shared" si="5"/>
        <v>0</v>
      </c>
      <c r="AA13" s="896">
        <f t="shared" si="9"/>
        <v>0</v>
      </c>
      <c r="AB13" s="896">
        <v>0</v>
      </c>
      <c r="AC13" s="896">
        <f t="shared" si="6"/>
        <v>0</v>
      </c>
      <c r="AD13" s="896">
        <f t="shared" si="10"/>
        <v>0</v>
      </c>
      <c r="AE13" s="896">
        <v>0</v>
      </c>
      <c r="AF13" s="896">
        <f t="shared" si="12"/>
        <v>0</v>
      </c>
      <c r="AG13" s="901"/>
      <c r="AH13" s="901"/>
      <c r="AI13" s="901">
        <f t="shared" si="13"/>
        <v>0</v>
      </c>
      <c r="AJ13" s="902"/>
      <c r="AK13" s="903">
        <f t="shared" si="14"/>
        <v>0</v>
      </c>
      <c r="AL13" s="903"/>
      <c r="AM13" s="903"/>
      <c r="AN13" s="903"/>
      <c r="AO13" s="904">
        <f t="shared" si="15"/>
        <v>0</v>
      </c>
      <c r="AP13" s="905">
        <f>N14</f>
        <v>0</v>
      </c>
      <c r="AQ13" s="905">
        <f>AK13+AO13+AP13</f>
        <v>0</v>
      </c>
      <c r="AR13" s="902"/>
      <c r="AS13" s="842"/>
      <c r="AT13" s="906">
        <f t="shared" si="16"/>
        <v>0</v>
      </c>
      <c r="AU13" s="906">
        <f t="shared" si="17"/>
        <v>7</v>
      </c>
      <c r="AV13" s="906">
        <f t="shared" si="18"/>
        <v>0</v>
      </c>
      <c r="AW13" s="906">
        <f t="shared" si="19"/>
        <v>0</v>
      </c>
      <c r="AX13" s="907"/>
      <c r="AY13" s="907"/>
    </row>
    <row r="14" spans="1:51" ht="50.1" customHeight="1">
      <c r="A14" s="894">
        <v>8</v>
      </c>
      <c r="B14" s="908" t="s">
        <v>73</v>
      </c>
      <c r="C14" s="894">
        <v>600</v>
      </c>
      <c r="D14" s="894">
        <v>611010</v>
      </c>
      <c r="E14" s="894">
        <v>1</v>
      </c>
      <c r="F14" s="894">
        <v>1</v>
      </c>
      <c r="G14" s="894" t="s">
        <v>6</v>
      </c>
      <c r="H14" s="894" t="s">
        <v>6</v>
      </c>
      <c r="I14" s="894">
        <v>1</v>
      </c>
      <c r="J14" s="894">
        <v>1</v>
      </c>
      <c r="K14" s="894">
        <v>1</v>
      </c>
      <c r="L14" s="894">
        <f t="shared" si="0"/>
        <v>5</v>
      </c>
      <c r="M14" s="896">
        <f t="shared" si="7"/>
        <v>3000</v>
      </c>
      <c r="N14" s="896"/>
      <c r="O14" s="896"/>
      <c r="P14" s="896">
        <f t="shared" ref="P14:P39" si="20">IF(O14="",0,O14*C14)</f>
        <v>0</v>
      </c>
      <c r="Q14" s="898"/>
      <c r="R14" s="896">
        <f t="shared" si="1"/>
        <v>0</v>
      </c>
      <c r="S14" s="899"/>
      <c r="T14" s="896">
        <f t="shared" si="2"/>
        <v>0</v>
      </c>
      <c r="U14" s="896">
        <f t="shared" si="3"/>
        <v>3000</v>
      </c>
      <c r="V14" s="900">
        <v>2</v>
      </c>
      <c r="W14" s="896">
        <f>IF((L14+O14)=0,0,U14/(L14+O14)*V14*2)</f>
        <v>2400</v>
      </c>
      <c r="X14" s="896">
        <v>1</v>
      </c>
      <c r="Y14" s="896">
        <f t="shared" si="8"/>
        <v>1050</v>
      </c>
      <c r="Z14" s="896">
        <f t="shared" si="5"/>
        <v>6450</v>
      </c>
      <c r="AA14" s="896">
        <f t="shared" si="9"/>
        <v>1290</v>
      </c>
      <c r="AB14" s="896">
        <v>2</v>
      </c>
      <c r="AC14" s="896">
        <f t="shared" si="6"/>
        <v>2580</v>
      </c>
      <c r="AD14" s="896">
        <f t="shared" si="10"/>
        <v>9030</v>
      </c>
      <c r="AE14" s="896">
        <f t="shared" si="11"/>
        <v>189</v>
      </c>
      <c r="AF14" s="896">
        <f t="shared" si="12"/>
        <v>90.3</v>
      </c>
      <c r="AG14" s="901"/>
      <c r="AH14" s="909"/>
      <c r="AI14" s="901">
        <f t="shared" si="13"/>
        <v>90.3</v>
      </c>
      <c r="AJ14" s="902"/>
      <c r="AK14" s="903">
        <f>IF(AD14=0,0,(AD14-AE14-AF14-AG14-AH14-AI14-AJ14))</f>
        <v>8660.4000000000015</v>
      </c>
      <c r="AL14" s="903"/>
      <c r="AM14" s="903"/>
      <c r="AN14" s="903"/>
      <c r="AO14" s="904">
        <f t="shared" si="15"/>
        <v>0</v>
      </c>
      <c r="AP14" s="905">
        <v>522</v>
      </c>
      <c r="AQ14" s="905">
        <f>AK14+AO14+AP14</f>
        <v>9182.4000000000015</v>
      </c>
      <c r="AR14" s="902"/>
      <c r="AS14" s="912"/>
      <c r="AT14" s="906">
        <f t="shared" si="16"/>
        <v>2</v>
      </c>
      <c r="AU14" s="906">
        <f t="shared" si="17"/>
        <v>0</v>
      </c>
      <c r="AV14" s="906">
        <f t="shared" si="18"/>
        <v>0</v>
      </c>
      <c r="AW14" s="906">
        <f t="shared" si="19"/>
        <v>0</v>
      </c>
      <c r="AX14" s="907"/>
      <c r="AY14" s="907"/>
    </row>
    <row r="15" spans="1:51" ht="50.1" customHeight="1">
      <c r="A15" s="894">
        <v>9</v>
      </c>
      <c r="B15" s="908" t="s">
        <v>56</v>
      </c>
      <c r="C15" s="894">
        <v>654</v>
      </c>
      <c r="D15" s="894">
        <v>611010</v>
      </c>
      <c r="E15" s="894" t="s">
        <v>6</v>
      </c>
      <c r="F15" s="894" t="s">
        <v>6</v>
      </c>
      <c r="G15" s="894">
        <v>1</v>
      </c>
      <c r="H15" s="894">
        <v>1</v>
      </c>
      <c r="I15" s="894">
        <v>1</v>
      </c>
      <c r="J15" s="894">
        <v>1</v>
      </c>
      <c r="K15" s="894">
        <v>1</v>
      </c>
      <c r="L15" s="894">
        <f t="shared" si="0"/>
        <v>5</v>
      </c>
      <c r="M15" s="896">
        <f t="shared" si="7"/>
        <v>3270</v>
      </c>
      <c r="N15" s="896"/>
      <c r="O15" s="899"/>
      <c r="P15" s="896">
        <f t="shared" si="20"/>
        <v>0</v>
      </c>
      <c r="Q15" s="898"/>
      <c r="R15" s="896">
        <f t="shared" si="1"/>
        <v>0</v>
      </c>
      <c r="S15" s="899"/>
      <c r="T15" s="896">
        <f t="shared" si="2"/>
        <v>0</v>
      </c>
      <c r="U15" s="896">
        <f t="shared" si="3"/>
        <v>3270</v>
      </c>
      <c r="V15" s="900"/>
      <c r="W15" s="896">
        <v>0</v>
      </c>
      <c r="X15" s="896">
        <v>1</v>
      </c>
      <c r="Y15" s="896">
        <f t="shared" si="8"/>
        <v>1144.5</v>
      </c>
      <c r="Z15" s="896">
        <f t="shared" si="5"/>
        <v>4414.5</v>
      </c>
      <c r="AA15" s="896">
        <f t="shared" si="9"/>
        <v>882.9</v>
      </c>
      <c r="AB15" s="896">
        <v>2</v>
      </c>
      <c r="AC15" s="896">
        <f t="shared" si="6"/>
        <v>1765.8</v>
      </c>
      <c r="AD15" s="896">
        <f t="shared" si="10"/>
        <v>6180.3</v>
      </c>
      <c r="AE15" s="896">
        <f t="shared" si="11"/>
        <v>206.01</v>
      </c>
      <c r="AF15" s="896">
        <f t="shared" si="12"/>
        <v>61.803000000000004</v>
      </c>
      <c r="AG15" s="901"/>
      <c r="AH15" s="909"/>
      <c r="AI15" s="901">
        <f t="shared" si="13"/>
        <v>61.803000000000004</v>
      </c>
      <c r="AJ15" s="902"/>
      <c r="AK15" s="903">
        <f>IF(AD15=0,0,(AD15-AE15-AF15-AG15-AH15-AI15-AJ15))</f>
        <v>5850.6840000000002</v>
      </c>
      <c r="AL15" s="903"/>
      <c r="AM15" s="903"/>
      <c r="AN15" s="903"/>
      <c r="AO15" s="904">
        <f t="shared" si="15"/>
        <v>0</v>
      </c>
      <c r="AP15" s="905">
        <v>522</v>
      </c>
      <c r="AQ15" s="905">
        <f>AK15+AO15+AP15</f>
        <v>6372.6840000000002</v>
      </c>
      <c r="AR15" s="902"/>
      <c r="AS15" s="842"/>
      <c r="AT15" s="906">
        <f t="shared" si="16"/>
        <v>2</v>
      </c>
      <c r="AU15" s="906">
        <f t="shared" si="17"/>
        <v>0</v>
      </c>
      <c r="AV15" s="906">
        <f t="shared" si="18"/>
        <v>0</v>
      </c>
      <c r="AW15" s="906">
        <f t="shared" si="19"/>
        <v>0</v>
      </c>
      <c r="AX15" s="907"/>
      <c r="AY15" s="907"/>
    </row>
    <row r="16" spans="1:51" ht="50.1" customHeight="1">
      <c r="A16" s="894">
        <v>10</v>
      </c>
      <c r="B16" s="908" t="s">
        <v>77</v>
      </c>
      <c r="C16" s="894">
        <v>600</v>
      </c>
      <c r="D16" s="894">
        <v>521001</v>
      </c>
      <c r="E16" s="894">
        <v>1</v>
      </c>
      <c r="F16" s="894">
        <v>1</v>
      </c>
      <c r="G16" s="894">
        <v>1</v>
      </c>
      <c r="H16" s="894">
        <v>1</v>
      </c>
      <c r="I16" s="894" t="s">
        <v>6</v>
      </c>
      <c r="J16" s="894" t="s">
        <v>6</v>
      </c>
      <c r="K16" s="894">
        <v>1</v>
      </c>
      <c r="L16" s="894">
        <f t="shared" si="0"/>
        <v>5</v>
      </c>
      <c r="M16" s="896">
        <f t="shared" si="7"/>
        <v>3000</v>
      </c>
      <c r="N16" s="896"/>
      <c r="O16" s="896"/>
      <c r="P16" s="896">
        <f t="shared" si="20"/>
        <v>0</v>
      </c>
      <c r="Q16" s="898"/>
      <c r="R16" s="896">
        <f t="shared" si="1"/>
        <v>0</v>
      </c>
      <c r="S16" s="899"/>
      <c r="T16" s="896">
        <f t="shared" si="2"/>
        <v>0</v>
      </c>
      <c r="U16" s="896">
        <f t="shared" si="3"/>
        <v>3000</v>
      </c>
      <c r="V16" s="900">
        <v>2</v>
      </c>
      <c r="W16" s="896">
        <f t="shared" ref="W16:W36" si="21">IF((L16+O16)=0,0,U16/(L16+O16)*V16*2)</f>
        <v>2400</v>
      </c>
      <c r="X16" s="896">
        <v>1</v>
      </c>
      <c r="Y16" s="896">
        <f t="shared" si="8"/>
        <v>1050</v>
      </c>
      <c r="Z16" s="896">
        <f t="shared" si="5"/>
        <v>6450</v>
      </c>
      <c r="AA16" s="896">
        <f t="shared" si="9"/>
        <v>1290</v>
      </c>
      <c r="AB16" s="896">
        <v>2</v>
      </c>
      <c r="AC16" s="896">
        <f t="shared" si="6"/>
        <v>2580</v>
      </c>
      <c r="AD16" s="896">
        <f t="shared" si="10"/>
        <v>9030</v>
      </c>
      <c r="AE16" s="896">
        <f t="shared" si="11"/>
        <v>189</v>
      </c>
      <c r="AF16" s="896">
        <f t="shared" si="12"/>
        <v>90.3</v>
      </c>
      <c r="AG16" s="901"/>
      <c r="AH16" s="909"/>
      <c r="AI16" s="901">
        <f t="shared" si="13"/>
        <v>90.3</v>
      </c>
      <c r="AJ16" s="902"/>
      <c r="AK16" s="903">
        <f>IF(AD16=0,0,(AD16-AE16-AF16-AG16-AH16-AI16-AJ16))</f>
        <v>8660.4000000000015</v>
      </c>
      <c r="AL16" s="903"/>
      <c r="AM16" s="903"/>
      <c r="AN16" s="903"/>
      <c r="AO16" s="904">
        <f t="shared" si="15"/>
        <v>0</v>
      </c>
      <c r="AP16" s="905">
        <v>522</v>
      </c>
      <c r="AQ16" s="905">
        <f>AK16+AO16+AP16</f>
        <v>9182.4000000000015</v>
      </c>
      <c r="AR16" s="902"/>
      <c r="AS16" s="842"/>
      <c r="AT16" s="906">
        <f t="shared" si="16"/>
        <v>2</v>
      </c>
      <c r="AU16" s="906">
        <f t="shared" si="17"/>
        <v>0</v>
      </c>
      <c r="AV16" s="906">
        <f t="shared" si="18"/>
        <v>0</v>
      </c>
      <c r="AW16" s="906">
        <f t="shared" si="19"/>
        <v>0</v>
      </c>
      <c r="AX16" s="907"/>
      <c r="AY16" s="907"/>
    </row>
    <row r="17" spans="1:51" ht="50.1" customHeight="1">
      <c r="A17" s="894">
        <v>11</v>
      </c>
      <c r="B17" s="895" t="s">
        <v>41</v>
      </c>
      <c r="C17" s="894">
        <v>600</v>
      </c>
      <c r="D17" s="894">
        <v>521001</v>
      </c>
      <c r="E17" s="894">
        <v>1</v>
      </c>
      <c r="F17" s="894">
        <v>1</v>
      </c>
      <c r="G17" s="894">
        <v>1</v>
      </c>
      <c r="H17" s="894" t="s">
        <v>6</v>
      </c>
      <c r="I17" s="894" t="s">
        <v>6</v>
      </c>
      <c r="J17" s="894">
        <v>1</v>
      </c>
      <c r="K17" s="894">
        <v>1</v>
      </c>
      <c r="L17" s="894">
        <f t="shared" si="0"/>
        <v>5</v>
      </c>
      <c r="M17" s="896">
        <f t="shared" si="7"/>
        <v>3000</v>
      </c>
      <c r="N17" s="896"/>
      <c r="O17" s="899"/>
      <c r="P17" s="896">
        <f t="shared" si="20"/>
        <v>0</v>
      </c>
      <c r="Q17" s="898"/>
      <c r="R17" s="896">
        <f t="shared" si="1"/>
        <v>0</v>
      </c>
      <c r="S17" s="899"/>
      <c r="T17" s="896">
        <f t="shared" si="2"/>
        <v>0</v>
      </c>
      <c r="U17" s="896">
        <f t="shared" si="3"/>
        <v>3000</v>
      </c>
      <c r="V17" s="900">
        <v>2</v>
      </c>
      <c r="W17" s="896">
        <f t="shared" si="21"/>
        <v>2400</v>
      </c>
      <c r="X17" s="896">
        <v>1</v>
      </c>
      <c r="Y17" s="896">
        <f t="shared" si="8"/>
        <v>1050</v>
      </c>
      <c r="Z17" s="896">
        <f t="shared" si="5"/>
        <v>6450</v>
      </c>
      <c r="AA17" s="896">
        <f t="shared" si="9"/>
        <v>1290</v>
      </c>
      <c r="AB17" s="896">
        <v>2</v>
      </c>
      <c r="AC17" s="896">
        <f t="shared" si="6"/>
        <v>2580</v>
      </c>
      <c r="AD17" s="896">
        <f t="shared" si="10"/>
        <v>9030</v>
      </c>
      <c r="AE17" s="896">
        <f t="shared" si="11"/>
        <v>189</v>
      </c>
      <c r="AF17" s="896">
        <f t="shared" si="12"/>
        <v>90.3</v>
      </c>
      <c r="AG17" s="901"/>
      <c r="AH17" s="909"/>
      <c r="AI17" s="901">
        <f t="shared" si="13"/>
        <v>90.3</v>
      </c>
      <c r="AJ17" s="902"/>
      <c r="AK17" s="903">
        <f>IF(AD17=0,0,(AD17-AE17-AF17-AG17-AH17-AI17-AJ17))</f>
        <v>8660.4000000000015</v>
      </c>
      <c r="AL17" s="903"/>
      <c r="AM17" s="903"/>
      <c r="AN17" s="903"/>
      <c r="AO17" s="904">
        <f t="shared" si="15"/>
        <v>0</v>
      </c>
      <c r="AP17" s="905">
        <v>522</v>
      </c>
      <c r="AQ17" s="905">
        <f>AK17+AO17+AP17</f>
        <v>9182.4000000000015</v>
      </c>
      <c r="AR17" s="902"/>
      <c r="AS17" s="842"/>
      <c r="AT17" s="906">
        <f t="shared" si="16"/>
        <v>2</v>
      </c>
      <c r="AU17" s="906">
        <f t="shared" si="17"/>
        <v>0</v>
      </c>
      <c r="AV17" s="906">
        <f t="shared" si="18"/>
        <v>0</v>
      </c>
      <c r="AW17" s="906">
        <f t="shared" si="19"/>
        <v>0</v>
      </c>
      <c r="AX17" s="907"/>
      <c r="AY17" s="907"/>
    </row>
    <row r="18" spans="1:51" ht="50.1" customHeight="1">
      <c r="A18" s="894">
        <v>12</v>
      </c>
      <c r="B18" s="908" t="s">
        <v>42</v>
      </c>
      <c r="C18" s="894">
        <v>720</v>
      </c>
      <c r="D18" s="894">
        <v>521001</v>
      </c>
      <c r="E18" s="894" t="s">
        <v>3</v>
      </c>
      <c r="F18" s="894" t="s">
        <v>3</v>
      </c>
      <c r="G18" s="894" t="s">
        <v>3</v>
      </c>
      <c r="H18" s="894" t="s">
        <v>3</v>
      </c>
      <c r="I18" s="894" t="s">
        <v>3</v>
      </c>
      <c r="J18" s="894" t="s">
        <v>3</v>
      </c>
      <c r="K18" s="894" t="s">
        <v>3</v>
      </c>
      <c r="L18" s="894">
        <f t="shared" si="0"/>
        <v>0</v>
      </c>
      <c r="M18" s="896">
        <f t="shared" si="7"/>
        <v>0</v>
      </c>
      <c r="N18" s="899"/>
      <c r="O18" s="899"/>
      <c r="P18" s="896">
        <f t="shared" si="20"/>
        <v>0</v>
      </c>
      <c r="Q18" s="898"/>
      <c r="R18" s="896">
        <f t="shared" si="1"/>
        <v>0</v>
      </c>
      <c r="S18" s="899"/>
      <c r="T18" s="896">
        <f t="shared" si="2"/>
        <v>0</v>
      </c>
      <c r="U18" s="896">
        <f t="shared" si="3"/>
        <v>0</v>
      </c>
      <c r="V18" s="900"/>
      <c r="W18" s="896">
        <f t="shared" si="21"/>
        <v>0</v>
      </c>
      <c r="X18" s="896"/>
      <c r="Y18" s="896">
        <f t="shared" si="8"/>
        <v>0</v>
      </c>
      <c r="Z18" s="896">
        <f t="shared" si="5"/>
        <v>0</v>
      </c>
      <c r="AA18" s="896">
        <f t="shared" si="9"/>
        <v>0</v>
      </c>
      <c r="AB18" s="896">
        <v>0</v>
      </c>
      <c r="AC18" s="896">
        <f t="shared" si="6"/>
        <v>0</v>
      </c>
      <c r="AD18" s="896">
        <f t="shared" si="10"/>
        <v>0</v>
      </c>
      <c r="AE18" s="896">
        <v>0</v>
      </c>
      <c r="AF18" s="896">
        <f t="shared" si="12"/>
        <v>0</v>
      </c>
      <c r="AG18" s="901"/>
      <c r="AH18" s="901"/>
      <c r="AI18" s="901">
        <f t="shared" si="13"/>
        <v>0</v>
      </c>
      <c r="AJ18" s="902"/>
      <c r="AK18" s="903">
        <f t="shared" ref="AK18:AK36" si="22">IF(AD18=0,0,(AD18-AE18-AF18-AG18-AH18-AI18-AJ18))</f>
        <v>0</v>
      </c>
      <c r="AL18" s="903"/>
      <c r="AM18" s="903"/>
      <c r="AN18" s="903"/>
      <c r="AO18" s="904">
        <f t="shared" si="15"/>
        <v>0</v>
      </c>
      <c r="AP18" s="905">
        <v>0</v>
      </c>
      <c r="AQ18" s="905">
        <f>AK18+AO18+AP18</f>
        <v>0</v>
      </c>
      <c r="AR18" s="902"/>
      <c r="AS18" s="842"/>
      <c r="AT18" s="906">
        <f t="shared" si="16"/>
        <v>0</v>
      </c>
      <c r="AU18" s="906">
        <f t="shared" si="17"/>
        <v>7</v>
      </c>
      <c r="AV18" s="906">
        <f t="shared" si="18"/>
        <v>0</v>
      </c>
      <c r="AW18" s="906">
        <f t="shared" si="19"/>
        <v>0</v>
      </c>
      <c r="AX18" s="907"/>
      <c r="AY18" s="907"/>
    </row>
    <row r="19" spans="1:51" ht="50.1" customHeight="1">
      <c r="A19" s="894">
        <v>13</v>
      </c>
      <c r="B19" s="895" t="s">
        <v>65</v>
      </c>
      <c r="C19" s="894">
        <v>720</v>
      </c>
      <c r="D19" s="894">
        <v>521001</v>
      </c>
      <c r="E19" s="894" t="s">
        <v>3</v>
      </c>
      <c r="F19" s="894" t="s">
        <v>3</v>
      </c>
      <c r="G19" s="894" t="s">
        <v>3</v>
      </c>
      <c r="H19" s="894" t="s">
        <v>3</v>
      </c>
      <c r="I19" s="894" t="s">
        <v>3</v>
      </c>
      <c r="J19" s="894" t="s">
        <v>3</v>
      </c>
      <c r="K19" s="894" t="s">
        <v>3</v>
      </c>
      <c r="L19" s="894">
        <f t="shared" si="0"/>
        <v>0</v>
      </c>
      <c r="M19" s="896">
        <f t="shared" si="7"/>
        <v>0</v>
      </c>
      <c r="N19" s="896"/>
      <c r="O19" s="896"/>
      <c r="P19" s="896">
        <f t="shared" si="20"/>
        <v>0</v>
      </c>
      <c r="Q19" s="898"/>
      <c r="R19" s="896">
        <f t="shared" si="1"/>
        <v>0</v>
      </c>
      <c r="S19" s="899"/>
      <c r="T19" s="896">
        <f t="shared" si="2"/>
        <v>0</v>
      </c>
      <c r="U19" s="896">
        <f t="shared" si="3"/>
        <v>0</v>
      </c>
      <c r="V19" s="900"/>
      <c r="W19" s="896">
        <f t="shared" si="21"/>
        <v>0</v>
      </c>
      <c r="X19" s="896"/>
      <c r="Y19" s="896">
        <f t="shared" si="8"/>
        <v>0</v>
      </c>
      <c r="Z19" s="896">
        <f t="shared" si="5"/>
        <v>0</v>
      </c>
      <c r="AA19" s="896">
        <f t="shared" si="9"/>
        <v>0</v>
      </c>
      <c r="AB19" s="896">
        <v>0</v>
      </c>
      <c r="AC19" s="896">
        <f t="shared" si="6"/>
        <v>0</v>
      </c>
      <c r="AD19" s="896">
        <f t="shared" si="10"/>
        <v>0</v>
      </c>
      <c r="AE19" s="896">
        <v>0</v>
      </c>
      <c r="AF19" s="896">
        <v>0</v>
      </c>
      <c r="AG19" s="901"/>
      <c r="AH19" s="909"/>
      <c r="AI19" s="901">
        <f t="shared" si="13"/>
        <v>0</v>
      </c>
      <c r="AJ19" s="902"/>
      <c r="AK19" s="903">
        <f t="shared" si="22"/>
        <v>0</v>
      </c>
      <c r="AL19" s="903"/>
      <c r="AM19" s="903"/>
      <c r="AN19" s="903"/>
      <c r="AO19" s="904">
        <f t="shared" si="15"/>
        <v>0</v>
      </c>
      <c r="AP19" s="905">
        <v>0</v>
      </c>
      <c r="AQ19" s="905">
        <f>AK19+AO19+AP19</f>
        <v>0</v>
      </c>
      <c r="AR19" s="902"/>
      <c r="AS19" s="842"/>
      <c r="AT19" s="906">
        <f t="shared" si="16"/>
        <v>0</v>
      </c>
      <c r="AU19" s="906">
        <f t="shared" si="17"/>
        <v>7</v>
      </c>
      <c r="AV19" s="906">
        <f t="shared" si="18"/>
        <v>0</v>
      </c>
      <c r="AW19" s="906">
        <f t="shared" si="19"/>
        <v>0</v>
      </c>
      <c r="AX19" s="907"/>
      <c r="AY19" s="907"/>
    </row>
    <row r="20" spans="1:51" ht="50.1" customHeight="1">
      <c r="A20" s="894">
        <v>14</v>
      </c>
      <c r="B20" s="895" t="s">
        <v>64</v>
      </c>
      <c r="C20" s="894">
        <v>600</v>
      </c>
      <c r="D20" s="894">
        <v>611010</v>
      </c>
      <c r="E20" s="894" t="s">
        <v>3</v>
      </c>
      <c r="F20" s="894" t="s">
        <v>3</v>
      </c>
      <c r="G20" s="894" t="s">
        <v>3</v>
      </c>
      <c r="H20" s="894" t="s">
        <v>3</v>
      </c>
      <c r="I20" s="894" t="s">
        <v>3</v>
      </c>
      <c r="J20" s="894" t="s">
        <v>3</v>
      </c>
      <c r="K20" s="894" t="s">
        <v>3</v>
      </c>
      <c r="L20" s="894">
        <f t="shared" si="0"/>
        <v>0</v>
      </c>
      <c r="M20" s="896">
        <f t="shared" si="7"/>
        <v>0</v>
      </c>
      <c r="N20" s="899"/>
      <c r="O20" s="899"/>
      <c r="P20" s="896">
        <f t="shared" si="20"/>
        <v>0</v>
      </c>
      <c r="Q20" s="898"/>
      <c r="R20" s="896">
        <f t="shared" si="1"/>
        <v>0</v>
      </c>
      <c r="S20" s="899"/>
      <c r="T20" s="896">
        <f t="shared" si="2"/>
        <v>0</v>
      </c>
      <c r="U20" s="896">
        <f t="shared" si="3"/>
        <v>0</v>
      </c>
      <c r="V20" s="900"/>
      <c r="W20" s="896">
        <f t="shared" si="21"/>
        <v>0</v>
      </c>
      <c r="X20" s="896"/>
      <c r="Y20" s="896">
        <f>IF((L20+O20)=0,0,U20/(L20+O20)*X20*1.75)</f>
        <v>0</v>
      </c>
      <c r="Z20" s="896">
        <f t="shared" si="5"/>
        <v>0</v>
      </c>
      <c r="AA20" s="896">
        <v>0</v>
      </c>
      <c r="AB20" s="896">
        <v>0</v>
      </c>
      <c r="AC20" s="896">
        <v>0</v>
      </c>
      <c r="AD20" s="896">
        <f t="shared" si="10"/>
        <v>0</v>
      </c>
      <c r="AE20" s="896">
        <v>0</v>
      </c>
      <c r="AF20" s="896">
        <f t="shared" si="12"/>
        <v>0</v>
      </c>
      <c r="AG20" s="901"/>
      <c r="AH20" s="901"/>
      <c r="AI20" s="901">
        <f t="shared" si="13"/>
        <v>0</v>
      </c>
      <c r="AJ20" s="902"/>
      <c r="AK20" s="903">
        <f t="shared" si="22"/>
        <v>0</v>
      </c>
      <c r="AL20" s="903"/>
      <c r="AM20" s="903"/>
      <c r="AN20" s="903"/>
      <c r="AO20" s="904">
        <f t="shared" si="15"/>
        <v>0</v>
      </c>
      <c r="AP20" s="905">
        <v>0</v>
      </c>
      <c r="AQ20" s="905">
        <f>AK20+AO20+AP20</f>
        <v>0</v>
      </c>
      <c r="AR20" s="902"/>
      <c r="AS20" s="842"/>
      <c r="AT20" s="906">
        <f t="shared" si="16"/>
        <v>0</v>
      </c>
      <c r="AU20" s="906">
        <f t="shared" si="17"/>
        <v>7</v>
      </c>
      <c r="AV20" s="906">
        <f t="shared" si="18"/>
        <v>0</v>
      </c>
      <c r="AW20" s="906">
        <f t="shared" si="19"/>
        <v>0</v>
      </c>
      <c r="AX20" s="907"/>
      <c r="AY20" s="907"/>
    </row>
    <row r="21" spans="1:51" ht="50.1" customHeight="1">
      <c r="A21" s="894">
        <v>15</v>
      </c>
      <c r="B21" s="908" t="s">
        <v>24</v>
      </c>
      <c r="C21" s="894">
        <v>600</v>
      </c>
      <c r="D21" s="894">
        <v>521001</v>
      </c>
      <c r="E21" s="894">
        <v>1</v>
      </c>
      <c r="F21" s="894">
        <v>1</v>
      </c>
      <c r="G21" s="894" t="s">
        <v>6</v>
      </c>
      <c r="H21" s="894" t="s">
        <v>6</v>
      </c>
      <c r="I21" s="894">
        <v>1</v>
      </c>
      <c r="J21" s="894">
        <v>1</v>
      </c>
      <c r="K21" s="894">
        <v>1</v>
      </c>
      <c r="L21" s="894">
        <f t="shared" si="0"/>
        <v>5</v>
      </c>
      <c r="M21" s="896">
        <f t="shared" si="7"/>
        <v>3000</v>
      </c>
      <c r="N21" s="896"/>
      <c r="O21" s="896"/>
      <c r="P21" s="896">
        <f t="shared" si="20"/>
        <v>0</v>
      </c>
      <c r="Q21" s="898"/>
      <c r="R21" s="896">
        <f t="shared" si="1"/>
        <v>0</v>
      </c>
      <c r="S21" s="899"/>
      <c r="T21" s="896">
        <f t="shared" si="2"/>
        <v>0</v>
      </c>
      <c r="U21" s="896">
        <f t="shared" si="3"/>
        <v>3000</v>
      </c>
      <c r="V21" s="900">
        <v>2</v>
      </c>
      <c r="W21" s="896">
        <f t="shared" si="21"/>
        <v>2400</v>
      </c>
      <c r="X21" s="896">
        <v>1</v>
      </c>
      <c r="Y21" s="896">
        <f t="shared" si="8"/>
        <v>1050</v>
      </c>
      <c r="Z21" s="896">
        <f t="shared" si="5"/>
        <v>6450</v>
      </c>
      <c r="AA21" s="896">
        <f t="shared" si="9"/>
        <v>1290</v>
      </c>
      <c r="AB21" s="896">
        <v>2</v>
      </c>
      <c r="AC21" s="896">
        <f t="shared" si="6"/>
        <v>2580</v>
      </c>
      <c r="AD21" s="896">
        <f t="shared" si="10"/>
        <v>9030</v>
      </c>
      <c r="AE21" s="896">
        <f t="shared" si="11"/>
        <v>189</v>
      </c>
      <c r="AF21" s="896">
        <f t="shared" si="12"/>
        <v>90.3</v>
      </c>
      <c r="AG21" s="901"/>
      <c r="AH21" s="909"/>
      <c r="AI21" s="901">
        <f t="shared" si="13"/>
        <v>90.3</v>
      </c>
      <c r="AJ21" s="902"/>
      <c r="AK21" s="903">
        <f t="shared" si="22"/>
        <v>8660.4000000000015</v>
      </c>
      <c r="AL21" s="903"/>
      <c r="AM21" s="903"/>
      <c r="AN21" s="903"/>
      <c r="AO21" s="904">
        <f t="shared" si="15"/>
        <v>0</v>
      </c>
      <c r="AP21" s="905">
        <v>522</v>
      </c>
      <c r="AQ21" s="905">
        <f>AK21+AO21+AP21</f>
        <v>9182.4000000000015</v>
      </c>
      <c r="AR21" s="902"/>
      <c r="AS21" s="842"/>
      <c r="AT21" s="906">
        <f t="shared" si="16"/>
        <v>2</v>
      </c>
      <c r="AU21" s="906">
        <f t="shared" si="17"/>
        <v>0</v>
      </c>
      <c r="AV21" s="906">
        <f t="shared" si="18"/>
        <v>0</v>
      </c>
      <c r="AW21" s="906">
        <f t="shared" si="19"/>
        <v>0</v>
      </c>
      <c r="AX21" s="907"/>
      <c r="AY21" s="907"/>
    </row>
    <row r="22" spans="1:51" ht="50.1" customHeight="1">
      <c r="A22" s="894">
        <v>16</v>
      </c>
      <c r="B22" s="908" t="s">
        <v>44</v>
      </c>
      <c r="C22" s="894">
        <v>660</v>
      </c>
      <c r="D22" s="894">
        <v>521001</v>
      </c>
      <c r="E22" s="894">
        <v>1</v>
      </c>
      <c r="F22" s="894">
        <v>1</v>
      </c>
      <c r="G22" s="894">
        <v>1</v>
      </c>
      <c r="H22" s="894" t="s">
        <v>6</v>
      </c>
      <c r="I22" s="894" t="s">
        <v>6</v>
      </c>
      <c r="J22" s="894">
        <v>1</v>
      </c>
      <c r="K22" s="894">
        <v>1</v>
      </c>
      <c r="L22" s="894">
        <f t="shared" si="0"/>
        <v>5</v>
      </c>
      <c r="M22" s="896">
        <f t="shared" si="7"/>
        <v>3300</v>
      </c>
      <c r="N22" s="899"/>
      <c r="O22" s="899"/>
      <c r="P22" s="896">
        <f t="shared" si="20"/>
        <v>0</v>
      </c>
      <c r="Q22" s="898"/>
      <c r="R22" s="896">
        <f t="shared" si="1"/>
        <v>0</v>
      </c>
      <c r="S22" s="899"/>
      <c r="T22" s="896">
        <f t="shared" si="2"/>
        <v>0</v>
      </c>
      <c r="U22" s="896">
        <f t="shared" si="3"/>
        <v>3300</v>
      </c>
      <c r="V22" s="900">
        <v>2</v>
      </c>
      <c r="W22" s="896">
        <f t="shared" si="21"/>
        <v>2640</v>
      </c>
      <c r="X22" s="896">
        <v>1</v>
      </c>
      <c r="Y22" s="896">
        <f t="shared" si="8"/>
        <v>1155</v>
      </c>
      <c r="Z22" s="896">
        <f t="shared" si="5"/>
        <v>7095</v>
      </c>
      <c r="AA22" s="896">
        <f t="shared" si="9"/>
        <v>1419</v>
      </c>
      <c r="AB22" s="896">
        <v>2</v>
      </c>
      <c r="AC22" s="896">
        <f t="shared" si="6"/>
        <v>2838</v>
      </c>
      <c r="AD22" s="896">
        <f t="shared" si="10"/>
        <v>9933</v>
      </c>
      <c r="AE22" s="896">
        <f t="shared" si="11"/>
        <v>207.9</v>
      </c>
      <c r="AF22" s="896">
        <f t="shared" si="12"/>
        <v>99.33</v>
      </c>
      <c r="AG22" s="901"/>
      <c r="AH22" s="909"/>
      <c r="AI22" s="901">
        <f t="shared" si="13"/>
        <v>99.33</v>
      </c>
      <c r="AJ22" s="902"/>
      <c r="AK22" s="903">
        <f t="shared" si="22"/>
        <v>9526.44</v>
      </c>
      <c r="AL22" s="903"/>
      <c r="AM22" s="903"/>
      <c r="AN22" s="903"/>
      <c r="AO22" s="904">
        <f t="shared" si="15"/>
        <v>0</v>
      </c>
      <c r="AP22" s="905">
        <v>522</v>
      </c>
      <c r="AQ22" s="905">
        <f>AK22+AO22+AP22</f>
        <v>10048.44</v>
      </c>
      <c r="AR22" s="902"/>
      <c r="AS22" s="842"/>
      <c r="AT22" s="906">
        <f t="shared" si="16"/>
        <v>2</v>
      </c>
      <c r="AU22" s="906">
        <f t="shared" si="17"/>
        <v>0</v>
      </c>
      <c r="AV22" s="906">
        <f t="shared" si="18"/>
        <v>0</v>
      </c>
      <c r="AW22" s="906">
        <f t="shared" si="19"/>
        <v>0</v>
      </c>
      <c r="AX22" s="907"/>
      <c r="AY22" s="907"/>
    </row>
    <row r="23" spans="1:51" ht="50.1" customHeight="1">
      <c r="A23" s="894">
        <v>17</v>
      </c>
      <c r="B23" s="895" t="s">
        <v>46</v>
      </c>
      <c r="C23" s="894">
        <v>654</v>
      </c>
      <c r="D23" s="894">
        <v>521001</v>
      </c>
      <c r="E23" s="894">
        <v>1</v>
      </c>
      <c r="F23" s="894">
        <v>1</v>
      </c>
      <c r="G23" s="894" t="s">
        <v>6</v>
      </c>
      <c r="H23" s="894" t="s">
        <v>6</v>
      </c>
      <c r="I23" s="894">
        <v>1</v>
      </c>
      <c r="J23" s="894">
        <v>1</v>
      </c>
      <c r="K23" s="894">
        <v>1</v>
      </c>
      <c r="L23" s="894">
        <f t="shared" si="0"/>
        <v>5</v>
      </c>
      <c r="M23" s="896">
        <f t="shared" si="7"/>
        <v>3270</v>
      </c>
      <c r="N23" s="896"/>
      <c r="O23" s="896"/>
      <c r="P23" s="896">
        <f t="shared" si="20"/>
        <v>0</v>
      </c>
      <c r="Q23" s="898"/>
      <c r="R23" s="896">
        <f t="shared" si="1"/>
        <v>0</v>
      </c>
      <c r="S23" s="899"/>
      <c r="T23" s="896">
        <f t="shared" si="2"/>
        <v>0</v>
      </c>
      <c r="U23" s="896">
        <f t="shared" si="3"/>
        <v>3270</v>
      </c>
      <c r="V23" s="900">
        <v>2</v>
      </c>
      <c r="W23" s="896">
        <f t="shared" si="21"/>
        <v>2616</v>
      </c>
      <c r="X23" s="896">
        <v>1</v>
      </c>
      <c r="Y23" s="896">
        <f t="shared" si="8"/>
        <v>1144.5</v>
      </c>
      <c r="Z23" s="896">
        <f t="shared" si="5"/>
        <v>7030.5</v>
      </c>
      <c r="AA23" s="896">
        <f t="shared" si="9"/>
        <v>1406.1</v>
      </c>
      <c r="AB23" s="896">
        <v>2</v>
      </c>
      <c r="AC23" s="896">
        <f t="shared" si="6"/>
        <v>2812.2</v>
      </c>
      <c r="AD23" s="896">
        <f t="shared" si="10"/>
        <v>9842.7000000000007</v>
      </c>
      <c r="AE23" s="896">
        <f t="shared" si="11"/>
        <v>206.01</v>
      </c>
      <c r="AF23" s="896">
        <f t="shared" si="12"/>
        <v>98.427000000000007</v>
      </c>
      <c r="AG23" s="901"/>
      <c r="AH23" s="909"/>
      <c r="AI23" s="901">
        <f t="shared" si="13"/>
        <v>98.427000000000007</v>
      </c>
      <c r="AJ23" s="902"/>
      <c r="AK23" s="903">
        <f t="shared" si="22"/>
        <v>9439.8360000000011</v>
      </c>
      <c r="AL23" s="903"/>
      <c r="AM23" s="903"/>
      <c r="AN23" s="903"/>
      <c r="AO23" s="904">
        <f t="shared" si="15"/>
        <v>0</v>
      </c>
      <c r="AP23" s="905">
        <v>522</v>
      </c>
      <c r="AQ23" s="905">
        <f>AK23+AO23+AP23</f>
        <v>9961.8360000000011</v>
      </c>
      <c r="AR23" s="902"/>
      <c r="AS23" s="842"/>
      <c r="AT23" s="906">
        <f t="shared" si="16"/>
        <v>2</v>
      </c>
      <c r="AU23" s="906">
        <f t="shared" si="17"/>
        <v>0</v>
      </c>
      <c r="AV23" s="906">
        <f t="shared" si="18"/>
        <v>0</v>
      </c>
      <c r="AW23" s="906">
        <f t="shared" si="19"/>
        <v>0</v>
      </c>
      <c r="AX23" s="907"/>
      <c r="AY23" s="907"/>
    </row>
    <row r="24" spans="1:51" ht="50.1" customHeight="1">
      <c r="A24" s="894">
        <v>18</v>
      </c>
      <c r="B24" s="895" t="s">
        <v>78</v>
      </c>
      <c r="C24" s="894">
        <v>660</v>
      </c>
      <c r="D24" s="894">
        <v>521001</v>
      </c>
      <c r="E24" s="894">
        <v>1</v>
      </c>
      <c r="F24" s="894">
        <v>1</v>
      </c>
      <c r="G24" s="894" t="s">
        <v>6</v>
      </c>
      <c r="H24" s="894" t="s">
        <v>6</v>
      </c>
      <c r="I24" s="894">
        <v>1</v>
      </c>
      <c r="J24" s="894">
        <v>1</v>
      </c>
      <c r="K24" s="894">
        <v>1</v>
      </c>
      <c r="L24" s="894">
        <f t="shared" si="0"/>
        <v>5</v>
      </c>
      <c r="M24" s="896">
        <f t="shared" si="7"/>
        <v>3300</v>
      </c>
      <c r="N24" s="899"/>
      <c r="O24" s="899"/>
      <c r="P24" s="896">
        <f t="shared" si="20"/>
        <v>0</v>
      </c>
      <c r="Q24" s="898"/>
      <c r="R24" s="896">
        <f t="shared" si="1"/>
        <v>0</v>
      </c>
      <c r="S24" s="899"/>
      <c r="T24" s="896">
        <f t="shared" si="2"/>
        <v>0</v>
      </c>
      <c r="U24" s="896">
        <f t="shared" si="3"/>
        <v>3300</v>
      </c>
      <c r="V24" s="900">
        <v>2</v>
      </c>
      <c r="W24" s="896">
        <f t="shared" si="21"/>
        <v>2640</v>
      </c>
      <c r="X24" s="896">
        <v>1</v>
      </c>
      <c r="Y24" s="896">
        <f t="shared" si="8"/>
        <v>1155</v>
      </c>
      <c r="Z24" s="896">
        <f t="shared" si="5"/>
        <v>7095</v>
      </c>
      <c r="AA24" s="896">
        <f t="shared" si="9"/>
        <v>1419</v>
      </c>
      <c r="AB24" s="896">
        <v>2</v>
      </c>
      <c r="AC24" s="896">
        <f t="shared" si="6"/>
        <v>2838</v>
      </c>
      <c r="AD24" s="896">
        <f t="shared" si="10"/>
        <v>9933</v>
      </c>
      <c r="AE24" s="896">
        <f t="shared" si="11"/>
        <v>207.9</v>
      </c>
      <c r="AF24" s="896">
        <f t="shared" si="12"/>
        <v>99.33</v>
      </c>
      <c r="AG24" s="901"/>
      <c r="AH24" s="909"/>
      <c r="AI24" s="901">
        <f t="shared" si="13"/>
        <v>99.33</v>
      </c>
      <c r="AJ24" s="902"/>
      <c r="AK24" s="903">
        <f t="shared" si="22"/>
        <v>9526.44</v>
      </c>
      <c r="AL24" s="903"/>
      <c r="AM24" s="903"/>
      <c r="AN24" s="903"/>
      <c r="AO24" s="904">
        <f t="shared" si="15"/>
        <v>0</v>
      </c>
      <c r="AP24" s="905">
        <v>522</v>
      </c>
      <c r="AQ24" s="905">
        <f>AK24+AO24+AP24</f>
        <v>10048.44</v>
      </c>
      <c r="AR24" s="902"/>
      <c r="AS24" s="842"/>
      <c r="AT24" s="906">
        <f t="shared" si="16"/>
        <v>2</v>
      </c>
      <c r="AU24" s="906">
        <f t="shared" si="17"/>
        <v>0</v>
      </c>
      <c r="AV24" s="906">
        <f t="shared" si="18"/>
        <v>0</v>
      </c>
      <c r="AW24" s="906">
        <f t="shared" si="19"/>
        <v>0</v>
      </c>
      <c r="AX24" s="907"/>
      <c r="AY24" s="907"/>
    </row>
    <row r="25" spans="1:51" ht="50.1" customHeight="1">
      <c r="A25" s="894">
        <v>19</v>
      </c>
      <c r="B25" s="895" t="s">
        <v>48</v>
      </c>
      <c r="C25" s="894">
        <v>600</v>
      </c>
      <c r="D25" s="894">
        <v>611010</v>
      </c>
      <c r="E25" s="894">
        <v>1</v>
      </c>
      <c r="F25" s="894">
        <v>1</v>
      </c>
      <c r="G25" s="894">
        <v>1</v>
      </c>
      <c r="H25" s="894" t="s">
        <v>6</v>
      </c>
      <c r="I25" s="894" t="s">
        <v>6</v>
      </c>
      <c r="J25" s="894">
        <v>1</v>
      </c>
      <c r="K25" s="894">
        <v>1</v>
      </c>
      <c r="L25" s="894">
        <f t="shared" si="0"/>
        <v>5</v>
      </c>
      <c r="M25" s="896">
        <f t="shared" si="7"/>
        <v>3000</v>
      </c>
      <c r="N25" s="896"/>
      <c r="O25" s="896"/>
      <c r="P25" s="896">
        <f t="shared" si="20"/>
        <v>0</v>
      </c>
      <c r="Q25" s="898"/>
      <c r="R25" s="896">
        <f t="shared" si="1"/>
        <v>0</v>
      </c>
      <c r="S25" s="899"/>
      <c r="T25" s="896">
        <f t="shared" si="2"/>
        <v>0</v>
      </c>
      <c r="U25" s="896">
        <f t="shared" si="3"/>
        <v>3000</v>
      </c>
      <c r="V25" s="900">
        <v>2</v>
      </c>
      <c r="W25" s="896">
        <f t="shared" si="21"/>
        <v>2400</v>
      </c>
      <c r="X25" s="896">
        <v>1</v>
      </c>
      <c r="Y25" s="896">
        <f t="shared" si="8"/>
        <v>1050</v>
      </c>
      <c r="Z25" s="896">
        <f t="shared" si="5"/>
        <v>6450</v>
      </c>
      <c r="AA25" s="896">
        <f t="shared" si="9"/>
        <v>1290</v>
      </c>
      <c r="AB25" s="896">
        <v>2</v>
      </c>
      <c r="AC25" s="896">
        <f t="shared" si="6"/>
        <v>2580</v>
      </c>
      <c r="AD25" s="896">
        <f t="shared" si="10"/>
        <v>9030</v>
      </c>
      <c r="AE25" s="896">
        <f t="shared" si="11"/>
        <v>189</v>
      </c>
      <c r="AF25" s="896">
        <f t="shared" si="12"/>
        <v>90.3</v>
      </c>
      <c r="AG25" s="901"/>
      <c r="AH25" s="909"/>
      <c r="AI25" s="901">
        <f t="shared" si="13"/>
        <v>90.3</v>
      </c>
      <c r="AJ25" s="902"/>
      <c r="AK25" s="903">
        <f t="shared" si="22"/>
        <v>8660.4000000000015</v>
      </c>
      <c r="AL25" s="903"/>
      <c r="AM25" s="903"/>
      <c r="AN25" s="903"/>
      <c r="AO25" s="904">
        <f t="shared" si="15"/>
        <v>0</v>
      </c>
      <c r="AP25" s="905">
        <v>522</v>
      </c>
      <c r="AQ25" s="905">
        <f>AK25+AO25+AP25</f>
        <v>9182.4000000000015</v>
      </c>
      <c r="AR25" s="902"/>
      <c r="AS25" s="842"/>
      <c r="AT25" s="906">
        <f t="shared" si="16"/>
        <v>2</v>
      </c>
      <c r="AU25" s="906">
        <f t="shared" si="17"/>
        <v>0</v>
      </c>
      <c r="AV25" s="906">
        <f t="shared" si="18"/>
        <v>0</v>
      </c>
      <c r="AW25" s="906">
        <f t="shared" si="19"/>
        <v>0</v>
      </c>
      <c r="AX25" s="907"/>
      <c r="AY25" s="907"/>
    </row>
    <row r="26" spans="1:51" ht="50.1" customHeight="1">
      <c r="A26" s="894">
        <v>20</v>
      </c>
      <c r="B26" s="895" t="s">
        <v>83</v>
      </c>
      <c r="C26" s="894">
        <v>600</v>
      </c>
      <c r="D26" s="894">
        <v>521002</v>
      </c>
      <c r="E26" s="894">
        <v>1</v>
      </c>
      <c r="F26" s="894">
        <v>1</v>
      </c>
      <c r="G26" s="894" t="s">
        <v>6</v>
      </c>
      <c r="H26" s="894">
        <v>1</v>
      </c>
      <c r="I26" s="894" t="s">
        <v>6</v>
      </c>
      <c r="J26" s="894">
        <v>1</v>
      </c>
      <c r="K26" s="894">
        <v>1</v>
      </c>
      <c r="L26" s="894">
        <f t="shared" si="0"/>
        <v>5</v>
      </c>
      <c r="M26" s="896">
        <f t="shared" si="7"/>
        <v>3000</v>
      </c>
      <c r="N26" s="913"/>
      <c r="O26" s="913"/>
      <c r="P26" s="896">
        <f t="shared" si="20"/>
        <v>0</v>
      </c>
      <c r="Q26" s="898"/>
      <c r="R26" s="896">
        <f t="shared" si="1"/>
        <v>0</v>
      </c>
      <c r="S26" s="899"/>
      <c r="T26" s="896">
        <f t="shared" si="2"/>
        <v>0</v>
      </c>
      <c r="U26" s="896">
        <f t="shared" si="3"/>
        <v>3000</v>
      </c>
      <c r="V26" s="900">
        <v>2</v>
      </c>
      <c r="W26" s="896">
        <f t="shared" si="21"/>
        <v>2400</v>
      </c>
      <c r="X26" s="896">
        <v>1</v>
      </c>
      <c r="Y26" s="896">
        <f t="shared" si="8"/>
        <v>1050</v>
      </c>
      <c r="Z26" s="896">
        <f t="shared" si="5"/>
        <v>6450</v>
      </c>
      <c r="AA26" s="896">
        <f t="shared" si="9"/>
        <v>1290</v>
      </c>
      <c r="AB26" s="896">
        <v>2</v>
      </c>
      <c r="AC26" s="896">
        <f t="shared" si="6"/>
        <v>2580</v>
      </c>
      <c r="AD26" s="896">
        <f>(Z26+AC26)</f>
        <v>9030</v>
      </c>
      <c r="AE26" s="896">
        <f t="shared" si="11"/>
        <v>189</v>
      </c>
      <c r="AF26" s="896">
        <f t="shared" si="12"/>
        <v>90.3</v>
      </c>
      <c r="AG26" s="901"/>
      <c r="AH26" s="909"/>
      <c r="AI26" s="901">
        <f t="shared" si="13"/>
        <v>90.3</v>
      </c>
      <c r="AJ26" s="902"/>
      <c r="AK26" s="903">
        <f t="shared" si="22"/>
        <v>8660.4000000000015</v>
      </c>
      <c r="AL26" s="903"/>
      <c r="AM26" s="903"/>
      <c r="AN26" s="903"/>
      <c r="AO26" s="904">
        <f t="shared" si="15"/>
        <v>0</v>
      </c>
      <c r="AP26" s="905">
        <v>522</v>
      </c>
      <c r="AQ26" s="905">
        <f>AK26+AO26+AP26</f>
        <v>9182.4000000000015</v>
      </c>
      <c r="AR26" s="902"/>
      <c r="AS26" s="842"/>
      <c r="AT26" s="906">
        <f t="shared" si="16"/>
        <v>2</v>
      </c>
      <c r="AU26" s="906">
        <f t="shared" si="17"/>
        <v>0</v>
      </c>
      <c r="AV26" s="906">
        <f t="shared" si="18"/>
        <v>0</v>
      </c>
      <c r="AW26" s="906">
        <f t="shared" si="19"/>
        <v>0</v>
      </c>
      <c r="AX26" s="907"/>
      <c r="AY26" s="907"/>
    </row>
    <row r="27" spans="1:51" ht="50.1" customHeight="1">
      <c r="A27" s="894">
        <v>21</v>
      </c>
      <c r="B27" s="895" t="s">
        <v>45</v>
      </c>
      <c r="C27" s="894">
        <v>654</v>
      </c>
      <c r="D27" s="894">
        <v>521002</v>
      </c>
      <c r="E27" s="894">
        <v>1</v>
      </c>
      <c r="F27" s="894">
        <v>1</v>
      </c>
      <c r="G27" s="894">
        <v>1</v>
      </c>
      <c r="H27" s="894" t="s">
        <v>6</v>
      </c>
      <c r="I27" s="894" t="s">
        <v>6</v>
      </c>
      <c r="J27" s="894">
        <v>1</v>
      </c>
      <c r="K27" s="894">
        <v>1</v>
      </c>
      <c r="L27" s="894">
        <f t="shared" si="0"/>
        <v>5</v>
      </c>
      <c r="M27" s="896">
        <f t="shared" si="7"/>
        <v>3270</v>
      </c>
      <c r="N27" s="899"/>
      <c r="O27" s="899"/>
      <c r="P27" s="896">
        <f t="shared" si="20"/>
        <v>0</v>
      </c>
      <c r="Q27" s="898"/>
      <c r="R27" s="896">
        <f t="shared" si="1"/>
        <v>0</v>
      </c>
      <c r="S27" s="899"/>
      <c r="T27" s="896">
        <f t="shared" si="2"/>
        <v>0</v>
      </c>
      <c r="U27" s="896">
        <f t="shared" si="3"/>
        <v>3270</v>
      </c>
      <c r="V27" s="900">
        <v>2</v>
      </c>
      <c r="W27" s="896">
        <f t="shared" si="21"/>
        <v>2616</v>
      </c>
      <c r="X27" s="896">
        <v>1</v>
      </c>
      <c r="Y27" s="896">
        <f t="shared" si="8"/>
        <v>1144.5</v>
      </c>
      <c r="Z27" s="896">
        <f t="shared" si="5"/>
        <v>7030.5</v>
      </c>
      <c r="AA27" s="896">
        <f t="shared" si="9"/>
        <v>1406.1</v>
      </c>
      <c r="AB27" s="896">
        <v>2</v>
      </c>
      <c r="AC27" s="896">
        <f t="shared" si="6"/>
        <v>2812.2</v>
      </c>
      <c r="AD27" s="896">
        <f t="shared" ref="AD27:AD40" si="23">(Z27+AC27)</f>
        <v>9842.7000000000007</v>
      </c>
      <c r="AE27" s="896">
        <v>0</v>
      </c>
      <c r="AF27" s="896">
        <f t="shared" si="12"/>
        <v>98.427000000000007</v>
      </c>
      <c r="AG27" s="901"/>
      <c r="AH27" s="901"/>
      <c r="AI27" s="901">
        <f t="shared" si="13"/>
        <v>98.427000000000007</v>
      </c>
      <c r="AJ27" s="902"/>
      <c r="AK27" s="903">
        <f t="shared" si="22"/>
        <v>9645.8460000000014</v>
      </c>
      <c r="AL27" s="903"/>
      <c r="AM27" s="903"/>
      <c r="AN27" s="903"/>
      <c r="AO27" s="904">
        <f t="shared" si="15"/>
        <v>0</v>
      </c>
      <c r="AP27" s="905">
        <v>522</v>
      </c>
      <c r="AQ27" s="905">
        <f>AK27+AO27+AP27</f>
        <v>10167.846000000001</v>
      </c>
      <c r="AR27" s="902"/>
      <c r="AS27" s="842"/>
      <c r="AT27" s="906">
        <f t="shared" si="16"/>
        <v>2</v>
      </c>
      <c r="AU27" s="906">
        <f t="shared" si="17"/>
        <v>0</v>
      </c>
      <c r="AV27" s="906">
        <f t="shared" si="18"/>
        <v>0</v>
      </c>
      <c r="AW27" s="906">
        <f t="shared" si="19"/>
        <v>0</v>
      </c>
      <c r="AX27" s="907"/>
      <c r="AY27" s="907"/>
    </row>
    <row r="28" spans="1:51" ht="50.1" customHeight="1">
      <c r="A28" s="894">
        <v>22</v>
      </c>
      <c r="B28" s="895" t="s">
        <v>22</v>
      </c>
      <c r="C28" s="894">
        <v>600</v>
      </c>
      <c r="D28" s="894">
        <v>521002</v>
      </c>
      <c r="E28" s="894" t="s">
        <v>320</v>
      </c>
      <c r="F28" s="894" t="s">
        <v>320</v>
      </c>
      <c r="G28" s="894">
        <v>1</v>
      </c>
      <c r="H28" s="894">
        <v>1</v>
      </c>
      <c r="I28" s="894">
        <v>1</v>
      </c>
      <c r="J28" s="894" t="s">
        <v>6</v>
      </c>
      <c r="K28" s="894" t="s">
        <v>6</v>
      </c>
      <c r="L28" s="894">
        <f t="shared" si="0"/>
        <v>3</v>
      </c>
      <c r="M28" s="896">
        <f t="shared" si="7"/>
        <v>1800</v>
      </c>
      <c r="N28" s="896"/>
      <c r="O28" s="896">
        <v>2</v>
      </c>
      <c r="P28" s="896">
        <f t="shared" si="20"/>
        <v>1200</v>
      </c>
      <c r="Q28" s="898"/>
      <c r="R28" s="896">
        <f t="shared" si="1"/>
        <v>0</v>
      </c>
      <c r="S28" s="899"/>
      <c r="T28" s="896">
        <f t="shared" si="2"/>
        <v>0</v>
      </c>
      <c r="U28" s="896">
        <f t="shared" si="3"/>
        <v>3000</v>
      </c>
      <c r="V28" s="900"/>
      <c r="W28" s="896">
        <f t="shared" si="21"/>
        <v>0</v>
      </c>
      <c r="X28" s="896"/>
      <c r="Y28" s="896">
        <f t="shared" si="8"/>
        <v>0</v>
      </c>
      <c r="Z28" s="896">
        <f t="shared" si="5"/>
        <v>3000</v>
      </c>
      <c r="AA28" s="896">
        <f t="shared" si="9"/>
        <v>600</v>
      </c>
      <c r="AB28" s="896">
        <v>2</v>
      </c>
      <c r="AC28" s="896">
        <f t="shared" si="6"/>
        <v>1200</v>
      </c>
      <c r="AD28" s="896">
        <f t="shared" si="23"/>
        <v>4200</v>
      </c>
      <c r="AE28" s="896">
        <f t="shared" si="11"/>
        <v>189</v>
      </c>
      <c r="AF28" s="896">
        <f t="shared" si="12"/>
        <v>42</v>
      </c>
      <c r="AG28" s="901"/>
      <c r="AH28" s="909"/>
      <c r="AI28" s="901">
        <f t="shared" si="13"/>
        <v>42</v>
      </c>
      <c r="AJ28" s="902"/>
      <c r="AK28" s="903">
        <f t="shared" si="22"/>
        <v>3927</v>
      </c>
      <c r="AL28" s="903"/>
      <c r="AM28" s="903"/>
      <c r="AN28" s="903"/>
      <c r="AO28" s="904">
        <f t="shared" si="15"/>
        <v>0</v>
      </c>
      <c r="AP28" s="905">
        <v>522</v>
      </c>
      <c r="AQ28" s="905">
        <f>AK28+AO28+AP28</f>
        <v>4449</v>
      </c>
      <c r="AR28" s="902"/>
      <c r="AS28" s="842"/>
      <c r="AT28" s="906">
        <f t="shared" si="16"/>
        <v>2</v>
      </c>
      <c r="AU28" s="906">
        <f t="shared" si="17"/>
        <v>0</v>
      </c>
      <c r="AV28" s="906">
        <f t="shared" si="18"/>
        <v>0</v>
      </c>
      <c r="AW28" s="906">
        <f t="shared" si="19"/>
        <v>2</v>
      </c>
      <c r="AX28" s="907"/>
      <c r="AY28" s="907"/>
    </row>
    <row r="29" spans="1:51" ht="50.1" customHeight="1">
      <c r="A29" s="894">
        <v>23</v>
      </c>
      <c r="B29" s="895" t="s">
        <v>39</v>
      </c>
      <c r="C29" s="894">
        <v>600</v>
      </c>
      <c r="D29" s="894">
        <v>521002</v>
      </c>
      <c r="E29" s="894" t="s">
        <v>159</v>
      </c>
      <c r="F29" s="894" t="s">
        <v>159</v>
      </c>
      <c r="G29" s="894" t="s">
        <v>159</v>
      </c>
      <c r="H29" s="894" t="s">
        <v>159</v>
      </c>
      <c r="I29" s="894" t="s">
        <v>159</v>
      </c>
      <c r="J29" s="894" t="s">
        <v>159</v>
      </c>
      <c r="K29" s="894" t="s">
        <v>159</v>
      </c>
      <c r="L29" s="894">
        <f t="shared" si="0"/>
        <v>0</v>
      </c>
      <c r="M29" s="896">
        <v>0</v>
      </c>
      <c r="N29" s="896"/>
      <c r="O29" s="899">
        <v>7</v>
      </c>
      <c r="P29" s="896">
        <f t="shared" si="20"/>
        <v>4200</v>
      </c>
      <c r="Q29" s="898"/>
      <c r="R29" s="896">
        <f t="shared" si="1"/>
        <v>0</v>
      </c>
      <c r="S29" s="899"/>
      <c r="T29" s="896">
        <f t="shared" si="2"/>
        <v>0</v>
      </c>
      <c r="U29" s="896">
        <f t="shared" si="3"/>
        <v>4200</v>
      </c>
      <c r="V29" s="900"/>
      <c r="W29" s="896">
        <f t="shared" si="21"/>
        <v>0</v>
      </c>
      <c r="X29" s="896"/>
      <c r="Y29" s="896">
        <f t="shared" si="8"/>
        <v>0</v>
      </c>
      <c r="Z29" s="896">
        <f t="shared" si="5"/>
        <v>4200</v>
      </c>
      <c r="AA29" s="896">
        <f t="shared" si="9"/>
        <v>600</v>
      </c>
      <c r="AB29" s="896">
        <v>0</v>
      </c>
      <c r="AC29" s="896">
        <f t="shared" si="6"/>
        <v>0</v>
      </c>
      <c r="AD29" s="896">
        <f t="shared" si="23"/>
        <v>4200</v>
      </c>
      <c r="AE29" s="896">
        <f t="shared" si="11"/>
        <v>189</v>
      </c>
      <c r="AF29" s="896">
        <f t="shared" si="12"/>
        <v>42</v>
      </c>
      <c r="AG29" s="901"/>
      <c r="AH29" s="909"/>
      <c r="AI29" s="901">
        <f t="shared" si="13"/>
        <v>42</v>
      </c>
      <c r="AJ29" s="902"/>
      <c r="AK29" s="903">
        <f t="shared" si="22"/>
        <v>3927</v>
      </c>
      <c r="AL29" s="903"/>
      <c r="AM29" s="903"/>
      <c r="AN29" s="903"/>
      <c r="AO29" s="904">
        <f t="shared" si="15"/>
        <v>0</v>
      </c>
      <c r="AP29" s="905">
        <v>522</v>
      </c>
      <c r="AQ29" s="905">
        <f>AK29+AO29+AP29</f>
        <v>4449</v>
      </c>
      <c r="AR29" s="902"/>
      <c r="AS29" s="842"/>
      <c r="AT29" s="906">
        <f t="shared" si="16"/>
        <v>0</v>
      </c>
      <c r="AU29" s="906">
        <f t="shared" si="17"/>
        <v>0</v>
      </c>
      <c r="AV29" s="906">
        <f t="shared" si="18"/>
        <v>7</v>
      </c>
      <c r="AW29" s="906">
        <f t="shared" si="19"/>
        <v>0</v>
      </c>
      <c r="AX29" s="907"/>
      <c r="AY29" s="907"/>
    </row>
    <row r="30" spans="1:51" ht="50.1" customHeight="1">
      <c r="A30" s="894">
        <v>24</v>
      </c>
      <c r="B30" s="895" t="s">
        <v>61</v>
      </c>
      <c r="C30" s="894">
        <v>600</v>
      </c>
      <c r="D30" s="894">
        <v>521002</v>
      </c>
      <c r="E30" s="894" t="s">
        <v>6</v>
      </c>
      <c r="F30" s="894" t="s">
        <v>6</v>
      </c>
      <c r="G30" s="894">
        <v>1</v>
      </c>
      <c r="H30" s="894">
        <v>1</v>
      </c>
      <c r="I30" s="894">
        <v>1</v>
      </c>
      <c r="J30" s="894">
        <v>1</v>
      </c>
      <c r="K30" s="894">
        <v>1</v>
      </c>
      <c r="L30" s="894">
        <f t="shared" si="0"/>
        <v>5</v>
      </c>
      <c r="M30" s="896">
        <f t="shared" si="7"/>
        <v>3000</v>
      </c>
      <c r="N30" s="896"/>
      <c r="O30" s="896"/>
      <c r="P30" s="896">
        <f t="shared" si="20"/>
        <v>0</v>
      </c>
      <c r="Q30" s="898"/>
      <c r="R30" s="896">
        <f t="shared" si="1"/>
        <v>0</v>
      </c>
      <c r="S30" s="899"/>
      <c r="T30" s="896">
        <f t="shared" si="2"/>
        <v>0</v>
      </c>
      <c r="U30" s="896">
        <f t="shared" si="3"/>
        <v>3000</v>
      </c>
      <c r="V30" s="900"/>
      <c r="W30" s="896">
        <f t="shared" si="21"/>
        <v>0</v>
      </c>
      <c r="X30" s="896">
        <v>1</v>
      </c>
      <c r="Y30" s="896">
        <f>IF((L30+O30)=0,0,U30/(L30+O30)*X30*1.75)</f>
        <v>1050</v>
      </c>
      <c r="Z30" s="896">
        <f t="shared" si="5"/>
        <v>4050</v>
      </c>
      <c r="AA30" s="896">
        <f t="shared" si="9"/>
        <v>810</v>
      </c>
      <c r="AB30" s="896">
        <v>2</v>
      </c>
      <c r="AC30" s="896">
        <f t="shared" si="6"/>
        <v>1620</v>
      </c>
      <c r="AD30" s="896">
        <f t="shared" si="23"/>
        <v>5670</v>
      </c>
      <c r="AE30" s="896">
        <f t="shared" si="11"/>
        <v>189</v>
      </c>
      <c r="AF30" s="896">
        <f t="shared" si="12"/>
        <v>56.7</v>
      </c>
      <c r="AG30" s="901"/>
      <c r="AH30" s="909"/>
      <c r="AI30" s="901">
        <f t="shared" si="13"/>
        <v>56.7</v>
      </c>
      <c r="AJ30" s="902"/>
      <c r="AK30" s="903">
        <f t="shared" si="22"/>
        <v>5367.6</v>
      </c>
      <c r="AL30" s="903"/>
      <c r="AM30" s="903"/>
      <c r="AN30" s="903"/>
      <c r="AO30" s="904">
        <f t="shared" si="15"/>
        <v>0</v>
      </c>
      <c r="AP30" s="905">
        <v>522</v>
      </c>
      <c r="AQ30" s="905">
        <f>AK30+AO30+AP30</f>
        <v>5889.6</v>
      </c>
      <c r="AR30" s="902"/>
      <c r="AS30" s="842"/>
      <c r="AT30" s="906">
        <f t="shared" si="16"/>
        <v>2</v>
      </c>
      <c r="AU30" s="906">
        <f t="shared" si="17"/>
        <v>0</v>
      </c>
      <c r="AV30" s="906">
        <f t="shared" si="18"/>
        <v>0</v>
      </c>
      <c r="AW30" s="906">
        <f t="shared" si="19"/>
        <v>0</v>
      </c>
      <c r="AX30" s="907"/>
      <c r="AY30" s="907"/>
    </row>
    <row r="31" spans="1:51" ht="50.1" customHeight="1">
      <c r="A31" s="894">
        <v>25</v>
      </c>
      <c r="B31" s="895" t="s">
        <v>59</v>
      </c>
      <c r="C31" s="894">
        <v>600</v>
      </c>
      <c r="D31" s="894">
        <v>521002</v>
      </c>
      <c r="E31" s="894" t="s">
        <v>3</v>
      </c>
      <c r="F31" s="894" t="s">
        <v>3</v>
      </c>
      <c r="G31" s="894" t="s">
        <v>3</v>
      </c>
      <c r="H31" s="894" t="s">
        <v>3</v>
      </c>
      <c r="I31" s="894" t="s">
        <v>3</v>
      </c>
      <c r="J31" s="894" t="s">
        <v>3</v>
      </c>
      <c r="K31" s="894" t="s">
        <v>3</v>
      </c>
      <c r="L31" s="894">
        <f t="shared" si="0"/>
        <v>0</v>
      </c>
      <c r="M31" s="896">
        <f t="shared" si="7"/>
        <v>0</v>
      </c>
      <c r="N31" s="897">
        <f>C31*35%*L31</f>
        <v>0</v>
      </c>
      <c r="O31" s="896"/>
      <c r="P31" s="896">
        <f t="shared" si="20"/>
        <v>0</v>
      </c>
      <c r="Q31" s="898"/>
      <c r="R31" s="896">
        <f t="shared" si="1"/>
        <v>0</v>
      </c>
      <c r="S31" s="899"/>
      <c r="T31" s="896">
        <f t="shared" si="2"/>
        <v>0</v>
      </c>
      <c r="U31" s="896">
        <f t="shared" si="3"/>
        <v>0</v>
      </c>
      <c r="V31" s="900"/>
      <c r="W31" s="896">
        <f t="shared" si="21"/>
        <v>0</v>
      </c>
      <c r="X31" s="896"/>
      <c r="Y31" s="896">
        <f t="shared" si="8"/>
        <v>0</v>
      </c>
      <c r="Z31" s="896">
        <f t="shared" si="5"/>
        <v>0</v>
      </c>
      <c r="AA31" s="896">
        <f t="shared" si="9"/>
        <v>0</v>
      </c>
      <c r="AB31" s="896">
        <v>0</v>
      </c>
      <c r="AC31" s="896">
        <f t="shared" si="6"/>
        <v>0</v>
      </c>
      <c r="AD31" s="896">
        <f t="shared" si="23"/>
        <v>0</v>
      </c>
      <c r="AE31" s="896">
        <v>0</v>
      </c>
      <c r="AF31" s="896">
        <f t="shared" si="12"/>
        <v>0</v>
      </c>
      <c r="AG31" s="901"/>
      <c r="AH31" s="909"/>
      <c r="AI31" s="901">
        <f t="shared" si="13"/>
        <v>0</v>
      </c>
      <c r="AJ31" s="902"/>
      <c r="AK31" s="903">
        <f t="shared" si="22"/>
        <v>0</v>
      </c>
      <c r="AL31" s="903"/>
      <c r="AM31" s="903"/>
      <c r="AN31" s="903"/>
      <c r="AO31" s="904">
        <f t="shared" si="15"/>
        <v>0</v>
      </c>
      <c r="AP31" s="905">
        <v>0</v>
      </c>
      <c r="AQ31" s="905">
        <f>AK31+AO31+AP31</f>
        <v>0</v>
      </c>
      <c r="AR31" s="902"/>
      <c r="AS31" s="842"/>
      <c r="AT31" s="906">
        <f t="shared" si="16"/>
        <v>0</v>
      </c>
      <c r="AU31" s="906">
        <f t="shared" si="17"/>
        <v>7</v>
      </c>
      <c r="AV31" s="906">
        <f t="shared" si="18"/>
        <v>0</v>
      </c>
      <c r="AW31" s="906">
        <f t="shared" si="19"/>
        <v>0</v>
      </c>
      <c r="AX31" s="907"/>
      <c r="AY31" s="907"/>
    </row>
    <row r="32" spans="1:51" ht="50.1" customHeight="1">
      <c r="A32" s="894">
        <v>26</v>
      </c>
      <c r="B32" s="908" t="s">
        <v>239</v>
      </c>
      <c r="C32" s="894">
        <v>600</v>
      </c>
      <c r="D32" s="894">
        <v>521002</v>
      </c>
      <c r="E32" s="894">
        <v>1</v>
      </c>
      <c r="F32" s="894">
        <v>1</v>
      </c>
      <c r="G32" s="894">
        <v>1</v>
      </c>
      <c r="H32" s="894">
        <v>1</v>
      </c>
      <c r="I32" s="894" t="s">
        <v>6</v>
      </c>
      <c r="J32" s="894" t="s">
        <v>6</v>
      </c>
      <c r="K32" s="894">
        <v>1</v>
      </c>
      <c r="L32" s="894">
        <f t="shared" si="0"/>
        <v>5</v>
      </c>
      <c r="M32" s="896">
        <f t="shared" si="7"/>
        <v>3000</v>
      </c>
      <c r="N32" s="899"/>
      <c r="O32" s="896"/>
      <c r="P32" s="896">
        <f t="shared" si="20"/>
        <v>0</v>
      </c>
      <c r="Q32" s="898"/>
      <c r="R32" s="896">
        <f t="shared" si="1"/>
        <v>0</v>
      </c>
      <c r="S32" s="899"/>
      <c r="T32" s="896">
        <f t="shared" si="2"/>
        <v>0</v>
      </c>
      <c r="U32" s="896">
        <f t="shared" si="3"/>
        <v>3000</v>
      </c>
      <c r="V32" s="900">
        <v>2</v>
      </c>
      <c r="W32" s="896">
        <f t="shared" si="21"/>
        <v>2400</v>
      </c>
      <c r="X32" s="896">
        <v>1</v>
      </c>
      <c r="Y32" s="896">
        <f t="shared" si="8"/>
        <v>1050</v>
      </c>
      <c r="Z32" s="896">
        <f t="shared" si="5"/>
        <v>6450</v>
      </c>
      <c r="AA32" s="896">
        <f t="shared" si="9"/>
        <v>1290</v>
      </c>
      <c r="AB32" s="896">
        <v>2</v>
      </c>
      <c r="AC32" s="896">
        <f t="shared" si="6"/>
        <v>2580</v>
      </c>
      <c r="AD32" s="896">
        <f t="shared" si="23"/>
        <v>9030</v>
      </c>
      <c r="AE32" s="896">
        <v>0</v>
      </c>
      <c r="AF32" s="896">
        <f t="shared" si="12"/>
        <v>90.3</v>
      </c>
      <c r="AG32" s="901"/>
      <c r="AH32" s="909">
        <v>0</v>
      </c>
      <c r="AI32" s="901">
        <f t="shared" si="13"/>
        <v>90.3</v>
      </c>
      <c r="AJ32" s="902"/>
      <c r="AK32" s="903">
        <f t="shared" si="22"/>
        <v>8849.4000000000015</v>
      </c>
      <c r="AL32" s="903"/>
      <c r="AM32" s="903"/>
      <c r="AN32" s="903"/>
      <c r="AO32" s="904">
        <f t="shared" si="15"/>
        <v>0</v>
      </c>
      <c r="AP32" s="905">
        <v>522</v>
      </c>
      <c r="AQ32" s="905">
        <f>AK32+AO32+AP32</f>
        <v>9371.4000000000015</v>
      </c>
      <c r="AR32" s="902"/>
      <c r="AS32" s="842"/>
      <c r="AT32" s="906">
        <f t="shared" si="16"/>
        <v>2</v>
      </c>
      <c r="AU32" s="906">
        <f t="shared" si="17"/>
        <v>0</v>
      </c>
      <c r="AV32" s="906">
        <f t="shared" si="18"/>
        <v>0</v>
      </c>
      <c r="AW32" s="906">
        <f t="shared" si="19"/>
        <v>0</v>
      </c>
      <c r="AX32" s="907"/>
      <c r="AY32" s="907"/>
    </row>
    <row r="33" spans="1:51" ht="50.1" customHeight="1">
      <c r="A33" s="894">
        <v>27</v>
      </c>
      <c r="B33" s="908" t="s">
        <v>241</v>
      </c>
      <c r="C33" s="894">
        <v>720</v>
      </c>
      <c r="D33" s="894">
        <v>521002</v>
      </c>
      <c r="E33" s="894">
        <v>1</v>
      </c>
      <c r="F33" s="894">
        <v>1</v>
      </c>
      <c r="G33" s="894">
        <v>1</v>
      </c>
      <c r="H33" s="894" t="s">
        <v>6</v>
      </c>
      <c r="I33" s="894" t="s">
        <v>6</v>
      </c>
      <c r="J33" s="894">
        <v>1</v>
      </c>
      <c r="K33" s="894">
        <v>1</v>
      </c>
      <c r="L33" s="894">
        <f t="shared" si="0"/>
        <v>5</v>
      </c>
      <c r="M33" s="896">
        <f t="shared" si="7"/>
        <v>3600</v>
      </c>
      <c r="N33" s="896"/>
      <c r="O33" s="896"/>
      <c r="P33" s="896">
        <f t="shared" si="20"/>
        <v>0</v>
      </c>
      <c r="Q33" s="898"/>
      <c r="R33" s="896">
        <f t="shared" si="1"/>
        <v>0</v>
      </c>
      <c r="S33" s="899"/>
      <c r="T33" s="896">
        <f t="shared" si="2"/>
        <v>0</v>
      </c>
      <c r="U33" s="896">
        <f t="shared" si="3"/>
        <v>3600</v>
      </c>
      <c r="V33" s="900">
        <v>2</v>
      </c>
      <c r="W33" s="896">
        <f t="shared" si="21"/>
        <v>2880</v>
      </c>
      <c r="X33" s="896">
        <v>1</v>
      </c>
      <c r="Y33" s="896">
        <f t="shared" si="8"/>
        <v>1260</v>
      </c>
      <c r="Z33" s="896">
        <f t="shared" si="5"/>
        <v>7740</v>
      </c>
      <c r="AA33" s="896">
        <f t="shared" si="9"/>
        <v>1548</v>
      </c>
      <c r="AB33" s="896">
        <v>2</v>
      </c>
      <c r="AC33" s="896">
        <f t="shared" si="6"/>
        <v>3096</v>
      </c>
      <c r="AD33" s="896">
        <f t="shared" si="23"/>
        <v>10836</v>
      </c>
      <c r="AE33" s="896">
        <f>(C33*7*AE$5)</f>
        <v>226.79999999999998</v>
      </c>
      <c r="AF33" s="896">
        <f t="shared" si="12"/>
        <v>108.36</v>
      </c>
      <c r="AG33" s="901"/>
      <c r="AH33" s="909"/>
      <c r="AI33" s="901">
        <f t="shared" si="13"/>
        <v>108.36</v>
      </c>
      <c r="AJ33" s="902"/>
      <c r="AK33" s="902">
        <f t="shared" si="22"/>
        <v>10392.48</v>
      </c>
      <c r="AL33" s="902"/>
      <c r="AM33" s="902"/>
      <c r="AN33" s="902"/>
      <c r="AO33" s="904">
        <f t="shared" si="15"/>
        <v>0</v>
      </c>
      <c r="AP33" s="905">
        <v>522</v>
      </c>
      <c r="AQ33" s="905">
        <f>AK33+AO33+AP33</f>
        <v>10914.48</v>
      </c>
      <c r="AR33" s="902"/>
      <c r="AS33" s="842"/>
      <c r="AT33" s="906">
        <f t="shared" si="16"/>
        <v>2</v>
      </c>
      <c r="AU33" s="906">
        <f t="shared" si="17"/>
        <v>0</v>
      </c>
      <c r="AV33" s="906">
        <f t="shared" si="18"/>
        <v>0</v>
      </c>
      <c r="AW33" s="906">
        <f t="shared" si="19"/>
        <v>0</v>
      </c>
      <c r="AX33" s="907"/>
      <c r="AY33" s="907"/>
    </row>
    <row r="34" spans="1:51" ht="50.1" customHeight="1">
      <c r="A34" s="894">
        <v>28</v>
      </c>
      <c r="B34" s="895" t="s">
        <v>242</v>
      </c>
      <c r="C34" s="894">
        <v>720</v>
      </c>
      <c r="D34" s="894">
        <v>521002</v>
      </c>
      <c r="E34" s="894">
        <v>1</v>
      </c>
      <c r="F34" s="894">
        <v>1</v>
      </c>
      <c r="G34" s="894" t="s">
        <v>6</v>
      </c>
      <c r="H34" s="894" t="s">
        <v>6</v>
      </c>
      <c r="I34" s="894">
        <v>1</v>
      </c>
      <c r="J34" s="894">
        <v>1</v>
      </c>
      <c r="K34" s="894">
        <v>1</v>
      </c>
      <c r="L34" s="894">
        <f t="shared" si="0"/>
        <v>5</v>
      </c>
      <c r="M34" s="896">
        <f t="shared" si="7"/>
        <v>3600</v>
      </c>
      <c r="N34" s="896"/>
      <c r="O34" s="896"/>
      <c r="P34" s="896">
        <f t="shared" si="20"/>
        <v>0</v>
      </c>
      <c r="Q34" s="898"/>
      <c r="R34" s="896">
        <f t="shared" si="1"/>
        <v>0</v>
      </c>
      <c r="S34" s="899"/>
      <c r="T34" s="896">
        <f t="shared" si="2"/>
        <v>0</v>
      </c>
      <c r="U34" s="896">
        <f t="shared" si="3"/>
        <v>3600</v>
      </c>
      <c r="V34" s="900">
        <v>2</v>
      </c>
      <c r="W34" s="896">
        <f t="shared" si="21"/>
        <v>2880</v>
      </c>
      <c r="X34" s="896">
        <v>1</v>
      </c>
      <c r="Y34" s="896">
        <f t="shared" si="8"/>
        <v>1260</v>
      </c>
      <c r="Z34" s="896">
        <f t="shared" si="5"/>
        <v>7740</v>
      </c>
      <c r="AA34" s="896">
        <f t="shared" si="9"/>
        <v>1548</v>
      </c>
      <c r="AB34" s="896">
        <v>2</v>
      </c>
      <c r="AC34" s="896">
        <f t="shared" si="6"/>
        <v>3096</v>
      </c>
      <c r="AD34" s="896">
        <f t="shared" si="23"/>
        <v>10836</v>
      </c>
      <c r="AE34" s="896"/>
      <c r="AF34" s="896">
        <f t="shared" si="12"/>
        <v>108.36</v>
      </c>
      <c r="AG34" s="901"/>
      <c r="AH34" s="909"/>
      <c r="AI34" s="901">
        <f t="shared" si="13"/>
        <v>108.36</v>
      </c>
      <c r="AJ34" s="902"/>
      <c r="AK34" s="902">
        <f t="shared" si="22"/>
        <v>10619.279999999999</v>
      </c>
      <c r="AL34" s="902"/>
      <c r="AM34" s="902"/>
      <c r="AN34" s="902"/>
      <c r="AO34" s="904">
        <f t="shared" si="15"/>
        <v>0</v>
      </c>
      <c r="AP34" s="905">
        <v>522</v>
      </c>
      <c r="AQ34" s="905">
        <f>AK34+AO34+AP34</f>
        <v>11141.279999999999</v>
      </c>
      <c r="AR34" s="902"/>
      <c r="AS34" s="912"/>
      <c r="AT34" s="906">
        <f t="shared" si="16"/>
        <v>2</v>
      </c>
      <c r="AU34" s="906">
        <f t="shared" si="17"/>
        <v>0</v>
      </c>
      <c r="AV34" s="906">
        <f t="shared" si="18"/>
        <v>0</v>
      </c>
      <c r="AW34" s="906">
        <f t="shared" si="19"/>
        <v>0</v>
      </c>
      <c r="AX34" s="907"/>
      <c r="AY34" s="907"/>
    </row>
    <row r="35" spans="1:51" ht="50.1" customHeight="1">
      <c r="A35" s="894">
        <v>29</v>
      </c>
      <c r="B35" s="895" t="s">
        <v>211</v>
      </c>
      <c r="C35" s="894">
        <v>600</v>
      </c>
      <c r="D35" s="894">
        <v>521002</v>
      </c>
      <c r="E35" s="894">
        <v>1</v>
      </c>
      <c r="F35" s="894">
        <v>1</v>
      </c>
      <c r="G35" s="894">
        <v>1</v>
      </c>
      <c r="H35" s="894">
        <v>1</v>
      </c>
      <c r="I35" s="894">
        <v>1</v>
      </c>
      <c r="J35" s="894" t="s">
        <v>6</v>
      </c>
      <c r="K35" s="894" t="s">
        <v>6</v>
      </c>
      <c r="L35" s="894">
        <f t="shared" si="0"/>
        <v>5</v>
      </c>
      <c r="M35" s="896">
        <f t="shared" si="7"/>
        <v>3000</v>
      </c>
      <c r="N35" s="897">
        <f>C35/8*35%*10</f>
        <v>262.5</v>
      </c>
      <c r="O35" s="896"/>
      <c r="P35" s="896">
        <f t="shared" si="20"/>
        <v>0</v>
      </c>
      <c r="Q35" s="898"/>
      <c r="R35" s="896">
        <f t="shared" si="1"/>
        <v>0</v>
      </c>
      <c r="S35" s="899"/>
      <c r="T35" s="896">
        <f t="shared" si="2"/>
        <v>0</v>
      </c>
      <c r="U35" s="896">
        <f t="shared" si="3"/>
        <v>3262.5</v>
      </c>
      <c r="V35" s="900">
        <v>2</v>
      </c>
      <c r="W35" s="896">
        <f t="shared" si="21"/>
        <v>2610</v>
      </c>
      <c r="X35" s="896"/>
      <c r="Y35" s="896">
        <f t="shared" si="8"/>
        <v>0</v>
      </c>
      <c r="Z35" s="896">
        <f t="shared" si="5"/>
        <v>5872.5</v>
      </c>
      <c r="AA35" s="896">
        <f t="shared" si="9"/>
        <v>1174.5</v>
      </c>
      <c r="AB35" s="896">
        <v>2</v>
      </c>
      <c r="AC35" s="896">
        <f t="shared" si="6"/>
        <v>2349</v>
      </c>
      <c r="AD35" s="896">
        <f t="shared" si="23"/>
        <v>8221.5</v>
      </c>
      <c r="AE35" s="896">
        <f t="shared" ref="AE35:AE40" si="24">(C35*7*AE$5)</f>
        <v>189</v>
      </c>
      <c r="AF35" s="896">
        <f t="shared" si="12"/>
        <v>82.215000000000003</v>
      </c>
      <c r="AG35" s="901"/>
      <c r="AH35" s="909"/>
      <c r="AI35" s="901">
        <f t="shared" si="13"/>
        <v>82.215000000000003</v>
      </c>
      <c r="AJ35" s="902"/>
      <c r="AK35" s="902">
        <f t="shared" si="22"/>
        <v>7868.07</v>
      </c>
      <c r="AL35" s="902"/>
      <c r="AM35" s="902"/>
      <c r="AN35" s="902"/>
      <c r="AO35" s="904">
        <f t="shared" si="15"/>
        <v>0</v>
      </c>
      <c r="AP35" s="905">
        <v>522</v>
      </c>
      <c r="AQ35" s="905">
        <f>AK35+AO35+AP35</f>
        <v>8390.07</v>
      </c>
      <c r="AR35" s="902"/>
      <c r="AS35" s="842"/>
      <c r="AT35" s="906">
        <f t="shared" si="16"/>
        <v>2</v>
      </c>
      <c r="AU35" s="906">
        <f t="shared" si="17"/>
        <v>0</v>
      </c>
      <c r="AV35" s="906">
        <f t="shared" si="18"/>
        <v>0</v>
      </c>
      <c r="AW35" s="906">
        <f t="shared" si="19"/>
        <v>0</v>
      </c>
      <c r="AX35" s="907"/>
      <c r="AY35" s="907"/>
    </row>
    <row r="36" spans="1:51" ht="50.1" customHeight="1">
      <c r="A36" s="894">
        <v>30</v>
      </c>
      <c r="B36" s="895" t="s">
        <v>255</v>
      </c>
      <c r="C36" s="894">
        <v>600</v>
      </c>
      <c r="D36" s="894">
        <v>521002</v>
      </c>
      <c r="E36" s="894">
        <v>1</v>
      </c>
      <c r="F36" s="894">
        <v>1</v>
      </c>
      <c r="G36" s="894">
        <v>1</v>
      </c>
      <c r="H36" s="894" t="s">
        <v>6</v>
      </c>
      <c r="I36" s="894" t="s">
        <v>6</v>
      </c>
      <c r="J36" s="894">
        <v>1</v>
      </c>
      <c r="K36" s="894">
        <v>1</v>
      </c>
      <c r="L36" s="894">
        <f t="shared" si="0"/>
        <v>5</v>
      </c>
      <c r="M36" s="896">
        <f t="shared" si="7"/>
        <v>3000</v>
      </c>
      <c r="N36" s="897">
        <f>C36*35%*L36</f>
        <v>1050</v>
      </c>
      <c r="O36" s="896"/>
      <c r="P36" s="896">
        <f t="shared" si="20"/>
        <v>0</v>
      </c>
      <c r="Q36" s="898"/>
      <c r="R36" s="896">
        <f t="shared" si="1"/>
        <v>0</v>
      </c>
      <c r="S36" s="899"/>
      <c r="T36" s="896">
        <f t="shared" si="2"/>
        <v>0</v>
      </c>
      <c r="U36" s="896">
        <f t="shared" si="3"/>
        <v>4050</v>
      </c>
      <c r="V36" s="900">
        <v>2</v>
      </c>
      <c r="W36" s="896">
        <f t="shared" si="21"/>
        <v>3240</v>
      </c>
      <c r="X36" s="896">
        <v>1</v>
      </c>
      <c r="Y36" s="896">
        <f t="shared" si="8"/>
        <v>1417.5</v>
      </c>
      <c r="Z36" s="896">
        <f t="shared" si="5"/>
        <v>8707.5</v>
      </c>
      <c r="AA36" s="896">
        <f t="shared" si="9"/>
        <v>1741.5</v>
      </c>
      <c r="AB36" s="896">
        <v>2</v>
      </c>
      <c r="AC36" s="896">
        <f t="shared" si="6"/>
        <v>3483</v>
      </c>
      <c r="AD36" s="896">
        <f t="shared" si="23"/>
        <v>12190.5</v>
      </c>
      <c r="AE36" s="896">
        <f t="shared" si="24"/>
        <v>189</v>
      </c>
      <c r="AF36" s="896">
        <f t="shared" si="12"/>
        <v>121.905</v>
      </c>
      <c r="AG36" s="902"/>
      <c r="AH36" s="909"/>
      <c r="AI36" s="901">
        <f t="shared" si="13"/>
        <v>121.905</v>
      </c>
      <c r="AJ36" s="902"/>
      <c r="AK36" s="902">
        <f t="shared" si="22"/>
        <v>11757.689999999999</v>
      </c>
      <c r="AL36" s="902"/>
      <c r="AM36" s="902"/>
      <c r="AN36" s="902"/>
      <c r="AO36" s="904">
        <f t="shared" si="15"/>
        <v>0</v>
      </c>
      <c r="AP36" s="905">
        <v>522</v>
      </c>
      <c r="AQ36" s="905">
        <f>AK36+AO36+AP36</f>
        <v>12279.689999999999</v>
      </c>
      <c r="AR36" s="902"/>
      <c r="AS36" s="842"/>
      <c r="AT36" s="906">
        <f t="shared" si="16"/>
        <v>2</v>
      </c>
      <c r="AU36" s="906">
        <f t="shared" si="17"/>
        <v>0</v>
      </c>
      <c r="AV36" s="906">
        <f t="shared" si="18"/>
        <v>0</v>
      </c>
      <c r="AW36" s="906">
        <f t="shared" si="19"/>
        <v>0</v>
      </c>
      <c r="AX36" s="907"/>
      <c r="AY36" s="907"/>
    </row>
    <row r="37" spans="1:51" ht="50.1" customHeight="1">
      <c r="A37" s="894">
        <v>31</v>
      </c>
      <c r="B37" s="895" t="s">
        <v>247</v>
      </c>
      <c r="C37" s="894">
        <v>1200</v>
      </c>
      <c r="D37" s="894">
        <v>521002</v>
      </c>
      <c r="E37" s="894">
        <v>1</v>
      </c>
      <c r="F37" s="894" t="s">
        <v>6</v>
      </c>
      <c r="G37" s="894" t="s">
        <v>6</v>
      </c>
      <c r="H37" s="894">
        <v>1</v>
      </c>
      <c r="I37" s="894">
        <v>1</v>
      </c>
      <c r="J37" s="894">
        <v>1</v>
      </c>
      <c r="K37" s="894">
        <v>1</v>
      </c>
      <c r="L37" s="894">
        <f t="shared" si="0"/>
        <v>5</v>
      </c>
      <c r="M37" s="896">
        <f t="shared" si="7"/>
        <v>6000</v>
      </c>
      <c r="N37" s="897">
        <f>C37/8*35%*10</f>
        <v>525</v>
      </c>
      <c r="O37" s="896"/>
      <c r="P37" s="896">
        <f t="shared" si="20"/>
        <v>0</v>
      </c>
      <c r="Q37" s="898"/>
      <c r="R37" s="896">
        <f t="shared" si="1"/>
        <v>0</v>
      </c>
      <c r="S37" s="899"/>
      <c r="T37" s="896">
        <f>IF(L37=0,0,((M37+N37)/L37/8)*1.55*1.35*S37)</f>
        <v>0</v>
      </c>
      <c r="U37" s="896">
        <f t="shared" si="3"/>
        <v>6525</v>
      </c>
      <c r="V37" s="900">
        <v>1</v>
      </c>
      <c r="W37" s="896">
        <f>IF((L37+O37)=0,0,U37/(L37+O37)*V37*2)</f>
        <v>2610</v>
      </c>
      <c r="X37" s="896">
        <v>1</v>
      </c>
      <c r="Y37" s="896">
        <f t="shared" si="8"/>
        <v>2283.75</v>
      </c>
      <c r="Z37" s="896">
        <f t="shared" si="5"/>
        <v>11418.75</v>
      </c>
      <c r="AA37" s="896">
        <f t="shared" si="9"/>
        <v>2283.75</v>
      </c>
      <c r="AB37" s="896">
        <v>2</v>
      </c>
      <c r="AC37" s="896">
        <f t="shared" si="6"/>
        <v>4567.5</v>
      </c>
      <c r="AD37" s="896">
        <f t="shared" si="23"/>
        <v>15986.25</v>
      </c>
      <c r="AE37" s="896">
        <f t="shared" si="24"/>
        <v>378</v>
      </c>
      <c r="AF37" s="896">
        <f>(AD37*AF$5)</f>
        <v>159.86250000000001</v>
      </c>
      <c r="AG37" s="901"/>
      <c r="AH37" s="909"/>
      <c r="AI37" s="909"/>
      <c r="AJ37" s="914"/>
      <c r="AK37" s="902">
        <f>IF(AD37=0,0,(AD37-AE37-AF37-AG37-AH37-AI37))</f>
        <v>15448.387500000001</v>
      </c>
      <c r="AL37" s="902"/>
      <c r="AM37" s="902"/>
      <c r="AN37" s="902"/>
      <c r="AO37" s="904">
        <f t="shared" si="15"/>
        <v>0</v>
      </c>
      <c r="AP37" s="905">
        <v>522</v>
      </c>
      <c r="AQ37" s="905">
        <f>AK37+AO37+AP37</f>
        <v>15970.387500000001</v>
      </c>
      <c r="AR37" s="902"/>
      <c r="AS37" s="842"/>
      <c r="AT37" s="906">
        <f t="shared" si="16"/>
        <v>2</v>
      </c>
      <c r="AU37" s="906">
        <f t="shared" si="17"/>
        <v>0</v>
      </c>
      <c r="AV37" s="906">
        <f t="shared" si="18"/>
        <v>0</v>
      </c>
      <c r="AW37" s="906">
        <f t="shared" si="19"/>
        <v>0</v>
      </c>
      <c r="AX37" s="907"/>
      <c r="AY37" s="907"/>
    </row>
    <row r="38" spans="1:51" ht="50.1" customHeight="1">
      <c r="A38" s="894">
        <v>32</v>
      </c>
      <c r="B38" s="916" t="s">
        <v>25</v>
      </c>
      <c r="C38" s="894">
        <v>600</v>
      </c>
      <c r="D38" s="894">
        <v>521002</v>
      </c>
      <c r="E38" s="894" t="s">
        <v>3</v>
      </c>
      <c r="F38" s="894" t="s">
        <v>3</v>
      </c>
      <c r="G38" s="894" t="s">
        <v>3</v>
      </c>
      <c r="H38" s="894" t="s">
        <v>3</v>
      </c>
      <c r="I38" s="894" t="s">
        <v>3</v>
      </c>
      <c r="J38" s="894" t="s">
        <v>3</v>
      </c>
      <c r="K38" s="894" t="s">
        <v>3</v>
      </c>
      <c r="L38" s="894">
        <f t="shared" si="0"/>
        <v>0</v>
      </c>
      <c r="M38" s="896">
        <f t="shared" si="7"/>
        <v>0</v>
      </c>
      <c r="N38" s="896"/>
      <c r="O38" s="917"/>
      <c r="P38" s="882">
        <f t="shared" si="20"/>
        <v>0</v>
      </c>
      <c r="Q38" s="918"/>
      <c r="R38" s="919">
        <f>IF(L38=0,0,((N38+M38)/L38/8)*1.55*Q38)</f>
        <v>0</v>
      </c>
      <c r="S38" s="917"/>
      <c r="T38" s="919">
        <f>IF(L38=0,0,((M38+N38)/L38/8)*1.55*1.35*S38)</f>
        <v>0</v>
      </c>
      <c r="U38" s="896">
        <f t="shared" si="3"/>
        <v>0</v>
      </c>
      <c r="V38" s="900"/>
      <c r="W38" s="896">
        <f>IF((L38+O38)=0,0,U38/(L38+O38)*V38*2)</f>
        <v>0</v>
      </c>
      <c r="X38" s="896"/>
      <c r="Y38" s="896">
        <f t="shared" si="8"/>
        <v>0</v>
      </c>
      <c r="Z38" s="896">
        <f>W38+U38+Y38</f>
        <v>0</v>
      </c>
      <c r="AA38" s="896">
        <f t="shared" si="9"/>
        <v>0</v>
      </c>
      <c r="AB38" s="896">
        <v>0</v>
      </c>
      <c r="AC38" s="896">
        <f t="shared" si="6"/>
        <v>0</v>
      </c>
      <c r="AD38" s="896">
        <f t="shared" si="23"/>
        <v>0</v>
      </c>
      <c r="AE38" s="896">
        <v>0</v>
      </c>
      <c r="AF38" s="896">
        <f>(AD38*AF$5)</f>
        <v>0</v>
      </c>
      <c r="AG38" s="901"/>
      <c r="AH38" s="909"/>
      <c r="AI38" s="901">
        <f>AD38*1%</f>
        <v>0</v>
      </c>
      <c r="AJ38" s="920"/>
      <c r="AK38" s="903">
        <f>IF(AD38=0,0,(AD38-AE38-AF38-AG38-AH38-AI38-AJ38))</f>
        <v>0</v>
      </c>
      <c r="AL38" s="903"/>
      <c r="AM38" s="903"/>
      <c r="AN38" s="903"/>
      <c r="AO38" s="904">
        <f t="shared" si="15"/>
        <v>0</v>
      </c>
      <c r="AP38" s="905">
        <v>0</v>
      </c>
      <c r="AQ38" s="905">
        <f>AK38+AO38+AP38</f>
        <v>0</v>
      </c>
      <c r="AR38" s="902"/>
      <c r="AS38" s="842"/>
      <c r="AT38" s="906">
        <f t="shared" si="16"/>
        <v>0</v>
      </c>
      <c r="AU38" s="906">
        <f t="shared" si="17"/>
        <v>7</v>
      </c>
      <c r="AV38" s="906">
        <f t="shared" si="18"/>
        <v>0</v>
      </c>
      <c r="AW38" s="906">
        <f t="shared" si="19"/>
        <v>0</v>
      </c>
      <c r="AX38" s="907"/>
      <c r="AY38" s="907"/>
    </row>
    <row r="39" spans="1:51" ht="50.1" customHeight="1">
      <c r="A39" s="894">
        <v>33</v>
      </c>
      <c r="B39" s="895" t="s">
        <v>79</v>
      </c>
      <c r="C39" s="894">
        <v>600</v>
      </c>
      <c r="D39" s="894">
        <v>612010</v>
      </c>
      <c r="E39" s="894">
        <v>1</v>
      </c>
      <c r="F39" s="894">
        <v>1</v>
      </c>
      <c r="G39" s="894" t="s">
        <v>6</v>
      </c>
      <c r="H39" s="894" t="s">
        <v>6</v>
      </c>
      <c r="I39" s="894">
        <v>1</v>
      </c>
      <c r="J39" s="894">
        <v>1</v>
      </c>
      <c r="K39" s="894">
        <v>1</v>
      </c>
      <c r="L39" s="894">
        <f t="shared" si="0"/>
        <v>5</v>
      </c>
      <c r="M39" s="896">
        <f t="shared" si="7"/>
        <v>3000</v>
      </c>
      <c r="N39" s="897">
        <f>L39*C39*35%</f>
        <v>1050</v>
      </c>
      <c r="O39" s="899"/>
      <c r="P39" s="882">
        <f t="shared" si="20"/>
        <v>0</v>
      </c>
      <c r="Q39" s="918"/>
      <c r="R39" s="919">
        <f>IF(L39=0,0,((N39+M39)/L39/8)*1.55*Q39)</f>
        <v>0</v>
      </c>
      <c r="S39" s="917"/>
      <c r="T39" s="919">
        <f>IF(L39=0,0,((M39+N39)/L39/8)*1.55*1.35*S39)</f>
        <v>0</v>
      </c>
      <c r="U39" s="896">
        <f t="shared" si="3"/>
        <v>4050</v>
      </c>
      <c r="V39" s="900">
        <v>2</v>
      </c>
      <c r="W39" s="896">
        <f>IF((L39+O39)=0,0,U39/(L39+O39)*V39*2)</f>
        <v>3240</v>
      </c>
      <c r="X39" s="896">
        <v>1</v>
      </c>
      <c r="Y39" s="896">
        <f t="shared" si="8"/>
        <v>1417.5</v>
      </c>
      <c r="Z39" s="896">
        <f>W39+U39+Y39</f>
        <v>8707.5</v>
      </c>
      <c r="AA39" s="896">
        <f t="shared" si="9"/>
        <v>1741.5</v>
      </c>
      <c r="AB39" s="896">
        <v>2</v>
      </c>
      <c r="AC39" s="896">
        <f t="shared" si="6"/>
        <v>3483</v>
      </c>
      <c r="AD39" s="896">
        <f t="shared" si="23"/>
        <v>12190.5</v>
      </c>
      <c r="AE39" s="896">
        <f t="shared" si="24"/>
        <v>189</v>
      </c>
      <c r="AF39" s="896">
        <f>(AD39*AF$5)</f>
        <v>121.905</v>
      </c>
      <c r="AG39" s="901"/>
      <c r="AH39" s="909"/>
      <c r="AI39" s="901">
        <f>AD39*1%</f>
        <v>121.905</v>
      </c>
      <c r="AJ39" s="920"/>
      <c r="AK39" s="902">
        <f>IF(AD39=0,0,(AD39-AE39-AF39-AG39-AH39-AI39-AJ39))</f>
        <v>11757.689999999999</v>
      </c>
      <c r="AL39" s="902"/>
      <c r="AM39" s="902"/>
      <c r="AN39" s="902"/>
      <c r="AO39" s="904">
        <f t="shared" si="15"/>
        <v>0</v>
      </c>
      <c r="AP39" s="905">
        <v>522</v>
      </c>
      <c r="AQ39" s="905">
        <f>AK39+AO39+AP39</f>
        <v>12279.689999999999</v>
      </c>
      <c r="AR39" s="902"/>
      <c r="AS39" s="842"/>
      <c r="AT39" s="906">
        <f t="shared" si="16"/>
        <v>2</v>
      </c>
      <c r="AU39" s="906">
        <f t="shared" si="17"/>
        <v>0</v>
      </c>
      <c r="AV39" s="906">
        <f t="shared" si="18"/>
        <v>0</v>
      </c>
      <c r="AW39" s="906">
        <f t="shared" si="19"/>
        <v>0</v>
      </c>
      <c r="AX39" s="907"/>
      <c r="AY39" s="907"/>
    </row>
    <row r="40" spans="1:51" ht="50.1" customHeight="1">
      <c r="A40" s="894">
        <v>34</v>
      </c>
      <c r="B40" s="895" t="s">
        <v>251</v>
      </c>
      <c r="C40" s="894">
        <v>600</v>
      </c>
      <c r="D40" s="894">
        <v>521002</v>
      </c>
      <c r="E40" s="894">
        <v>1</v>
      </c>
      <c r="F40" s="894">
        <v>1</v>
      </c>
      <c r="G40" s="894" t="s">
        <v>6</v>
      </c>
      <c r="H40" s="894" t="s">
        <v>6</v>
      </c>
      <c r="I40" s="894">
        <v>1</v>
      </c>
      <c r="J40" s="894">
        <v>1</v>
      </c>
      <c r="K40" s="894">
        <v>1</v>
      </c>
      <c r="L40" s="894">
        <f>SUM(E40:K40)</f>
        <v>5</v>
      </c>
      <c r="M40" s="896">
        <f t="shared" si="7"/>
        <v>3000</v>
      </c>
      <c r="N40" s="896">
        <v>0</v>
      </c>
      <c r="O40" s="896"/>
      <c r="P40" s="896">
        <f>IF(O40="",0,O40*C40)</f>
        <v>0</v>
      </c>
      <c r="Q40" s="898"/>
      <c r="R40" s="896">
        <f>IF(L40=0,0,((N40+M40)/L40/8)*1.55*Q40)</f>
        <v>0</v>
      </c>
      <c r="S40" s="899"/>
      <c r="T40" s="896">
        <f>IF(L40=0,0,((M40+N40)/L40/8)*1.55*1.35*S40)</f>
        <v>0</v>
      </c>
      <c r="U40" s="896">
        <f t="shared" si="3"/>
        <v>3000</v>
      </c>
      <c r="V40" s="900">
        <v>2</v>
      </c>
      <c r="W40" s="896">
        <f>IF((L40+O40)=0,0,U40/(L40+O40)*V40*2)</f>
        <v>2400</v>
      </c>
      <c r="X40" s="896">
        <v>1</v>
      </c>
      <c r="Y40" s="896">
        <f t="shared" si="8"/>
        <v>1050</v>
      </c>
      <c r="Z40" s="896">
        <f>W40+U40+Y40</f>
        <v>6450</v>
      </c>
      <c r="AA40" s="896">
        <f t="shared" si="9"/>
        <v>1290</v>
      </c>
      <c r="AB40" s="896">
        <v>2</v>
      </c>
      <c r="AC40" s="896">
        <f t="shared" si="6"/>
        <v>2580</v>
      </c>
      <c r="AD40" s="896">
        <f t="shared" si="23"/>
        <v>9030</v>
      </c>
      <c r="AE40" s="901">
        <f t="shared" si="24"/>
        <v>189</v>
      </c>
      <c r="AF40" s="896">
        <f>(AD40*AF$5)</f>
        <v>90.3</v>
      </c>
      <c r="AG40" s="901"/>
      <c r="AH40" s="909"/>
      <c r="AI40" s="901">
        <f>AD40*1%</f>
        <v>90.3</v>
      </c>
      <c r="AJ40" s="914"/>
      <c r="AK40" s="921">
        <f>IF(AD40=0,0,(AD40-AE40-AF40-AG40-AH40-AI40))</f>
        <v>8660.4000000000015</v>
      </c>
      <c r="AL40" s="921"/>
      <c r="AM40" s="921"/>
      <c r="AN40" s="921"/>
      <c r="AO40" s="904">
        <f t="shared" si="15"/>
        <v>0</v>
      </c>
      <c r="AP40" s="905">
        <v>522</v>
      </c>
      <c r="AQ40" s="905">
        <f>AK40+AO40+AP40</f>
        <v>9182.4000000000015</v>
      </c>
      <c r="AR40" s="902"/>
      <c r="AS40" s="842"/>
      <c r="AT40" s="906">
        <f>COUNTIF(E40:K40,"L")</f>
        <v>2</v>
      </c>
      <c r="AU40" s="906">
        <f t="shared" si="17"/>
        <v>0</v>
      </c>
      <c r="AV40" s="906">
        <f t="shared" si="18"/>
        <v>0</v>
      </c>
      <c r="AW40" s="906">
        <f t="shared" si="19"/>
        <v>0</v>
      </c>
      <c r="AX40" s="907"/>
      <c r="AY40" s="907"/>
    </row>
    <row r="41" spans="1:51" ht="50.1" customHeight="1">
      <c r="A41" s="836"/>
      <c r="B41" s="840"/>
      <c r="C41" s="922"/>
      <c r="D41" s="836"/>
      <c r="E41" s="836"/>
      <c r="F41" s="836"/>
      <c r="G41" s="836"/>
      <c r="H41" s="836"/>
      <c r="I41" s="1064" t="s">
        <v>190</v>
      </c>
      <c r="J41" s="1065"/>
      <c r="K41" s="1065"/>
      <c r="L41" s="1066"/>
      <c r="M41" s="923">
        <f>SUM(M7:M40)</f>
        <v>85680</v>
      </c>
      <c r="N41" s="923">
        <f>SUM(N7:N40)</f>
        <v>2887.5</v>
      </c>
      <c r="O41" s="923">
        <f>SUM(O7:O40)</f>
        <v>9</v>
      </c>
      <c r="P41" s="923">
        <f>SUM(P7:P40)</f>
        <v>5400</v>
      </c>
      <c r="Q41" s="923">
        <f>SUM(Q38:Q40)</f>
        <v>0</v>
      </c>
      <c r="R41" s="923">
        <f>SUM(R38:R40)</f>
        <v>0</v>
      </c>
      <c r="S41" s="923">
        <f>SUM(S38:S40)</f>
        <v>0</v>
      </c>
      <c r="T41" s="923">
        <f>SUM(T38:T40)</f>
        <v>0</v>
      </c>
      <c r="U41" s="923">
        <f>SUM(U7:U40)</f>
        <v>93967.5</v>
      </c>
      <c r="V41" s="924">
        <f>SUM(V7:V40)</f>
        <v>43</v>
      </c>
      <c r="W41" s="925">
        <f>SUM(W38:W40)</f>
        <v>5640</v>
      </c>
      <c r="X41" s="925">
        <f>SUM(X7:X40)</f>
        <v>24</v>
      </c>
      <c r="Y41" s="925">
        <f>SUM(Y7:Y40)</f>
        <v>29226.75</v>
      </c>
      <c r="Z41" s="926">
        <f>SUM(Z7:Z40)</f>
        <v>182582.25</v>
      </c>
      <c r="AA41" s="926">
        <f>SUM(AA7:AA40)</f>
        <v>36276.449999999997</v>
      </c>
      <c r="AB41" s="927"/>
      <c r="AC41" s="928">
        <f>SUM(AC7:AC40)</f>
        <v>71352.899999999994</v>
      </c>
      <c r="AD41" s="926">
        <f>SUM(AD7:AD40)</f>
        <v>253935.15000000002</v>
      </c>
      <c r="AE41" s="929">
        <f>SUM(AE7:AE40)</f>
        <v>5040.630000000001</v>
      </c>
      <c r="AF41" s="929">
        <f>SUM(AF7:AF40)</f>
        <v>2539.3514999999998</v>
      </c>
      <c r="AG41" s="929">
        <f>SUM(AG38:AG40)</f>
        <v>0</v>
      </c>
      <c r="AH41" s="929">
        <f>SUM(AH39:AH40)</f>
        <v>0</v>
      </c>
      <c r="AI41" s="929">
        <f>SUM(AI7:AI40)</f>
        <v>2379.4889999999996</v>
      </c>
      <c r="AJ41" s="926"/>
      <c r="AK41" s="930">
        <f>SUM(AK7:AK40)</f>
        <v>243975.67950000003</v>
      </c>
      <c r="AL41" s="930"/>
      <c r="AM41" s="930"/>
      <c r="AN41" s="930"/>
      <c r="AO41" s="930">
        <f>SUM(AO7:AO40)</f>
        <v>0</v>
      </c>
      <c r="AP41" s="930">
        <f>SUM(AP7:AP40)</f>
        <v>14094</v>
      </c>
      <c r="AQ41" s="930">
        <f>SUM(AQ7:AQ40)</f>
        <v>258069.67950000003</v>
      </c>
      <c r="AR41" s="904"/>
      <c r="AS41" s="842"/>
      <c r="AT41" s="931">
        <f>SUM(AT7:AT40)</f>
        <v>52</v>
      </c>
      <c r="AU41" s="931">
        <f>SUM(AU7:AU40)</f>
        <v>49</v>
      </c>
      <c r="AV41" s="931">
        <f>SUM(AV7:AV40)</f>
        <v>7</v>
      </c>
      <c r="AW41" s="931">
        <f>SUM(AW7:AW40)</f>
        <v>2</v>
      </c>
      <c r="AX41" s="907"/>
      <c r="AY41" s="907"/>
    </row>
    <row r="42" spans="1:51" ht="20.100000000000001" customHeight="1">
      <c r="A42" s="836"/>
      <c r="B42" s="840"/>
      <c r="C42" s="922"/>
      <c r="D42" s="836"/>
      <c r="E42" s="836"/>
      <c r="F42" s="836"/>
      <c r="G42" s="836"/>
      <c r="H42" s="836"/>
      <c r="I42" s="836"/>
      <c r="J42" s="932"/>
      <c r="K42" s="836"/>
      <c r="L42" s="840"/>
      <c r="M42" s="933"/>
      <c r="N42" s="934"/>
      <c r="O42" s="934"/>
      <c r="P42" s="933"/>
      <c r="Q42" s="935"/>
      <c r="R42" s="933"/>
      <c r="S42" s="936"/>
      <c r="T42" s="934"/>
      <c r="U42" s="934"/>
      <c r="V42" s="839"/>
      <c r="W42" s="934"/>
      <c r="X42" s="934"/>
      <c r="Y42" s="934"/>
      <c r="Z42" s="937"/>
      <c r="AA42" s="937"/>
      <c r="AB42" s="938"/>
      <c r="AC42" s="939"/>
      <c r="AD42" s="937"/>
      <c r="AE42" s="940"/>
      <c r="AF42" s="940"/>
      <c r="AG42" s="940"/>
      <c r="AH42" s="940"/>
      <c r="AI42" s="940"/>
      <c r="AJ42" s="937"/>
      <c r="AK42" s="934"/>
      <c r="AL42" s="934"/>
      <c r="AM42" s="934"/>
      <c r="AN42" s="934"/>
      <c r="AO42" s="937"/>
      <c r="AP42" s="937"/>
      <c r="AQ42" s="937"/>
      <c r="AR42" s="941"/>
      <c r="AS42" s="842"/>
      <c r="AT42" s="942"/>
      <c r="AU42" s="942"/>
      <c r="AV42" s="942"/>
      <c r="AW42" s="942"/>
      <c r="AX42" s="907"/>
      <c r="AY42" s="907"/>
    </row>
    <row r="43" spans="1:51" ht="20.100000000000001" customHeight="1">
      <c r="A43" s="836"/>
      <c r="B43" s="840"/>
      <c r="C43" s="922"/>
      <c r="D43" s="836"/>
      <c r="E43" s="836"/>
      <c r="F43" s="836"/>
      <c r="G43" s="836"/>
      <c r="H43" s="836"/>
      <c r="I43" s="836"/>
      <c r="J43" s="932"/>
      <c r="K43" s="836"/>
      <c r="L43" s="840"/>
      <c r="M43" s="933"/>
      <c r="N43" s="934"/>
      <c r="O43" s="934"/>
      <c r="P43" s="933"/>
      <c r="Q43" s="935"/>
      <c r="R43" s="933"/>
      <c r="S43" s="936"/>
      <c r="T43" s="934"/>
      <c r="U43" s="934"/>
      <c r="V43" s="839"/>
      <c r="W43" s="934"/>
      <c r="X43" s="934"/>
      <c r="Y43" s="934"/>
      <c r="Z43" s="937"/>
      <c r="AA43" s="937"/>
      <c r="AB43" s="938"/>
      <c r="AC43" s="939"/>
      <c r="AD43" s="939"/>
      <c r="AE43" s="933"/>
      <c r="AF43" s="933"/>
      <c r="AG43" s="933"/>
      <c r="AH43" s="933"/>
      <c r="AI43" s="940"/>
      <c r="AJ43" s="937"/>
      <c r="AK43" s="939"/>
      <c r="AL43" s="939"/>
      <c r="AM43" s="939"/>
      <c r="AN43" s="939"/>
      <c r="AO43" s="937"/>
      <c r="AP43" s="937"/>
      <c r="AQ43" s="937"/>
      <c r="AR43" s="937"/>
      <c r="AS43" s="842"/>
      <c r="AT43" s="942"/>
      <c r="AU43" s="942"/>
      <c r="AV43" s="942"/>
      <c r="AW43" s="942"/>
      <c r="AX43" s="907"/>
      <c r="AY43" s="907"/>
    </row>
    <row r="44" spans="1:51" ht="20.100000000000001" customHeight="1">
      <c r="A44" s="836"/>
      <c r="B44" s="878" t="s">
        <v>35</v>
      </c>
      <c r="C44" s="943"/>
      <c r="D44" s="836"/>
      <c r="E44" s="836"/>
      <c r="F44" s="836"/>
      <c r="G44" s="836"/>
      <c r="H44" s="836"/>
      <c r="I44" s="836"/>
      <c r="J44" s="836"/>
      <c r="K44" s="836"/>
      <c r="L44" s="836"/>
      <c r="M44" s="936"/>
      <c r="N44" s="943"/>
      <c r="O44" s="943"/>
      <c r="P44" s="933"/>
      <c r="Q44" s="935"/>
      <c r="R44" s="936"/>
      <c r="S44" s="936"/>
      <c r="T44" s="943"/>
      <c r="U44" s="934"/>
      <c r="V44" s="839"/>
      <c r="W44" s="943"/>
      <c r="X44" s="943"/>
      <c r="Y44" s="943"/>
      <c r="Z44" s="922"/>
      <c r="AA44" s="922"/>
      <c r="AB44" s="938"/>
      <c r="AC44" s="944"/>
      <c r="AD44" s="922"/>
      <c r="AE44" s="940"/>
      <c r="AF44" s="940"/>
      <c r="AG44" s="940"/>
      <c r="AH44" s="945"/>
      <c r="AI44" s="945"/>
      <c r="AJ44" s="922"/>
      <c r="AK44" s="922"/>
      <c r="AL44" s="922"/>
      <c r="AM44" s="922"/>
      <c r="AN44" s="922"/>
      <c r="AO44" s="937"/>
      <c r="AP44" s="937"/>
      <c r="AQ44" s="937"/>
      <c r="AR44" s="937"/>
      <c r="AS44" s="842"/>
      <c r="AT44" s="942"/>
      <c r="AU44" s="942"/>
      <c r="AV44" s="942"/>
      <c r="AW44" s="942"/>
      <c r="AX44" s="907"/>
      <c r="AY44" s="907"/>
    </row>
    <row r="45" spans="1:51" ht="20.100000000000001" customHeight="1">
      <c r="A45" s="836"/>
      <c r="B45" s="946"/>
      <c r="C45" s="943"/>
      <c r="D45" s="836"/>
      <c r="E45" s="947"/>
      <c r="F45" s="947"/>
      <c r="G45" s="947"/>
      <c r="H45" s="947"/>
      <c r="I45" s="947"/>
      <c r="J45" s="947"/>
      <c r="K45" s="947"/>
      <c r="L45" s="947"/>
      <c r="M45" s="948"/>
      <c r="N45" s="949"/>
      <c r="O45" s="949"/>
      <c r="P45" s="948"/>
      <c r="Q45" s="950"/>
      <c r="R45" s="951"/>
      <c r="S45" s="951"/>
      <c r="T45" s="949"/>
      <c r="U45" s="952"/>
      <c r="V45" s="953"/>
      <c r="W45" s="949"/>
      <c r="X45" s="949"/>
      <c r="Y45" s="949"/>
      <c r="Z45" s="954"/>
      <c r="AA45" s="955"/>
      <c r="AB45" s="938"/>
      <c r="AC45" s="944"/>
      <c r="AD45" s="922"/>
      <c r="AE45" s="940"/>
      <c r="AF45" s="940"/>
      <c r="AG45" s="940"/>
      <c r="AH45" s="945"/>
      <c r="AI45" s="945"/>
      <c r="AJ45" s="922"/>
      <c r="AK45" s="922"/>
      <c r="AL45" s="922"/>
      <c r="AM45" s="922"/>
      <c r="AN45" s="922"/>
      <c r="AO45" s="955"/>
      <c r="AP45" s="955"/>
      <c r="AQ45" s="955"/>
      <c r="AR45" s="955"/>
      <c r="AS45" s="842"/>
      <c r="AT45" s="956"/>
      <c r="AU45" s="956"/>
      <c r="AV45" s="956"/>
      <c r="AW45" s="956"/>
      <c r="AX45" s="893"/>
      <c r="AY45" s="893"/>
    </row>
    <row r="46" spans="1:51" ht="50.1" customHeight="1">
      <c r="A46" s="894">
        <v>1</v>
      </c>
      <c r="B46" s="895" t="s">
        <v>36</v>
      </c>
      <c r="C46" s="894">
        <v>2118.46</v>
      </c>
      <c r="D46" s="894">
        <v>612010</v>
      </c>
      <c r="E46" s="894" t="s">
        <v>3</v>
      </c>
      <c r="F46" s="894" t="s">
        <v>3</v>
      </c>
      <c r="G46" s="894" t="s">
        <v>3</v>
      </c>
      <c r="H46" s="894" t="s">
        <v>3</v>
      </c>
      <c r="I46" s="894" t="s">
        <v>3</v>
      </c>
      <c r="J46" s="894" t="s">
        <v>3</v>
      </c>
      <c r="K46" s="894" t="s">
        <v>3</v>
      </c>
      <c r="L46" s="894">
        <f>SUM(E46:K46)</f>
        <v>0</v>
      </c>
      <c r="M46" s="896">
        <f>C46*L46</f>
        <v>0</v>
      </c>
      <c r="N46" s="899"/>
      <c r="O46" s="899"/>
      <c r="P46" s="896">
        <f>IF(O46="",0,O46*C46)</f>
        <v>0</v>
      </c>
      <c r="Q46" s="898"/>
      <c r="R46" s="896">
        <f>IF(L46=0,0,((N46+M46)/L46/8)*1.55*Q46)</f>
        <v>0</v>
      </c>
      <c r="S46" s="899"/>
      <c r="T46" s="896">
        <f>IF(L46=0,0,((M46+N46)/L46/8)*1.55*1.35*S46)</f>
        <v>0</v>
      </c>
      <c r="U46" s="896">
        <f>IF((L46+O46)=0,0,(M46+N46+P46+R46+T46))</f>
        <v>0</v>
      </c>
      <c r="V46" s="900"/>
      <c r="W46" s="896">
        <f>IF((L46+O46)=0,0,U46/(L46+O46)*V46*2)</f>
        <v>0</v>
      </c>
      <c r="X46" s="896"/>
      <c r="Y46" s="896">
        <f>IF((L46+O46)=0,0,U46/(L46+O46)*X46*1.75)</f>
        <v>0</v>
      </c>
      <c r="Z46" s="896">
        <f>W46+U46+Y46</f>
        <v>0</v>
      </c>
      <c r="AA46" s="896">
        <f>IF((L46+O46)=0,0,Z46/(L46+O46))</f>
        <v>0</v>
      </c>
      <c r="AB46" s="896">
        <v>0</v>
      </c>
      <c r="AC46" s="896">
        <f>AA46*AB46</f>
        <v>0</v>
      </c>
      <c r="AD46" s="896">
        <f>(Z46+AC46)</f>
        <v>0</v>
      </c>
      <c r="AE46" s="896">
        <v>0</v>
      </c>
      <c r="AF46" s="901"/>
      <c r="AG46" s="901"/>
      <c r="AH46" s="909"/>
      <c r="AI46" s="909"/>
      <c r="AJ46" s="914"/>
      <c r="AK46" s="902">
        <f>IF(AD46=0,0,(AD46-AE46-AF46-AG46-AH46-AI46))</f>
        <v>0</v>
      </c>
      <c r="AL46" s="902"/>
      <c r="AM46" s="902"/>
      <c r="AN46" s="902"/>
      <c r="AO46" s="904">
        <f>SUM(AL46:AN46)</f>
        <v>0</v>
      </c>
      <c r="AP46" s="902">
        <v>0</v>
      </c>
      <c r="AQ46" s="902">
        <f>AK46+AO46+AP46</f>
        <v>0</v>
      </c>
      <c r="AR46" s="904"/>
      <c r="AS46" s="957"/>
      <c r="AT46" s="958">
        <f t="shared" si="16"/>
        <v>0</v>
      </c>
      <c r="AU46" s="959">
        <f t="shared" si="17"/>
        <v>7</v>
      </c>
      <c r="AV46" s="959">
        <f t="shared" si="18"/>
        <v>0</v>
      </c>
      <c r="AW46" s="959">
        <f t="shared" si="19"/>
        <v>0</v>
      </c>
      <c r="AX46" s="907"/>
      <c r="AY46" s="907"/>
    </row>
    <row r="47" spans="1:51" ht="50.1" customHeight="1">
      <c r="A47" s="894">
        <v>2</v>
      </c>
      <c r="B47" s="895" t="s">
        <v>103</v>
      </c>
      <c r="C47" s="894">
        <v>660</v>
      </c>
      <c r="D47" s="894">
        <v>521001</v>
      </c>
      <c r="E47" s="894">
        <v>1</v>
      </c>
      <c r="F47" s="894">
        <v>1</v>
      </c>
      <c r="G47" s="894" t="s">
        <v>6</v>
      </c>
      <c r="H47" s="894" t="s">
        <v>6</v>
      </c>
      <c r="I47" s="894">
        <v>1</v>
      </c>
      <c r="J47" s="894">
        <v>1</v>
      </c>
      <c r="K47" s="894">
        <v>1</v>
      </c>
      <c r="L47" s="894">
        <f>SUM(E47:K47)</f>
        <v>5</v>
      </c>
      <c r="M47" s="896">
        <f>C47*L47</f>
        <v>3300</v>
      </c>
      <c r="N47" s="899"/>
      <c r="O47" s="899"/>
      <c r="P47" s="896">
        <f>IF(O47="",0,O47*C47)</f>
        <v>0</v>
      </c>
      <c r="Q47" s="898"/>
      <c r="R47" s="896">
        <f>IF(L47=0,0,((N47+M47)/L47/8)*1.55*Q47)</f>
        <v>0</v>
      </c>
      <c r="S47" s="899"/>
      <c r="T47" s="896">
        <f>IF(L47=0,0,((M47+N47)/L47/8)*1.55*1.35*S47)</f>
        <v>0</v>
      </c>
      <c r="U47" s="896">
        <f>IF((L47+O47)=0,0,(M47+N47+P47+R47+T47))</f>
        <v>3300</v>
      </c>
      <c r="V47" s="900">
        <v>2</v>
      </c>
      <c r="W47" s="896">
        <f>IF((L47+O47)=0,0,U47/(L47+O47)*V47*2)</f>
        <v>2640</v>
      </c>
      <c r="X47" s="896">
        <v>1</v>
      </c>
      <c r="Y47" s="896">
        <f>IF((L47+O47)=0,0,U47/(L47+O47)*X47*1.75)</f>
        <v>1155</v>
      </c>
      <c r="Z47" s="896">
        <f>W47+U47+Y47</f>
        <v>7095</v>
      </c>
      <c r="AA47" s="896">
        <f>IF((L47+O47)=0,0,Z47/(L47+O47))</f>
        <v>1419</v>
      </c>
      <c r="AB47" s="896">
        <v>2</v>
      </c>
      <c r="AC47" s="896">
        <f>AA47*AB47</f>
        <v>2838</v>
      </c>
      <c r="AD47" s="896">
        <f>(Z47+AC47)</f>
        <v>9933</v>
      </c>
      <c r="AE47" s="896">
        <f>(C47*7*AE$5)</f>
        <v>207.9</v>
      </c>
      <c r="AF47" s="901">
        <f>(AD47*AF$5)</f>
        <v>99.33</v>
      </c>
      <c r="AG47" s="901"/>
      <c r="AH47" s="909"/>
      <c r="AI47" s="909"/>
      <c r="AJ47" s="914"/>
      <c r="AK47" s="903">
        <f>IF(AD47=0,0,(AD47-AE47-AF47-AG47-AH47-AI47-AJ47))</f>
        <v>9625.77</v>
      </c>
      <c r="AL47" s="903"/>
      <c r="AM47" s="903"/>
      <c r="AN47" s="903"/>
      <c r="AO47" s="904">
        <f>SUM(AL47:AN47)</f>
        <v>0</v>
      </c>
      <c r="AP47" s="903">
        <v>522</v>
      </c>
      <c r="AQ47" s="902">
        <f>AK47+AO47+AP47</f>
        <v>10147.77</v>
      </c>
      <c r="AR47" s="904"/>
      <c r="AS47" s="957"/>
      <c r="AT47" s="960">
        <f t="shared" si="16"/>
        <v>2</v>
      </c>
      <c r="AU47" s="906">
        <f t="shared" si="17"/>
        <v>0</v>
      </c>
      <c r="AV47" s="906">
        <f t="shared" si="18"/>
        <v>0</v>
      </c>
      <c r="AW47" s="906">
        <f t="shared" si="19"/>
        <v>0</v>
      </c>
      <c r="AX47" s="907"/>
      <c r="AY47" s="907"/>
    </row>
    <row r="48" spans="1:51" ht="50.1" customHeight="1">
      <c r="A48" s="894">
        <v>3</v>
      </c>
      <c r="B48" s="895" t="s">
        <v>154</v>
      </c>
      <c r="C48" s="894">
        <v>2117.58</v>
      </c>
      <c r="D48" s="894">
        <v>521002</v>
      </c>
      <c r="E48" s="894" t="s">
        <v>320</v>
      </c>
      <c r="F48" s="894" t="s">
        <v>320</v>
      </c>
      <c r="G48" s="894">
        <v>1</v>
      </c>
      <c r="H48" s="894">
        <v>1</v>
      </c>
      <c r="I48" s="894">
        <v>1</v>
      </c>
      <c r="J48" s="894" t="s">
        <v>6</v>
      </c>
      <c r="K48" s="894" t="s">
        <v>6</v>
      </c>
      <c r="L48" s="894">
        <f>SUM(E48:K48)</f>
        <v>3</v>
      </c>
      <c r="M48" s="896">
        <f>C48*L48</f>
        <v>6352.74</v>
      </c>
      <c r="N48" s="896"/>
      <c r="O48" s="896"/>
      <c r="P48" s="896">
        <f>IF(O48="",0,O48*C48)</f>
        <v>0</v>
      </c>
      <c r="Q48" s="898"/>
      <c r="R48" s="896">
        <f>IF(L48=0,0,((N48+M48)/L48/8)*1.55*Q48)</f>
        <v>0</v>
      </c>
      <c r="S48" s="899"/>
      <c r="T48" s="896">
        <f>IF(L48=0,0,((M48+N48)/L48/8)*1.55*1.35*S48)</f>
        <v>0</v>
      </c>
      <c r="U48" s="896">
        <f>IF((L48+O48)=0,0,(M48+N48+P48+R48+T48))</f>
        <v>6352.74</v>
      </c>
      <c r="V48" s="900">
        <v>2</v>
      </c>
      <c r="W48" s="896">
        <f>IF((L48+O48)=0,0,U48/(L48+O48)*V48*2)</f>
        <v>8470.32</v>
      </c>
      <c r="X48" s="896"/>
      <c r="Y48" s="896">
        <f>IF((L48+O48)=0,0,U48/(L48+O48)*X48*1.75)</f>
        <v>0</v>
      </c>
      <c r="Z48" s="896">
        <f>W48+U48+Y48</f>
        <v>14823.06</v>
      </c>
      <c r="AA48" s="896">
        <f>IF((L48+O48)=0,0,Z48/(L48+O48))</f>
        <v>4941.0199999999995</v>
      </c>
      <c r="AB48" s="896">
        <v>2</v>
      </c>
      <c r="AC48" s="896">
        <f>AA48*AB48</f>
        <v>9882.0399999999991</v>
      </c>
      <c r="AD48" s="896">
        <f>(Z48+AC48)</f>
        <v>24705.1</v>
      </c>
      <c r="AE48" s="896">
        <f>(C48*7*AE$5)</f>
        <v>667.03769999999997</v>
      </c>
      <c r="AF48" s="901">
        <f>(AD48*AF$5)</f>
        <v>247.05099999999999</v>
      </c>
      <c r="AG48" s="901"/>
      <c r="AH48" s="909"/>
      <c r="AI48" s="909"/>
      <c r="AJ48" s="914"/>
      <c r="AK48" s="903">
        <f>IF(AD48=0,0,(AD48-AE48-AF48-AG48-AH48-AI48))</f>
        <v>23791.011299999998</v>
      </c>
      <c r="AL48" s="903"/>
      <c r="AM48" s="903"/>
      <c r="AN48" s="903"/>
      <c r="AO48" s="904">
        <f>SUM(AL48:AN48)</f>
        <v>0</v>
      </c>
      <c r="AP48" s="903">
        <v>1614.07</v>
      </c>
      <c r="AQ48" s="902">
        <f>AK48+AO48+AP48</f>
        <v>25405.081299999998</v>
      </c>
      <c r="AR48" s="904"/>
      <c r="AS48" s="957"/>
      <c r="AT48" s="961">
        <f t="shared" si="16"/>
        <v>2</v>
      </c>
      <c r="AU48" s="962">
        <f t="shared" si="17"/>
        <v>0</v>
      </c>
      <c r="AV48" s="962">
        <f t="shared" si="18"/>
        <v>0</v>
      </c>
      <c r="AW48" s="962">
        <f t="shared" si="19"/>
        <v>2</v>
      </c>
      <c r="AX48" s="907"/>
      <c r="AY48" s="907"/>
    </row>
    <row r="49" spans="1:51" ht="20.100000000000001" customHeight="1" thickBot="1">
      <c r="A49" s="836"/>
      <c r="B49" s="840"/>
      <c r="C49" s="943"/>
      <c r="D49" s="836"/>
      <c r="E49" s="836"/>
      <c r="F49" s="836"/>
      <c r="G49" s="836"/>
      <c r="H49" s="836"/>
      <c r="I49" s="836"/>
      <c r="J49" s="836"/>
      <c r="K49" s="836"/>
      <c r="L49" s="836"/>
      <c r="M49" s="936"/>
      <c r="N49" s="943"/>
      <c r="O49" s="943"/>
      <c r="P49" s="933"/>
      <c r="Q49" s="935"/>
      <c r="R49" s="936"/>
      <c r="S49" s="936"/>
      <c r="T49" s="943"/>
      <c r="U49" s="934"/>
      <c r="V49" s="839"/>
      <c r="W49" s="943"/>
      <c r="X49" s="943"/>
      <c r="Y49" s="943"/>
      <c r="Z49" s="922"/>
      <c r="AA49" s="922"/>
      <c r="AB49" s="938"/>
      <c r="AC49" s="944"/>
      <c r="AD49" s="922"/>
      <c r="AE49" s="940"/>
      <c r="AF49" s="940"/>
      <c r="AG49" s="940"/>
      <c r="AH49" s="945"/>
      <c r="AI49" s="945"/>
      <c r="AJ49" s="922"/>
      <c r="AK49" s="922"/>
      <c r="AL49" s="922"/>
      <c r="AM49" s="922"/>
      <c r="AN49" s="922"/>
      <c r="AO49" s="941"/>
      <c r="AP49" s="941"/>
      <c r="AQ49" s="941"/>
      <c r="AR49" s="963"/>
      <c r="AS49" s="842"/>
      <c r="AT49" s="931">
        <f>SUM(AT46:AT48)</f>
        <v>4</v>
      </c>
      <c r="AU49" s="931">
        <f>SUM(AU46:AU48)</f>
        <v>7</v>
      </c>
      <c r="AV49" s="931">
        <f>SUM(AV46:AV48)</f>
        <v>0</v>
      </c>
      <c r="AW49" s="931">
        <f>SUM(AW46:AW48)</f>
        <v>2</v>
      </c>
      <c r="AX49" s="907"/>
      <c r="AY49" s="907"/>
    </row>
    <row r="50" spans="1:51" ht="50.1" customHeight="1" thickBot="1">
      <c r="A50" s="836"/>
      <c r="B50" s="840"/>
      <c r="C50" s="943"/>
      <c r="D50" s="836"/>
      <c r="E50" s="836"/>
      <c r="F50" s="836"/>
      <c r="G50" s="836"/>
      <c r="H50" s="836"/>
      <c r="I50" s="1054" t="s">
        <v>190</v>
      </c>
      <c r="J50" s="1055"/>
      <c r="K50" s="1055"/>
      <c r="L50" s="1056"/>
      <c r="M50" s="964">
        <f>SUM(M46:M48)</f>
        <v>9652.74</v>
      </c>
      <c r="N50" s="965">
        <f>SUM(N46:N48)</f>
        <v>0</v>
      </c>
      <c r="O50" s="965">
        <f>SUM(O46:O48)</f>
        <v>0</v>
      </c>
      <c r="P50" s="965">
        <f t="shared" ref="P50:U50" si="25">SUM(P46:P49)</f>
        <v>0</v>
      </c>
      <c r="Q50" s="965">
        <f t="shared" si="25"/>
        <v>0</v>
      </c>
      <c r="R50" s="965">
        <f t="shared" si="25"/>
        <v>0</v>
      </c>
      <c r="S50" s="965">
        <f t="shared" si="25"/>
        <v>0</v>
      </c>
      <c r="T50" s="965">
        <f t="shared" si="25"/>
        <v>0</v>
      </c>
      <c r="U50" s="966">
        <f t="shared" si="25"/>
        <v>9652.74</v>
      </c>
      <c r="V50" s="967">
        <f>SUM(V46:V48)</f>
        <v>4</v>
      </c>
      <c r="W50" s="968">
        <f>SUM(W46:W49)</f>
        <v>11110.32</v>
      </c>
      <c r="X50" s="969">
        <f>SUM(X46:X48)</f>
        <v>1</v>
      </c>
      <c r="Y50" s="970">
        <f>SUM(Y46:Y48)</f>
        <v>1155</v>
      </c>
      <c r="Z50" s="971">
        <f>SUM(Z46:Z49)</f>
        <v>21918.059999999998</v>
      </c>
      <c r="AA50" s="972">
        <f>SUM(AA46:AA48)</f>
        <v>6360.0199999999995</v>
      </c>
      <c r="AB50" s="973">
        <f>SUM(AB46:AB48)</f>
        <v>4</v>
      </c>
      <c r="AC50" s="974">
        <f t="shared" ref="AC50:AI50" si="26">SUM(AC46:AC49)</f>
        <v>12720.039999999999</v>
      </c>
      <c r="AD50" s="975">
        <f t="shared" si="26"/>
        <v>34638.1</v>
      </c>
      <c r="AE50" s="976">
        <f t="shared" si="26"/>
        <v>874.93769999999995</v>
      </c>
      <c r="AF50" s="977">
        <f t="shared" si="26"/>
        <v>346.38099999999997</v>
      </c>
      <c r="AG50" s="977">
        <f t="shared" si="26"/>
        <v>0</v>
      </c>
      <c r="AH50" s="977">
        <f t="shared" si="26"/>
        <v>0</v>
      </c>
      <c r="AI50" s="977">
        <f t="shared" si="26"/>
        <v>0</v>
      </c>
      <c r="AJ50" s="978"/>
      <c r="AK50" s="979">
        <f>SUM(AK46:AK49)</f>
        <v>33416.781300000002</v>
      </c>
      <c r="AL50" s="979">
        <f t="shared" ref="AL50:AN50" si="27">SUM(AL46:AL49)</f>
        <v>0</v>
      </c>
      <c r="AM50" s="979">
        <f t="shared" si="27"/>
        <v>0</v>
      </c>
      <c r="AN50" s="979">
        <f t="shared" si="27"/>
        <v>0</v>
      </c>
      <c r="AO50" s="980">
        <f>SUM(AO46:AO48)</f>
        <v>0</v>
      </c>
      <c r="AP50" s="980">
        <f>SUM(AP46:AP48)</f>
        <v>2136.0699999999997</v>
      </c>
      <c r="AQ50" s="980">
        <f>SUM(AQ46:AQ48)</f>
        <v>35552.851299999995</v>
      </c>
      <c r="AR50" s="980"/>
      <c r="AS50" s="842"/>
      <c r="AT50" s="942"/>
      <c r="AU50" s="942"/>
      <c r="AV50" s="942"/>
      <c r="AW50" s="942"/>
      <c r="AX50" s="907"/>
      <c r="AY50" s="907"/>
    </row>
    <row r="51" spans="1:51" ht="20.100000000000001" customHeight="1">
      <c r="A51" s="836"/>
      <c r="B51" s="856" t="s">
        <v>37</v>
      </c>
      <c r="C51" s="943"/>
      <c r="D51" s="836"/>
      <c r="E51" s="836"/>
      <c r="F51" s="836"/>
      <c r="G51" s="836"/>
      <c r="H51" s="836"/>
      <c r="I51" s="836"/>
      <c r="J51" s="836"/>
      <c r="K51" s="836"/>
      <c r="L51" s="836"/>
      <c r="M51" s="936"/>
      <c r="N51" s="943"/>
      <c r="O51" s="943"/>
      <c r="P51" s="933"/>
      <c r="Q51" s="935"/>
      <c r="R51" s="936"/>
      <c r="S51" s="936"/>
      <c r="T51" s="943"/>
      <c r="U51" s="934"/>
      <c r="V51" s="839"/>
      <c r="W51" s="943"/>
      <c r="X51" s="943"/>
      <c r="Y51" s="943"/>
      <c r="Z51" s="922"/>
      <c r="AA51" s="922"/>
      <c r="AB51" s="938"/>
      <c r="AC51" s="944"/>
      <c r="AD51" s="922"/>
      <c r="AE51" s="940"/>
      <c r="AF51" s="940"/>
      <c r="AG51" s="940"/>
      <c r="AH51" s="945"/>
      <c r="AI51" s="945"/>
      <c r="AJ51" s="922"/>
      <c r="AK51" s="922"/>
      <c r="AL51" s="922"/>
      <c r="AM51" s="922"/>
      <c r="AN51" s="922"/>
      <c r="AO51" s="937"/>
      <c r="AP51" s="937"/>
      <c r="AQ51" s="937"/>
      <c r="AR51" s="981"/>
      <c r="AS51" s="842"/>
      <c r="AT51" s="942"/>
      <c r="AU51" s="942"/>
      <c r="AV51" s="942"/>
      <c r="AW51" s="942"/>
      <c r="AX51" s="907"/>
      <c r="AY51" s="907"/>
    </row>
    <row r="52" spans="1:51" ht="20.100000000000001" customHeight="1">
      <c r="A52" s="947"/>
      <c r="B52" s="982"/>
      <c r="C52" s="943"/>
      <c r="D52" s="947"/>
      <c r="E52" s="947"/>
      <c r="F52" s="947"/>
      <c r="G52" s="947"/>
      <c r="H52" s="947"/>
      <c r="I52" s="947"/>
      <c r="J52" s="947"/>
      <c r="K52" s="947"/>
      <c r="L52" s="947"/>
      <c r="M52" s="882"/>
      <c r="N52" s="949"/>
      <c r="O52" s="949"/>
      <c r="P52" s="882"/>
      <c r="Q52" s="950"/>
      <c r="R52" s="951"/>
      <c r="S52" s="951"/>
      <c r="T52" s="949"/>
      <c r="U52" s="952"/>
      <c r="V52" s="953"/>
      <c r="W52" s="949"/>
      <c r="X52" s="949"/>
      <c r="Y52" s="949"/>
      <c r="Z52" s="922"/>
      <c r="AA52" s="937"/>
      <c r="AB52" s="938"/>
      <c r="AC52" s="944"/>
      <c r="AD52" s="922"/>
      <c r="AE52" s="940"/>
      <c r="AF52" s="983"/>
      <c r="AG52" s="983"/>
      <c r="AH52" s="984"/>
      <c r="AI52" s="984"/>
      <c r="AJ52" s="954"/>
      <c r="AK52" s="954"/>
      <c r="AL52" s="954"/>
      <c r="AM52" s="954"/>
      <c r="AN52" s="954"/>
      <c r="AO52" s="955"/>
      <c r="AP52" s="955"/>
      <c r="AQ52" s="955"/>
      <c r="AR52" s="985"/>
      <c r="AS52" s="842"/>
      <c r="AT52" s="956"/>
      <c r="AU52" s="956"/>
      <c r="AV52" s="956"/>
      <c r="AW52" s="956"/>
      <c r="AX52" s="893"/>
      <c r="AY52" s="893"/>
    </row>
    <row r="53" spans="1:51" ht="50.1" customHeight="1">
      <c r="A53" s="894">
        <v>1</v>
      </c>
      <c r="B53" s="895" t="s">
        <v>250</v>
      </c>
      <c r="C53" s="894">
        <v>600</v>
      </c>
      <c r="D53" s="894">
        <v>521002</v>
      </c>
      <c r="E53" s="894">
        <v>1</v>
      </c>
      <c r="F53" s="894">
        <v>1</v>
      </c>
      <c r="G53" s="894">
        <v>1</v>
      </c>
      <c r="H53" s="894" t="s">
        <v>6</v>
      </c>
      <c r="I53" s="894" t="s">
        <v>6</v>
      </c>
      <c r="J53" s="894">
        <v>1</v>
      </c>
      <c r="K53" s="894">
        <v>1</v>
      </c>
      <c r="L53" s="894">
        <f t="shared" ref="L53:L58" si="28">SUM(E53:K53)</f>
        <v>5</v>
      </c>
      <c r="M53" s="896">
        <f t="shared" ref="M53:M58" si="29">C53*L53</f>
        <v>3000</v>
      </c>
      <c r="N53" s="897">
        <f>C53*35%*L53</f>
        <v>1050</v>
      </c>
      <c r="O53" s="896"/>
      <c r="P53" s="986">
        <f>IF(O53="",0,O53*C53)</f>
        <v>0</v>
      </c>
      <c r="Q53" s="986"/>
      <c r="R53" s="986">
        <f>IF(L53=0,0,((N53+M53)/L53/8)*1.55*Q53)</f>
        <v>0</v>
      </c>
      <c r="S53" s="986"/>
      <c r="T53" s="986">
        <f>IF(L53=0,0,((M53+N53)/L53/8)*1.55*1.35*S53)</f>
        <v>0</v>
      </c>
      <c r="U53" s="986">
        <f>IF((L53+O53)=0,0,(M53+N53+P53+R53+T53))</f>
        <v>4050</v>
      </c>
      <c r="V53" s="987">
        <v>2</v>
      </c>
      <c r="W53" s="986">
        <f>IF((L53+O53)=0,0,U53/(L53+O53)*V53*2)</f>
        <v>3240</v>
      </c>
      <c r="X53" s="986">
        <v>1</v>
      </c>
      <c r="Y53" s="986">
        <f t="shared" ref="Y53:Y58" si="30">IF((L53+O53)=0,0,U53/(L53+O53)*X53*1.75)</f>
        <v>1417.5</v>
      </c>
      <c r="Z53" s="986">
        <f>W53+U53+Y53</f>
        <v>8707.5</v>
      </c>
      <c r="AA53" s="986">
        <f t="shared" ref="AA53:AA58" si="31">IF((L53+O53)=0,0,Z53/(L53+O53))</f>
        <v>1741.5</v>
      </c>
      <c r="AB53" s="986">
        <v>2</v>
      </c>
      <c r="AC53" s="986">
        <f t="shared" ref="AC53:AC58" si="32">AA53*AB53</f>
        <v>3483</v>
      </c>
      <c r="AD53" s="986">
        <f t="shared" ref="AD53:AD58" si="33">(Z53+AC53)</f>
        <v>12190.5</v>
      </c>
      <c r="AE53" s="988">
        <f t="shared" ref="AE53:AE58" si="34">(C53*7*AE$5)</f>
        <v>189</v>
      </c>
      <c r="AF53" s="986">
        <f t="shared" ref="AF53:AF58" si="35">(AD53*AF$5)</f>
        <v>121.905</v>
      </c>
      <c r="AG53" s="986"/>
      <c r="AH53" s="986"/>
      <c r="AI53" s="986"/>
      <c r="AJ53" s="989"/>
      <c r="AK53" s="990">
        <f t="shared" ref="AK53:AK58" si="36">IF(AD53=0,0,(AD53-AE53-AF53-AG53-AH53-AI53))</f>
        <v>11879.594999999999</v>
      </c>
      <c r="AL53" s="990"/>
      <c r="AM53" s="990"/>
      <c r="AN53" s="990"/>
      <c r="AO53" s="908"/>
      <c r="AP53" s="908">
        <v>420</v>
      </c>
      <c r="AQ53" s="991">
        <f>AK53+AO53+AP53</f>
        <v>12299.594999999999</v>
      </c>
      <c r="AR53" s="896"/>
      <c r="AS53" s="842"/>
      <c r="AT53" s="959">
        <f t="shared" si="16"/>
        <v>2</v>
      </c>
      <c r="AU53" s="959">
        <f t="shared" si="17"/>
        <v>0</v>
      </c>
      <c r="AV53" s="959">
        <f t="shared" si="18"/>
        <v>0</v>
      </c>
      <c r="AW53" s="959">
        <f t="shared" si="19"/>
        <v>0</v>
      </c>
      <c r="AX53" s="907"/>
      <c r="AY53" s="907"/>
    </row>
    <row r="54" spans="1:51" ht="50.1" customHeight="1">
      <c r="A54" s="894">
        <v>3</v>
      </c>
      <c r="B54" s="895" t="s">
        <v>260</v>
      </c>
      <c r="C54" s="894">
        <v>600</v>
      </c>
      <c r="D54" s="894">
        <v>521002</v>
      </c>
      <c r="E54" s="894">
        <v>1</v>
      </c>
      <c r="F54" s="894">
        <v>1</v>
      </c>
      <c r="G54" s="894" t="s">
        <v>6</v>
      </c>
      <c r="H54" s="894" t="s">
        <v>6</v>
      </c>
      <c r="I54" s="894">
        <v>1</v>
      </c>
      <c r="J54" s="894">
        <v>1</v>
      </c>
      <c r="K54" s="894">
        <v>1</v>
      </c>
      <c r="L54" s="894">
        <f t="shared" si="28"/>
        <v>5</v>
      </c>
      <c r="M54" s="896">
        <f t="shared" si="29"/>
        <v>3000</v>
      </c>
      <c r="N54" s="896">
        <v>0</v>
      </c>
      <c r="O54" s="896"/>
      <c r="P54" s="896">
        <f>IF(O54="",0,O54*C54)</f>
        <v>0</v>
      </c>
      <c r="Q54" s="896"/>
      <c r="R54" s="896"/>
      <c r="S54" s="896"/>
      <c r="T54" s="896"/>
      <c r="U54" s="896">
        <f>IF((L54+O54)=0,0,(M54+N54+P54+R54+T54))</f>
        <v>3000</v>
      </c>
      <c r="V54" s="894">
        <v>2</v>
      </c>
      <c r="W54" s="896">
        <f>IF((L54+O54)=0,0,U54/(L54+O54)*V54*2)</f>
        <v>2400</v>
      </c>
      <c r="X54" s="896">
        <v>1</v>
      </c>
      <c r="Y54" s="986">
        <f t="shared" si="30"/>
        <v>1050</v>
      </c>
      <c r="Z54" s="896">
        <f>W54+U54+Y54</f>
        <v>6450</v>
      </c>
      <c r="AA54" s="896">
        <f t="shared" si="31"/>
        <v>1290</v>
      </c>
      <c r="AB54" s="896">
        <v>2</v>
      </c>
      <c r="AC54" s="896">
        <f t="shared" si="32"/>
        <v>2580</v>
      </c>
      <c r="AD54" s="896">
        <f t="shared" si="33"/>
        <v>9030</v>
      </c>
      <c r="AE54" s="901">
        <f t="shared" si="34"/>
        <v>189</v>
      </c>
      <c r="AF54" s="896">
        <f t="shared" si="35"/>
        <v>90.3</v>
      </c>
      <c r="AG54" s="901"/>
      <c r="AH54" s="901"/>
      <c r="AI54" s="909"/>
      <c r="AJ54" s="914"/>
      <c r="AK54" s="903">
        <f t="shared" si="36"/>
        <v>8750.7000000000007</v>
      </c>
      <c r="AL54" s="903"/>
      <c r="AM54" s="903"/>
      <c r="AN54" s="903"/>
      <c r="AO54" s="915">
        <v>1500</v>
      </c>
      <c r="AP54" s="992">
        <v>420</v>
      </c>
      <c r="AQ54" s="991">
        <f>AK54+AO54+AP54</f>
        <v>10670.7</v>
      </c>
      <c r="AR54" s="896"/>
      <c r="AS54" s="842"/>
      <c r="AT54" s="906">
        <f t="shared" si="16"/>
        <v>2</v>
      </c>
      <c r="AU54" s="906">
        <f t="shared" si="17"/>
        <v>0</v>
      </c>
      <c r="AV54" s="906">
        <f t="shared" si="18"/>
        <v>0</v>
      </c>
      <c r="AW54" s="906">
        <f t="shared" si="19"/>
        <v>0</v>
      </c>
      <c r="AX54" s="907"/>
      <c r="AY54" s="907"/>
    </row>
    <row r="55" spans="1:51" ht="50.1" customHeight="1">
      <c r="A55" s="894">
        <v>4</v>
      </c>
      <c r="B55" s="895" t="s">
        <v>284</v>
      </c>
      <c r="C55" s="894">
        <v>600</v>
      </c>
      <c r="D55" s="894">
        <v>621002</v>
      </c>
      <c r="E55" s="894" t="s">
        <v>320</v>
      </c>
      <c r="F55" s="894" t="s">
        <v>320</v>
      </c>
      <c r="G55" s="894">
        <v>1</v>
      </c>
      <c r="H55" s="894">
        <v>1</v>
      </c>
      <c r="I55" s="894">
        <v>1</v>
      </c>
      <c r="J55" s="894" t="s">
        <v>6</v>
      </c>
      <c r="K55" s="894" t="s">
        <v>6</v>
      </c>
      <c r="L55" s="894">
        <f t="shared" si="28"/>
        <v>3</v>
      </c>
      <c r="M55" s="896">
        <f t="shared" si="29"/>
        <v>1800</v>
      </c>
      <c r="N55" s="896"/>
      <c r="O55" s="896"/>
      <c r="P55" s="896">
        <f>IF(O55="",0,O55*C56)</f>
        <v>0</v>
      </c>
      <c r="Q55" s="898"/>
      <c r="R55" s="896"/>
      <c r="S55" s="899"/>
      <c r="T55" s="990"/>
      <c r="U55" s="896">
        <f>IF((L55)=0,0,(M55+N55+P55+R55+T55))</f>
        <v>1800</v>
      </c>
      <c r="V55" s="900">
        <v>2</v>
      </c>
      <c r="W55" s="896">
        <f>IF(V55=0,0,(M55+N55+P55)/(L55+O55)*V55*1.5)</f>
        <v>1800</v>
      </c>
      <c r="X55" s="896"/>
      <c r="Y55" s="986">
        <f t="shared" si="30"/>
        <v>0</v>
      </c>
      <c r="Z55" s="896">
        <f>W56+U55+Y55</f>
        <v>3600</v>
      </c>
      <c r="AA55" s="896">
        <f t="shared" si="31"/>
        <v>1200</v>
      </c>
      <c r="AB55" s="896">
        <v>2</v>
      </c>
      <c r="AC55" s="896">
        <f t="shared" si="32"/>
        <v>2400</v>
      </c>
      <c r="AD55" s="896">
        <f t="shared" si="33"/>
        <v>6000</v>
      </c>
      <c r="AE55" s="901">
        <f t="shared" si="34"/>
        <v>189</v>
      </c>
      <c r="AF55" s="896">
        <f t="shared" si="35"/>
        <v>60</v>
      </c>
      <c r="AG55" s="901"/>
      <c r="AH55" s="909"/>
      <c r="AI55" s="909"/>
      <c r="AJ55" s="914"/>
      <c r="AK55" s="896">
        <f t="shared" si="36"/>
        <v>5751</v>
      </c>
      <c r="AL55" s="896"/>
      <c r="AM55" s="896"/>
      <c r="AN55" s="896"/>
      <c r="AO55" s="896"/>
      <c r="AP55" s="992">
        <v>420</v>
      </c>
      <c r="AQ55" s="991">
        <f>AK55+AO55+AP55</f>
        <v>6171</v>
      </c>
      <c r="AR55" s="896"/>
      <c r="AS55" s="842"/>
      <c r="AT55" s="906">
        <f t="shared" si="16"/>
        <v>2</v>
      </c>
      <c r="AU55" s="906">
        <f t="shared" si="17"/>
        <v>0</v>
      </c>
      <c r="AV55" s="906">
        <f t="shared" si="18"/>
        <v>0</v>
      </c>
      <c r="AW55" s="906">
        <f t="shared" si="19"/>
        <v>2</v>
      </c>
      <c r="AX55" s="907"/>
      <c r="AY55" s="907"/>
    </row>
    <row r="56" spans="1:51" ht="50.1" customHeight="1">
      <c r="A56" s="894">
        <v>5</v>
      </c>
      <c r="B56" s="895" t="s">
        <v>288</v>
      </c>
      <c r="C56" s="894">
        <v>600</v>
      </c>
      <c r="D56" s="894">
        <v>621002</v>
      </c>
      <c r="E56" s="894">
        <v>1</v>
      </c>
      <c r="F56" s="894">
        <v>1</v>
      </c>
      <c r="G56" s="894">
        <v>1</v>
      </c>
      <c r="H56" s="894" t="s">
        <v>6</v>
      </c>
      <c r="I56" s="894" t="s">
        <v>6</v>
      </c>
      <c r="J56" s="894">
        <v>1</v>
      </c>
      <c r="K56" s="894">
        <v>1</v>
      </c>
      <c r="L56" s="894">
        <f t="shared" si="28"/>
        <v>5</v>
      </c>
      <c r="M56" s="896">
        <f t="shared" si="29"/>
        <v>3000</v>
      </c>
      <c r="N56" s="896"/>
      <c r="O56" s="896">
        <v>0</v>
      </c>
      <c r="P56" s="896">
        <f>IF(O56="",0,O56*C57)</f>
        <v>0</v>
      </c>
      <c r="Q56" s="896"/>
      <c r="R56" s="896"/>
      <c r="S56" s="896"/>
      <c r="T56" s="896"/>
      <c r="U56" s="896">
        <f>IF((L56)=0,0,(M56+N56+P56+R56+T56))</f>
        <v>3000</v>
      </c>
      <c r="V56" s="894">
        <v>2</v>
      </c>
      <c r="W56" s="896">
        <f>IF(V56=0,0,(M56+N56+P56)/(L56+O56)*V56*1.5)</f>
        <v>1800</v>
      </c>
      <c r="X56" s="896">
        <v>1</v>
      </c>
      <c r="Y56" s="986">
        <f t="shared" si="30"/>
        <v>1050</v>
      </c>
      <c r="Z56" s="896">
        <f>W57+U56+Y56</f>
        <v>5850</v>
      </c>
      <c r="AA56" s="896">
        <f t="shared" si="31"/>
        <v>1170</v>
      </c>
      <c r="AB56" s="896">
        <v>2</v>
      </c>
      <c r="AC56" s="896">
        <f t="shared" si="32"/>
        <v>2340</v>
      </c>
      <c r="AD56" s="896">
        <f t="shared" si="33"/>
        <v>8190</v>
      </c>
      <c r="AE56" s="901">
        <f t="shared" si="34"/>
        <v>189</v>
      </c>
      <c r="AF56" s="896">
        <f t="shared" si="35"/>
        <v>81.900000000000006</v>
      </c>
      <c r="AG56" s="901"/>
      <c r="AH56" s="901"/>
      <c r="AI56" s="909"/>
      <c r="AJ56" s="914"/>
      <c r="AK56" s="896">
        <f t="shared" si="36"/>
        <v>7919.1</v>
      </c>
      <c r="AL56" s="896"/>
      <c r="AM56" s="896"/>
      <c r="AN56" s="896"/>
      <c r="AO56" s="896"/>
      <c r="AP56" s="992">
        <v>420</v>
      </c>
      <c r="AQ56" s="991">
        <f>AK56+AO56+AP56</f>
        <v>8339.1</v>
      </c>
      <c r="AR56" s="896"/>
      <c r="AS56" s="842"/>
      <c r="AT56" s="906">
        <f t="shared" si="16"/>
        <v>2</v>
      </c>
      <c r="AU56" s="906">
        <f t="shared" si="17"/>
        <v>0</v>
      </c>
      <c r="AV56" s="906">
        <f t="shared" si="18"/>
        <v>0</v>
      </c>
      <c r="AW56" s="906">
        <f t="shared" si="19"/>
        <v>0</v>
      </c>
      <c r="AX56" s="907"/>
      <c r="AY56" s="907"/>
    </row>
    <row r="57" spans="1:51" ht="50.1" customHeight="1">
      <c r="A57" s="894">
        <v>6</v>
      </c>
      <c r="B57" s="895" t="s">
        <v>291</v>
      </c>
      <c r="C57" s="894">
        <v>600</v>
      </c>
      <c r="D57" s="894">
        <v>621002</v>
      </c>
      <c r="E57" s="894">
        <v>1</v>
      </c>
      <c r="F57" s="894">
        <v>1</v>
      </c>
      <c r="G57" s="894" t="s">
        <v>6</v>
      </c>
      <c r="H57" s="894" t="s">
        <v>6</v>
      </c>
      <c r="I57" s="894">
        <v>1</v>
      </c>
      <c r="J57" s="894">
        <v>1</v>
      </c>
      <c r="K57" s="894">
        <v>1</v>
      </c>
      <c r="L57" s="894">
        <f t="shared" si="28"/>
        <v>5</v>
      </c>
      <c r="M57" s="896">
        <f t="shared" si="29"/>
        <v>3000</v>
      </c>
      <c r="N57" s="896"/>
      <c r="O57" s="896"/>
      <c r="P57" s="896">
        <f>IF(O57="",0,O57*C58)</f>
        <v>0</v>
      </c>
      <c r="Q57" s="896"/>
      <c r="R57" s="896"/>
      <c r="S57" s="896"/>
      <c r="T57" s="896"/>
      <c r="U57" s="896">
        <f>IF((L57)=0,0,(M57+N57+P57+R57+T57))</f>
        <v>3000</v>
      </c>
      <c r="V57" s="894">
        <v>2</v>
      </c>
      <c r="W57" s="896">
        <f>IF(V57=0,0,(M57+N57+P57)/(L57+O57)*V57*1.5)</f>
        <v>1800</v>
      </c>
      <c r="X57" s="896">
        <v>1</v>
      </c>
      <c r="Y57" s="986">
        <f t="shared" si="30"/>
        <v>1050</v>
      </c>
      <c r="Z57" s="896">
        <f>W58+U57+Y57</f>
        <v>5850</v>
      </c>
      <c r="AA57" s="896">
        <f t="shared" si="31"/>
        <v>1170</v>
      </c>
      <c r="AB57" s="896">
        <v>2</v>
      </c>
      <c r="AC57" s="896">
        <f t="shared" si="32"/>
        <v>2340</v>
      </c>
      <c r="AD57" s="896">
        <f t="shared" si="33"/>
        <v>8190</v>
      </c>
      <c r="AE57" s="901">
        <f t="shared" si="34"/>
        <v>189</v>
      </c>
      <c r="AF57" s="896">
        <f t="shared" si="35"/>
        <v>81.900000000000006</v>
      </c>
      <c r="AG57" s="901"/>
      <c r="AH57" s="901"/>
      <c r="AI57" s="909"/>
      <c r="AJ57" s="914"/>
      <c r="AK57" s="896">
        <f t="shared" si="36"/>
        <v>7919.1</v>
      </c>
      <c r="AL57" s="896"/>
      <c r="AM57" s="896"/>
      <c r="AN57" s="896"/>
      <c r="AO57" s="896"/>
      <c r="AP57" s="992">
        <v>420</v>
      </c>
      <c r="AQ57" s="991">
        <f>AK57+AO57+AP57</f>
        <v>8339.1</v>
      </c>
      <c r="AR57" s="896"/>
      <c r="AS57" s="842"/>
      <c r="AT57" s="906">
        <f t="shared" si="16"/>
        <v>2</v>
      </c>
      <c r="AU57" s="906">
        <f t="shared" si="17"/>
        <v>0</v>
      </c>
      <c r="AV57" s="906">
        <f t="shared" si="18"/>
        <v>0</v>
      </c>
      <c r="AW57" s="906">
        <f t="shared" si="19"/>
        <v>0</v>
      </c>
      <c r="AX57" s="907"/>
      <c r="AY57" s="907"/>
    </row>
    <row r="58" spans="1:51" ht="50.1" customHeight="1" thickBot="1">
      <c r="A58" s="894">
        <v>7</v>
      </c>
      <c r="B58" s="895" t="s">
        <v>289</v>
      </c>
      <c r="C58" s="894">
        <v>600</v>
      </c>
      <c r="D58" s="894">
        <v>621002</v>
      </c>
      <c r="E58" s="894">
        <v>1</v>
      </c>
      <c r="F58" s="894">
        <v>1</v>
      </c>
      <c r="G58" s="894" t="s">
        <v>6</v>
      </c>
      <c r="H58" s="894" t="s">
        <v>6</v>
      </c>
      <c r="I58" s="894">
        <v>1</v>
      </c>
      <c r="J58" s="894">
        <v>1</v>
      </c>
      <c r="K58" s="894">
        <v>1</v>
      </c>
      <c r="L58" s="894">
        <f t="shared" si="28"/>
        <v>5</v>
      </c>
      <c r="M58" s="896">
        <f t="shared" si="29"/>
        <v>3000</v>
      </c>
      <c r="N58" s="896"/>
      <c r="O58" s="899"/>
      <c r="P58" s="896">
        <f>IF(O58="",0,O58*#REF!)</f>
        <v>0</v>
      </c>
      <c r="Q58" s="898"/>
      <c r="R58" s="896"/>
      <c r="S58" s="899"/>
      <c r="T58" s="990"/>
      <c r="U58" s="896">
        <f>IF((L58)=0,0,(M58+N58+P58+R58+T58))</f>
        <v>3000</v>
      </c>
      <c r="V58" s="894">
        <v>2</v>
      </c>
      <c r="W58" s="896">
        <f>IF(V58=0,0,(M58+N58+P58)/(L58+O58)*V58*1.5)</f>
        <v>1800</v>
      </c>
      <c r="X58" s="896">
        <v>1</v>
      </c>
      <c r="Y58" s="986">
        <f t="shared" si="30"/>
        <v>1050</v>
      </c>
      <c r="Z58" s="896">
        <f>W59+U58+Y58</f>
        <v>16890</v>
      </c>
      <c r="AA58" s="896">
        <f t="shared" si="31"/>
        <v>3378</v>
      </c>
      <c r="AB58" s="896">
        <v>2</v>
      </c>
      <c r="AC58" s="896">
        <f t="shared" si="32"/>
        <v>6756</v>
      </c>
      <c r="AD58" s="896">
        <f t="shared" si="33"/>
        <v>23646</v>
      </c>
      <c r="AE58" s="901">
        <f t="shared" si="34"/>
        <v>189</v>
      </c>
      <c r="AF58" s="896">
        <f t="shared" si="35"/>
        <v>236.46</v>
      </c>
      <c r="AG58" s="901"/>
      <c r="AH58" s="909"/>
      <c r="AI58" s="909"/>
      <c r="AJ58" s="914"/>
      <c r="AK58" s="896">
        <f t="shared" si="36"/>
        <v>23220.54</v>
      </c>
      <c r="AL58" s="896"/>
      <c r="AM58" s="896"/>
      <c r="AN58" s="896"/>
      <c r="AO58" s="915">
        <v>3000</v>
      </c>
      <c r="AP58" s="992">
        <v>420</v>
      </c>
      <c r="AQ58" s="991">
        <f>AK58+AO58+AP58</f>
        <v>26640.54</v>
      </c>
      <c r="AR58" s="896"/>
      <c r="AS58" s="842"/>
      <c r="AT58" s="962">
        <f t="shared" si="16"/>
        <v>2</v>
      </c>
      <c r="AU58" s="906">
        <f t="shared" si="17"/>
        <v>0</v>
      </c>
      <c r="AV58" s="906">
        <f t="shared" si="18"/>
        <v>0</v>
      </c>
      <c r="AW58" s="906">
        <f t="shared" si="19"/>
        <v>0</v>
      </c>
      <c r="AX58" s="907"/>
      <c r="AY58" s="907"/>
    </row>
    <row r="59" spans="1:51" ht="50.1" customHeight="1" thickBot="1">
      <c r="A59" s="840"/>
      <c r="B59" s="837"/>
      <c r="C59" s="922"/>
      <c r="D59" s="836"/>
      <c r="E59" s="836"/>
      <c r="F59" s="836"/>
      <c r="G59" s="836"/>
      <c r="H59" s="836"/>
      <c r="I59" s="1054" t="s">
        <v>190</v>
      </c>
      <c r="J59" s="1055"/>
      <c r="K59" s="1055"/>
      <c r="L59" s="1056"/>
      <c r="M59" s="993">
        <f>SUM(M53:M58)</f>
        <v>16800</v>
      </c>
      <c r="N59" s="994">
        <f>SUM(N52:N58)</f>
        <v>1050</v>
      </c>
      <c r="O59" s="882">
        <f>SUM(O53:O58)</f>
        <v>0</v>
      </c>
      <c r="P59" s="882">
        <f t="shared" ref="P59:U59" si="37">SUM(P52:P58)</f>
        <v>0</v>
      </c>
      <c r="Q59" s="882">
        <f t="shared" si="37"/>
        <v>0</v>
      </c>
      <c r="R59" s="882">
        <f t="shared" si="37"/>
        <v>0</v>
      </c>
      <c r="S59" s="882">
        <f t="shared" si="37"/>
        <v>0</v>
      </c>
      <c r="T59" s="882">
        <f t="shared" si="37"/>
        <v>0</v>
      </c>
      <c r="U59" s="882">
        <f t="shared" si="37"/>
        <v>17850</v>
      </c>
      <c r="V59" s="995">
        <f>SUM(V53:V58)</f>
        <v>12</v>
      </c>
      <c r="W59" s="996">
        <f>SUM(W53:W58)</f>
        <v>12840</v>
      </c>
      <c r="X59" s="996">
        <f>SUM(X53:X58)</f>
        <v>5</v>
      </c>
      <c r="Y59" s="996">
        <f>SUM(Y53:Y58)</f>
        <v>5617.5</v>
      </c>
      <c r="Z59" s="904">
        <f>SUM(Z52:Z58)</f>
        <v>47347.5</v>
      </c>
      <c r="AA59" s="904">
        <v>0</v>
      </c>
      <c r="AB59" s="997">
        <v>0</v>
      </c>
      <c r="AC59" s="998">
        <f t="shared" ref="AC59:AI59" si="38">SUM(AC52:AC58)</f>
        <v>19899</v>
      </c>
      <c r="AD59" s="904">
        <f t="shared" si="38"/>
        <v>67246.5</v>
      </c>
      <c r="AE59" s="980">
        <f t="shared" si="38"/>
        <v>1134</v>
      </c>
      <c r="AF59" s="980">
        <f t="shared" si="38"/>
        <v>672.46500000000003</v>
      </c>
      <c r="AG59" s="980">
        <f t="shared" si="38"/>
        <v>0</v>
      </c>
      <c r="AH59" s="980">
        <f t="shared" si="38"/>
        <v>0</v>
      </c>
      <c r="AI59" s="999">
        <f t="shared" si="38"/>
        <v>0</v>
      </c>
      <c r="AJ59" s="1000"/>
      <c r="AK59" s="904">
        <f>SUM(AK53:AK58)</f>
        <v>65440.034999999996</v>
      </c>
      <c r="AL59" s="904">
        <f t="shared" ref="AL59:AN59" si="39">SUM(AL53:AL58)</f>
        <v>0</v>
      </c>
      <c r="AM59" s="904">
        <f t="shared" si="39"/>
        <v>0</v>
      </c>
      <c r="AN59" s="904">
        <f t="shared" si="39"/>
        <v>0</v>
      </c>
      <c r="AO59" s="904">
        <f>SUM(AO53:AO58)</f>
        <v>4500</v>
      </c>
      <c r="AP59" s="904">
        <f>SUM(AP53:AP58)</f>
        <v>2520</v>
      </c>
      <c r="AQ59" s="904">
        <f>SUM(AQ53:AQ58)</f>
        <v>72460.035000000003</v>
      </c>
      <c r="AR59" s="904"/>
      <c r="AS59" s="842"/>
      <c r="AT59" s="931">
        <f>SUM(AT53:AT58)</f>
        <v>12</v>
      </c>
      <c r="AU59" s="1001">
        <f>SUM(AU53:AU58)</f>
        <v>0</v>
      </c>
      <c r="AV59" s="1001">
        <f>SUM(AV53:AV58)</f>
        <v>0</v>
      </c>
      <c r="AW59" s="1001">
        <f>SUM(AW53:AW58)</f>
        <v>2</v>
      </c>
    </row>
    <row r="60" spans="1:51" ht="20.100000000000001" customHeight="1" thickBot="1">
      <c r="A60" s="836"/>
      <c r="B60" s="840"/>
      <c r="C60" s="922"/>
      <c r="D60" s="836"/>
      <c r="E60" s="836"/>
      <c r="F60" s="836"/>
      <c r="G60" s="836"/>
      <c r="H60" s="836"/>
      <c r="I60" s="836"/>
      <c r="J60" s="836"/>
      <c r="K60" s="836"/>
      <c r="L60" s="840"/>
      <c r="M60" s="936"/>
      <c r="N60" s="1002"/>
      <c r="O60" s="943"/>
      <c r="P60" s="933"/>
      <c r="Q60" s="935"/>
      <c r="R60" s="936"/>
      <c r="S60" s="936"/>
      <c r="T60" s="943"/>
      <c r="U60" s="934"/>
      <c r="V60" s="839"/>
      <c r="W60" s="943"/>
      <c r="X60" s="943"/>
      <c r="Y60" s="943"/>
      <c r="Z60" s="922"/>
      <c r="AA60" s="922"/>
      <c r="AB60" s="938"/>
      <c r="AC60" s="944"/>
      <c r="AD60" s="922"/>
      <c r="AE60" s="940"/>
      <c r="AF60" s="940"/>
      <c r="AG60" s="940"/>
      <c r="AH60" s="945"/>
      <c r="AI60" s="945"/>
      <c r="AJ60" s="922"/>
      <c r="AK60" s="922"/>
      <c r="AL60" s="922"/>
      <c r="AM60" s="922"/>
      <c r="AN60" s="922"/>
      <c r="AO60" s="937"/>
      <c r="AP60" s="937"/>
      <c r="AQ60" s="937"/>
      <c r="AR60" s="957"/>
      <c r="AS60" s="842"/>
    </row>
    <row r="61" spans="1:51" ht="50.1" customHeight="1" thickBot="1">
      <c r="A61" s="836"/>
      <c r="B61" s="840"/>
      <c r="C61" s="922"/>
      <c r="D61" s="836"/>
      <c r="E61" s="836"/>
      <c r="F61" s="1054" t="s">
        <v>38</v>
      </c>
      <c r="G61" s="1055"/>
      <c r="H61" s="1055"/>
      <c r="I61" s="1055"/>
      <c r="J61" s="1055"/>
      <c r="K61" s="1055"/>
      <c r="L61" s="1056"/>
      <c r="M61" s="1003">
        <f>M41+M50+M59</f>
        <v>112132.74</v>
      </c>
      <c r="N61" s="965">
        <f>N41+N50+N59</f>
        <v>3937.5</v>
      </c>
      <c r="O61" s="993">
        <f>O41+O50+O59</f>
        <v>9</v>
      </c>
      <c r="P61" s="882">
        <f>P41+P50+P59</f>
        <v>5400</v>
      </c>
      <c r="Q61" s="1004"/>
      <c r="R61" s="882" t="e">
        <f>SUM(R40+#REF!+#REF!+R50+R60)</f>
        <v>#REF!</v>
      </c>
      <c r="S61" s="1005"/>
      <c r="T61" s="996" t="e">
        <f>SUM(T40+#REF!+#REF!+T50+T60)</f>
        <v>#REF!</v>
      </c>
      <c r="U61" s="882">
        <f t="shared" ref="U61:AF61" si="40">U41+U50+U59</f>
        <v>121470.24</v>
      </c>
      <c r="V61" s="995">
        <f t="shared" si="40"/>
        <v>59</v>
      </c>
      <c r="W61" s="996">
        <f t="shared" si="40"/>
        <v>29590.32</v>
      </c>
      <c r="X61" s="996">
        <f t="shared" si="40"/>
        <v>30</v>
      </c>
      <c r="Y61" s="996">
        <f t="shared" si="40"/>
        <v>35999.25</v>
      </c>
      <c r="Z61" s="904">
        <f t="shared" si="40"/>
        <v>251847.81</v>
      </c>
      <c r="AA61" s="904">
        <f t="shared" si="40"/>
        <v>42636.469999999994</v>
      </c>
      <c r="AB61" s="997">
        <f t="shared" si="40"/>
        <v>4</v>
      </c>
      <c r="AC61" s="998">
        <f t="shared" si="40"/>
        <v>103971.93999999999</v>
      </c>
      <c r="AD61" s="904">
        <f t="shared" si="40"/>
        <v>355819.75</v>
      </c>
      <c r="AE61" s="980">
        <f t="shared" si="40"/>
        <v>7049.5677000000014</v>
      </c>
      <c r="AF61" s="980">
        <f t="shared" si="40"/>
        <v>3558.1974999999998</v>
      </c>
      <c r="AG61" s="980" t="e">
        <f>SUM(AG40+#REF!+#REF!+AG50+AG60)</f>
        <v>#REF!</v>
      </c>
      <c r="AH61" s="980" t="e">
        <f>SUM(AH40+#REF!+#REF!+AH50+AH60)</f>
        <v>#REF!</v>
      </c>
      <c r="AI61" s="1006">
        <f>AI41+AI50+AI59</f>
        <v>2379.4889999999996</v>
      </c>
      <c r="AJ61" s="904" t="e">
        <f>SUM(AJ40+#REF!+#REF!+AJ50+AJ60)</f>
        <v>#REF!</v>
      </c>
      <c r="AK61" s="904">
        <f>AK41+AK50+AK59</f>
        <v>342832.49579999998</v>
      </c>
      <c r="AL61" s="904">
        <f t="shared" ref="AL61:AN61" si="41">AL41+AL50+AL59</f>
        <v>0</v>
      </c>
      <c r="AM61" s="904">
        <f t="shared" si="41"/>
        <v>0</v>
      </c>
      <c r="AN61" s="904">
        <f t="shared" si="41"/>
        <v>0</v>
      </c>
      <c r="AO61" s="904">
        <f>AO41+AO50+AO59</f>
        <v>4500</v>
      </c>
      <c r="AP61" s="904">
        <f>AP41+AP50+AP59</f>
        <v>18750.07</v>
      </c>
      <c r="AQ61" s="904">
        <f>AQ41+AQ50+AQ59</f>
        <v>366082.56579999998</v>
      </c>
      <c r="AR61" s="904"/>
      <c r="AS61" s="842"/>
      <c r="AT61" s="1007">
        <f>SUM(AT59,AT49,AT41)</f>
        <v>68</v>
      </c>
      <c r="AU61" s="1007">
        <f t="shared" ref="AU61:AW61" si="42">SUM(AU59,AU49,AU41)</f>
        <v>56</v>
      </c>
      <c r="AV61" s="1007">
        <f t="shared" si="42"/>
        <v>7</v>
      </c>
      <c r="AW61" s="1007">
        <f t="shared" si="42"/>
        <v>6</v>
      </c>
    </row>
    <row r="62" spans="1:51" ht="50.1" customHeight="1">
      <c r="A62" s="836"/>
      <c r="B62" s="840"/>
      <c r="C62" s="922"/>
      <c r="D62" s="836"/>
      <c r="E62" s="836"/>
      <c r="F62" s="836"/>
      <c r="G62" s="836"/>
      <c r="H62" s="836"/>
      <c r="I62" s="836"/>
      <c r="J62" s="932"/>
      <c r="K62" s="836"/>
      <c r="L62" s="840"/>
      <c r="M62" s="933"/>
      <c r="N62" s="934"/>
      <c r="O62" s="934"/>
      <c r="P62" s="933"/>
      <c r="Q62" s="935"/>
      <c r="R62" s="933"/>
      <c r="S62" s="936"/>
      <c r="T62" s="934"/>
      <c r="U62" s="934"/>
      <c r="V62" s="839"/>
      <c r="W62" s="934"/>
      <c r="X62" s="934"/>
      <c r="Y62" s="934"/>
      <c r="Z62" s="937"/>
      <c r="AA62" s="937"/>
      <c r="AB62" s="938"/>
      <c r="AC62" s="939"/>
      <c r="AD62" s="937"/>
      <c r="AE62" s="940"/>
      <c r="AF62" s="940"/>
      <c r="AG62" s="940"/>
      <c r="AH62" s="940"/>
      <c r="AI62" s="940"/>
      <c r="AJ62" s="937"/>
      <c r="AK62" s="937"/>
      <c r="AL62" s="937"/>
      <c r="AM62" s="937"/>
      <c r="AN62" s="937"/>
      <c r="AO62" s="937"/>
      <c r="AP62" s="937"/>
      <c r="AQ62" s="937"/>
      <c r="AR62" s="937"/>
      <c r="AS62" s="842"/>
    </row>
    <row r="63" spans="1:51" ht="50.1" customHeight="1">
      <c r="A63" s="836"/>
      <c r="B63" s="840"/>
      <c r="C63" s="922"/>
      <c r="D63" s="836"/>
      <c r="E63" s="836"/>
      <c r="F63" s="836"/>
      <c r="G63" s="836"/>
      <c r="H63" s="836"/>
      <c r="I63" s="836"/>
      <c r="J63" s="932"/>
      <c r="K63" s="836"/>
      <c r="L63" s="840"/>
      <c r="M63" s="933"/>
      <c r="N63" s="934"/>
      <c r="O63" s="934"/>
      <c r="P63" s="933"/>
      <c r="Q63" s="935"/>
      <c r="R63" s="933"/>
      <c r="S63" s="936"/>
      <c r="T63" s="934"/>
      <c r="U63" s="934"/>
      <c r="V63" s="839"/>
      <c r="W63" s="934"/>
      <c r="X63" s="934"/>
      <c r="Y63" s="934"/>
      <c r="Z63" s="937"/>
      <c r="AA63" s="937"/>
      <c r="AB63" s="938"/>
      <c r="AC63" s="939"/>
      <c r="AD63" s="937"/>
      <c r="AE63" s="940"/>
      <c r="AF63" s="940"/>
      <c r="AG63" s="940"/>
      <c r="AH63" s="940"/>
      <c r="AI63" s="940"/>
      <c r="AJ63" s="937"/>
      <c r="AK63" s="937"/>
      <c r="AL63" s="937"/>
      <c r="AM63" s="937"/>
      <c r="AN63" s="937"/>
      <c r="AO63" s="937"/>
      <c r="AP63" s="937"/>
      <c r="AQ63" s="937"/>
      <c r="AR63" s="937"/>
      <c r="AS63" s="842"/>
    </row>
  </sheetData>
  <mergeCells count="28">
    <mergeCell ref="A1:H1"/>
    <mergeCell ref="I50:L50"/>
    <mergeCell ref="AK3:AK5"/>
    <mergeCell ref="A4:B4"/>
    <mergeCell ref="O4:P4"/>
    <mergeCell ref="G4:I4"/>
    <mergeCell ref="U4:U5"/>
    <mergeCell ref="L4:M4"/>
    <mergeCell ref="J4:K4"/>
    <mergeCell ref="Q4:T4"/>
    <mergeCell ref="V4:W4"/>
    <mergeCell ref="R1:U1"/>
    <mergeCell ref="A2:H2"/>
    <mergeCell ref="AL3:AL5"/>
    <mergeCell ref="AM3:AM5"/>
    <mergeCell ref="AT5:AW5"/>
    <mergeCell ref="F61:L61"/>
    <mergeCell ref="AE3:AI3"/>
    <mergeCell ref="L3:AD3"/>
    <mergeCell ref="AB4:AC4"/>
    <mergeCell ref="AA4:AA5"/>
    <mergeCell ref="AP3:AP4"/>
    <mergeCell ref="AQ3:AQ5"/>
    <mergeCell ref="X4:Y4"/>
    <mergeCell ref="I41:L41"/>
    <mergeCell ref="I59:L59"/>
    <mergeCell ref="AN3:AN5"/>
    <mergeCell ref="AO3:AO5"/>
  </mergeCells>
  <phoneticPr fontId="0" type="noConversion"/>
  <conditionalFormatting sqref="AK44:AN45 AR53:AR58 AK41:AR41 AK51:AR52 AK49:AR49 AO42:AR45 AK59:AR63">
    <cfRule type="cellIs" priority="4918" stopIfTrue="1" operator="between">
      <formula>"si es mayor o igual 50,0"</formula>
      <formula>"si es menor que 50,0"</formula>
    </cfRule>
  </conditionalFormatting>
  <conditionalFormatting sqref="AD41:AI41">
    <cfRule type="cellIs" priority="4428" stopIfTrue="1" operator="between">
      <formula>"si es mayor o igual 50,0"</formula>
      <formula>"si es menor que 50,0"</formula>
    </cfRule>
  </conditionalFormatting>
  <conditionalFormatting sqref="AR46:AR48">
    <cfRule type="cellIs" priority="2558" stopIfTrue="1" operator="between">
      <formula>"si es mayor o igual 50,0"</formula>
      <formula>"si es menor que 50,0"</formula>
    </cfRule>
  </conditionalFormatting>
  <conditionalFormatting sqref="AS46:AS48">
    <cfRule type="cellIs" priority="2557" stopIfTrue="1" operator="between">
      <formula>"si es mayor o igual 50,0"</formula>
      <formula>"si es menor que 50,0"</formula>
    </cfRule>
  </conditionalFormatting>
  <conditionalFormatting sqref="AR8:AR40">
    <cfRule type="cellIs" priority="2519" stopIfTrue="1" operator="between">
      <formula>"si es mayor o igual 50,0"</formula>
      <formula>"si es menor que 50,0"</formula>
    </cfRule>
  </conditionalFormatting>
  <conditionalFormatting sqref="AR7">
    <cfRule type="cellIs" priority="2518" stopIfTrue="1" operator="between">
      <formula>"si es mayor o igual 50,0"</formula>
      <formula>"si es menor que 50,0"</formula>
    </cfRule>
  </conditionalFormatting>
  <conditionalFormatting sqref="AK7:AN14">
    <cfRule type="cellIs" priority="1237" stopIfTrue="1" operator="between">
      <formula>"si es mayor o igual 50,0"</formula>
      <formula>"si es menor que 50,0"</formula>
    </cfRule>
  </conditionalFormatting>
  <conditionalFormatting sqref="AK39:AN39">
    <cfRule type="cellIs" priority="1219" stopIfTrue="1" operator="between">
      <formula>"si es mayor o igual 50,0"</formula>
      <formula>"si es menor que 50,0"</formula>
    </cfRule>
  </conditionalFormatting>
  <conditionalFormatting sqref="AK14:AN14">
    <cfRule type="cellIs" priority="1234" stopIfTrue="1" operator="between">
      <formula>"si es mayor o igual 50,0"</formula>
      <formula>"si es menor que 50,0"</formula>
    </cfRule>
  </conditionalFormatting>
  <conditionalFormatting sqref="AQ7:AQ40">
    <cfRule type="cellIs" priority="1240" stopIfTrue="1" operator="between">
      <formula>"si es mayor o igual 50,0"</formula>
      <formula>"si es menor que 50,0"</formula>
    </cfRule>
  </conditionalFormatting>
  <conditionalFormatting sqref="AO7:AO40">
    <cfRule type="cellIs" priority="1239" stopIfTrue="1" operator="between">
      <formula>"si es mayor o igual 50,0"</formula>
      <formula>"si es menor que 50,0"</formula>
    </cfRule>
  </conditionalFormatting>
  <conditionalFormatting sqref="AO38:AO40">
    <cfRule type="cellIs" priority="1238" stopIfTrue="1" operator="between">
      <formula>"si es mayor o igual 50,0"</formula>
      <formula>"si es menor que 50,0"</formula>
    </cfRule>
  </conditionalFormatting>
  <conditionalFormatting sqref="AK39:AN39">
    <cfRule type="cellIs" priority="1235" stopIfTrue="1" operator="between">
      <formula>"si es mayor o igual 50,0"</formula>
      <formula>"si es menor que 50,0"</formula>
    </cfRule>
  </conditionalFormatting>
  <conditionalFormatting sqref="AK15:AN15">
    <cfRule type="cellIs" priority="1236" stopIfTrue="1" operator="between">
      <formula>"si es mayor o igual 50,0"</formula>
      <formula>"si es menor que 50,0"</formula>
    </cfRule>
  </conditionalFormatting>
  <conditionalFormatting sqref="AK40:AN40">
    <cfRule type="cellIs" priority="1208" stopIfTrue="1" operator="between">
      <formula>"si es mayor o igual 50,0"</formula>
      <formula>"si es menor que 50,0"</formula>
    </cfRule>
  </conditionalFormatting>
  <conditionalFormatting sqref="AK40:AN40">
    <cfRule type="cellIs" priority="1217" stopIfTrue="1" operator="between">
      <formula>"si es mayor o igual 50,0"</formula>
      <formula>"si es menor que 50,0"</formula>
    </cfRule>
  </conditionalFormatting>
  <conditionalFormatting sqref="AK40:AN40">
    <cfRule type="cellIs" priority="1215" stopIfTrue="1" operator="between">
      <formula>"si es mayor o igual 50,0"</formula>
      <formula>"si es menor que 50,0"</formula>
    </cfRule>
  </conditionalFormatting>
  <conditionalFormatting sqref="AK40:AN40">
    <cfRule type="cellIs" priority="1214" stopIfTrue="1" operator="between">
      <formula>"si es mayor o igual 50,0"</formula>
      <formula>"si es menor que 50,0"</formula>
    </cfRule>
  </conditionalFormatting>
  <conditionalFormatting sqref="AK40:AN40">
    <cfRule type="cellIs" priority="1213" stopIfTrue="1" operator="between">
      <formula>"si es mayor o igual 50,0"</formula>
      <formula>"si es menor que 50,0"</formula>
    </cfRule>
  </conditionalFormatting>
  <conditionalFormatting sqref="AK40:AN40">
    <cfRule type="cellIs" priority="1212" stopIfTrue="1" operator="between">
      <formula>"si es mayor o igual 50,0"</formula>
      <formula>"si es menor que 50,0"</formula>
    </cfRule>
  </conditionalFormatting>
  <conditionalFormatting sqref="AK40:AN40">
    <cfRule type="cellIs" priority="1209" stopIfTrue="1" operator="between">
      <formula>"si es mayor o igual 50,0"</formula>
      <formula>"si es menor que 50,0"</formula>
    </cfRule>
  </conditionalFormatting>
  <conditionalFormatting sqref="AK39:AN39">
    <cfRule type="cellIs" priority="1229" stopIfTrue="1" operator="between">
      <formula>"si es mayor o igual 50,0"</formula>
      <formula>"si es menor que 50,0"</formula>
    </cfRule>
  </conditionalFormatting>
  <conditionalFormatting sqref="AK39:AN39">
    <cfRule type="cellIs" priority="1231" stopIfTrue="1" operator="between">
      <formula>"si es mayor o igual 50,0"</formula>
      <formula>"si es menor que 50,0"</formula>
    </cfRule>
  </conditionalFormatting>
  <conditionalFormatting sqref="AK39:AN39">
    <cfRule type="cellIs" priority="1227" stopIfTrue="1" operator="between">
      <formula>"si es mayor o igual 50,0"</formula>
      <formula>"si es menor que 50,0"</formula>
    </cfRule>
  </conditionalFormatting>
  <conditionalFormatting sqref="AK38:AN38">
    <cfRule type="cellIs" priority="1226" stopIfTrue="1" operator="between">
      <formula>"si es mayor o igual 50,0"</formula>
      <formula>"si es menor que 50,0"</formula>
    </cfRule>
  </conditionalFormatting>
  <conditionalFormatting sqref="AK39:AN39">
    <cfRule type="cellIs" priority="1225" stopIfTrue="1" operator="between">
      <formula>"si es mayor o igual 50,0"</formula>
      <formula>"si es menor que 50,0"</formula>
    </cfRule>
  </conditionalFormatting>
  <conditionalFormatting sqref="AK39:AN39">
    <cfRule type="cellIs" priority="1224" stopIfTrue="1" operator="between">
      <formula>"si es mayor o igual 50,0"</formula>
      <formula>"si es menor que 50,0"</formula>
    </cfRule>
  </conditionalFormatting>
  <conditionalFormatting sqref="AK38:AN38">
    <cfRule type="cellIs" priority="1222" stopIfTrue="1" operator="between">
      <formula>"si es mayor o igual 50,0"</formula>
      <formula>"si es menor que 50,0"</formula>
    </cfRule>
  </conditionalFormatting>
  <conditionalFormatting sqref="AK39:AN39">
    <cfRule type="cellIs" priority="1220" stopIfTrue="1" operator="between">
      <formula>"si es mayor o igual 50,0"</formula>
      <formula>"si es menor que 50,0"</formula>
    </cfRule>
  </conditionalFormatting>
  <conditionalFormatting sqref="AK37:AN37">
    <cfRule type="cellIs" priority="1218" stopIfTrue="1" operator="between">
      <formula>"si es mayor o igual 50,0"</formula>
      <formula>"si es menor que 50,0"</formula>
    </cfRule>
  </conditionalFormatting>
  <conditionalFormatting sqref="AK40:AN40">
    <cfRule type="cellIs" priority="1210" stopIfTrue="1" operator="between">
      <formula>"si es mayor o igual 50,0"</formula>
      <formula>"si es menor que 50,0"</formula>
    </cfRule>
  </conditionalFormatting>
  <conditionalFormatting sqref="AO35:AO36 AK14:AN39 AP7:AP40">
    <cfRule type="cellIs" priority="1241" stopIfTrue="1" operator="between">
      <formula>"si es mayor o igual 50,0"</formula>
      <formula>"si es menor que 50,0"</formula>
    </cfRule>
  </conditionalFormatting>
  <conditionalFormatting sqref="AK40:AN40">
    <cfRule type="cellIs" priority="1207" stopIfTrue="1" operator="between">
      <formula>"si es mayor o igual 50,0"</formula>
      <formula>"si es menor que 50,0"</formula>
    </cfRule>
  </conditionalFormatting>
  <conditionalFormatting sqref="AK40:AN40">
    <cfRule type="cellIs" priority="1205" stopIfTrue="1" operator="between">
      <formula>"si es mayor o igual 50,0"</formula>
      <formula>"si es menor que 50,0"</formula>
    </cfRule>
  </conditionalFormatting>
  <conditionalFormatting sqref="AK40:AN40">
    <cfRule type="cellIs" priority="1206" stopIfTrue="1" operator="between">
      <formula>"si es mayor o igual 50,0"</formula>
      <formula>"si es menor que 50,0"</formula>
    </cfRule>
  </conditionalFormatting>
  <conditionalFormatting sqref="AK38:AN38">
    <cfRule type="cellIs" priority="1223" stopIfTrue="1" operator="between">
      <formula>"si es mayor o igual 50,0"</formula>
      <formula>"si es menor que 50,0"</formula>
    </cfRule>
  </conditionalFormatting>
  <conditionalFormatting sqref="AK39:AN39">
    <cfRule type="cellIs" priority="1232" stopIfTrue="1" operator="between">
      <formula>"si es mayor o igual 50,0"</formula>
      <formula>"si es menor que 50,0"</formula>
    </cfRule>
  </conditionalFormatting>
  <conditionalFormatting sqref="AK38:AN38">
    <cfRule type="cellIs" priority="1230" stopIfTrue="1" operator="between">
      <formula>"si es mayor o igual 50,0"</formula>
      <formula>"si es menor que 50,0"</formula>
    </cfRule>
  </conditionalFormatting>
  <conditionalFormatting sqref="AK39:AN39">
    <cfRule type="cellIs" priority="1228" stopIfTrue="1" operator="between">
      <formula>"si es mayor o igual 50,0"</formula>
      <formula>"si es menor que 50,0"</formula>
    </cfRule>
  </conditionalFormatting>
  <conditionalFormatting sqref="AK39:AN39">
    <cfRule type="cellIs" priority="1233" stopIfTrue="1" operator="between">
      <formula>"si es mayor o igual 50,0"</formula>
      <formula>"si es menor que 50,0"</formula>
    </cfRule>
  </conditionalFormatting>
  <conditionalFormatting sqref="AK40:AN40">
    <cfRule type="cellIs" priority="1216" stopIfTrue="1" operator="between">
      <formula>"si es mayor o igual 50,0"</formula>
      <formula>"si es menor que 50,0"</formula>
    </cfRule>
  </conditionalFormatting>
  <conditionalFormatting sqref="AK38:AN38">
    <cfRule type="cellIs" priority="1221" stopIfTrue="1" operator="between">
      <formula>"si es mayor o igual 50,0"</formula>
      <formula>"si es menor que 50,0"</formula>
    </cfRule>
  </conditionalFormatting>
  <conditionalFormatting sqref="AK40:AN40">
    <cfRule type="cellIs" priority="1211" stopIfTrue="1" operator="between">
      <formula>"si es mayor o igual 50,0"</formula>
      <formula>"si es menor que 50,0"</formula>
    </cfRule>
  </conditionalFormatting>
  <conditionalFormatting sqref="AK48:AP48 AO46:AQ46 AO47:AP47 AQ47:AQ48 AO47:AO48">
    <cfRule type="cellIs" priority="1204" stopIfTrue="1" operator="between">
      <formula>"si es mayor o igual 50,0"</formula>
      <formula>"si es menor que 50,0"</formula>
    </cfRule>
  </conditionalFormatting>
  <conditionalFormatting sqref="AK47:AN47">
    <cfRule type="cellIs" priority="1202" stopIfTrue="1" operator="between">
      <formula>"si es mayor o igual 50,0"</formula>
      <formula>"si es menor que 50,0"</formula>
    </cfRule>
  </conditionalFormatting>
  <conditionalFormatting sqref="AK46:AN46">
    <cfRule type="cellIs" priority="1203" stopIfTrue="1" operator="between">
      <formula>"si es mayor o igual 50,0"</formula>
      <formula>"si es menor que 50,0"</formula>
    </cfRule>
  </conditionalFormatting>
  <conditionalFormatting sqref="AK54:AN54">
    <cfRule type="cellIs" priority="522" stopIfTrue="1" operator="between">
      <formula>"si es mayor o igual 50,0"</formula>
      <formula>"si es menor que 50,0"</formula>
    </cfRule>
  </conditionalFormatting>
  <conditionalFormatting sqref="AK56:AN56">
    <cfRule type="cellIs" priority="521" stopIfTrue="1" operator="between">
      <formula>"si es mayor o igual 50,0"</formula>
      <formula>"si es menor que 50,0"</formula>
    </cfRule>
  </conditionalFormatting>
  <conditionalFormatting sqref="AK56:AN56">
    <cfRule type="cellIs" priority="520" stopIfTrue="1" operator="between">
      <formula>"si es mayor o igual 50,0"</formula>
      <formula>"si es menor que 50,0"</formula>
    </cfRule>
  </conditionalFormatting>
  <conditionalFormatting sqref="AK54:AN54">
    <cfRule type="cellIs" priority="518" stopIfTrue="1" operator="between">
      <formula>"si es mayor o igual 50,0"</formula>
      <formula>"si es menor que 50,0"</formula>
    </cfRule>
  </conditionalFormatting>
  <conditionalFormatting sqref="AK56:AN56">
    <cfRule type="cellIs" priority="517" stopIfTrue="1" operator="between">
      <formula>"si es mayor o igual 50,0"</formula>
      <formula>"si es menor que 50,0"</formula>
    </cfRule>
  </conditionalFormatting>
  <conditionalFormatting sqref="AK56:AN56">
    <cfRule type="cellIs" priority="516" stopIfTrue="1" operator="between">
      <formula>"si es mayor o igual 50,0"</formula>
      <formula>"si es menor que 50,0"</formula>
    </cfRule>
  </conditionalFormatting>
  <conditionalFormatting sqref="AK56:AN56">
    <cfRule type="cellIs" priority="515" stopIfTrue="1" operator="between">
      <formula>"si es mayor o igual 50,0"</formula>
      <formula>"si es menor que 50,0"</formula>
    </cfRule>
  </conditionalFormatting>
  <conditionalFormatting sqref="AK56:AN56">
    <cfRule type="cellIs" priority="512" stopIfTrue="1" operator="between">
      <formula>"si es mayor o igual 50,0"</formula>
      <formula>"si es menor que 50,0"</formula>
    </cfRule>
  </conditionalFormatting>
  <conditionalFormatting sqref="AK54:AN54">
    <cfRule type="cellIs" priority="531" stopIfTrue="1" operator="between">
      <formula>"si es mayor o igual 50,0"</formula>
      <formula>"si es menor que 50,0"</formula>
    </cfRule>
  </conditionalFormatting>
  <conditionalFormatting sqref="AK54:AN54">
    <cfRule type="cellIs" priority="530" stopIfTrue="1" operator="between">
      <formula>"si es mayor o igual 50,0"</formula>
      <formula>"si es menor que 50,0"</formula>
    </cfRule>
  </conditionalFormatting>
  <conditionalFormatting sqref="AK55:AN55">
    <cfRule type="cellIs" priority="526" stopIfTrue="1" operator="between">
      <formula>"si es mayor o igual 50,0"</formula>
      <formula>"si es menor que 50,0"</formula>
    </cfRule>
  </conditionalFormatting>
  <conditionalFormatting sqref="AK54:AN54">
    <cfRule type="cellIs" priority="527" stopIfTrue="1" operator="between">
      <formula>"si es mayor o igual 50,0"</formula>
      <formula>"si es menor que 50,0"</formula>
    </cfRule>
  </conditionalFormatting>
  <conditionalFormatting sqref="AK55:AN55">
    <cfRule type="cellIs" priority="380" stopIfTrue="1" operator="between">
      <formula>"si es mayor o igual 50,0"</formula>
      <formula>"si es menor que 50,0"</formula>
    </cfRule>
  </conditionalFormatting>
  <conditionalFormatting sqref="AK54:AN54">
    <cfRule type="cellIs" priority="379" stopIfTrue="1" operator="between">
      <formula>"si es mayor o igual 50,0"</formula>
      <formula>"si es menor que 50,0"</formula>
    </cfRule>
  </conditionalFormatting>
  <conditionalFormatting sqref="AK55:AN55">
    <cfRule type="cellIs" priority="376" stopIfTrue="1" operator="between">
      <formula>"si es mayor o igual 50,0"</formula>
      <formula>"si es menor que 50,0"</formula>
    </cfRule>
  </conditionalFormatting>
  <conditionalFormatting sqref="AK56:AN56">
    <cfRule type="cellIs" priority="375" stopIfTrue="1" operator="between">
      <formula>"si es mayor o igual 50,0"</formula>
      <formula>"si es menor que 50,0"</formula>
    </cfRule>
  </conditionalFormatting>
  <conditionalFormatting sqref="AK56:AN56">
    <cfRule type="cellIs" priority="374" stopIfTrue="1" operator="between">
      <formula>"si es mayor o igual 50,0"</formula>
      <formula>"si es menor que 50,0"</formula>
    </cfRule>
  </conditionalFormatting>
  <conditionalFormatting sqref="AK56:AN56">
    <cfRule type="cellIs" priority="371" stopIfTrue="1" operator="between">
      <formula>"si es mayor o igual 50,0"</formula>
      <formula>"si es menor que 50,0"</formula>
    </cfRule>
  </conditionalFormatting>
  <conditionalFormatting sqref="AK54:AN54">
    <cfRule type="cellIs" priority="373" stopIfTrue="1" operator="between">
      <formula>"si es mayor o igual 50,0"</formula>
      <formula>"si es menor que 50,0"</formula>
    </cfRule>
  </conditionalFormatting>
  <conditionalFormatting sqref="AK55:AN55">
    <cfRule type="cellIs" priority="372" stopIfTrue="1" operator="between">
      <formula>"si es mayor o igual 50,0"</formula>
      <formula>"si es menor que 50,0"</formula>
    </cfRule>
  </conditionalFormatting>
  <conditionalFormatting sqref="AK55:AN55">
    <cfRule type="cellIs" priority="370" stopIfTrue="1" operator="between">
      <formula>"si es mayor o igual 50,0"</formula>
      <formula>"si es menor que 50,0"</formula>
    </cfRule>
  </conditionalFormatting>
  <conditionalFormatting sqref="AK55:AN55">
    <cfRule type="cellIs" priority="378" stopIfTrue="1" operator="between">
      <formula>"si es mayor o igual 50,0"</formula>
      <formula>"si es menor que 50,0"</formula>
    </cfRule>
  </conditionalFormatting>
  <conditionalFormatting sqref="AK55:AN55">
    <cfRule type="cellIs" priority="366" stopIfTrue="1" operator="between">
      <formula>"si es mayor o igual 50,0"</formula>
      <formula>"si es menor que 50,0"</formula>
    </cfRule>
  </conditionalFormatting>
  <conditionalFormatting sqref="AK55:AN55">
    <cfRule type="cellIs" priority="362" stopIfTrue="1" operator="between">
      <formula>"si es mayor o igual 50,0"</formula>
      <formula>"si es menor que 50,0"</formula>
    </cfRule>
  </conditionalFormatting>
  <conditionalFormatting sqref="AK56:AN56">
    <cfRule type="cellIs" priority="361" stopIfTrue="1" operator="between">
      <formula>"si es mayor o igual 50,0"</formula>
      <formula>"si es menor que 50,0"</formula>
    </cfRule>
  </conditionalFormatting>
  <conditionalFormatting sqref="AK55:AN55">
    <cfRule type="cellIs" priority="364" stopIfTrue="1" operator="between">
      <formula>"si es mayor o igual 50,0"</formula>
      <formula>"si es menor que 50,0"</formula>
    </cfRule>
  </conditionalFormatting>
  <conditionalFormatting sqref="AK54:AN54">
    <cfRule type="cellIs" priority="365" stopIfTrue="1" operator="between">
      <formula>"si es mayor o igual 50,0"</formula>
      <formula>"si es menor que 50,0"</formula>
    </cfRule>
  </conditionalFormatting>
  <conditionalFormatting sqref="AK54:AN54">
    <cfRule type="cellIs" priority="363" stopIfTrue="1" operator="between">
      <formula>"si es mayor o igual 50,0"</formula>
      <formula>"si es menor que 50,0"</formula>
    </cfRule>
  </conditionalFormatting>
  <conditionalFormatting sqref="AK55:AN55">
    <cfRule type="cellIs" priority="174" stopIfTrue="1" operator="between">
      <formula>"si es mayor o igual 50,0"</formula>
      <formula>"si es menor que 50,0"</formula>
    </cfRule>
  </conditionalFormatting>
  <conditionalFormatting sqref="AK55:AN55">
    <cfRule type="cellIs" priority="173" stopIfTrue="1" operator="between">
      <formula>"si es mayor o igual 50,0"</formula>
      <formula>"si es menor que 50,0"</formula>
    </cfRule>
  </conditionalFormatting>
  <conditionalFormatting sqref="AK54:AN54">
    <cfRule type="cellIs" priority="172" stopIfTrue="1" operator="between">
      <formula>"si es mayor o igual 50,0"</formula>
      <formula>"si es menor que 50,0"</formula>
    </cfRule>
  </conditionalFormatting>
  <conditionalFormatting sqref="AK55:AN55">
    <cfRule type="cellIs" priority="171" stopIfTrue="1" operator="between">
      <formula>"si es mayor o igual 50,0"</formula>
      <formula>"si es menor que 50,0"</formula>
    </cfRule>
  </conditionalFormatting>
  <conditionalFormatting sqref="AK54:AN54">
    <cfRule type="cellIs" priority="170" stopIfTrue="1" operator="between">
      <formula>"si es mayor o igual 50,0"</formula>
      <formula>"si es menor que 50,0"</formula>
    </cfRule>
  </conditionalFormatting>
  <conditionalFormatting sqref="AK55:AN55">
    <cfRule type="cellIs" priority="169" stopIfTrue="1" operator="between">
      <formula>"si es mayor o igual 50,0"</formula>
      <formula>"si es menor que 50,0"</formula>
    </cfRule>
  </conditionalFormatting>
  <conditionalFormatting sqref="AK54:AN54">
    <cfRule type="cellIs" priority="168" stopIfTrue="1" operator="between">
      <formula>"si es mayor o igual 50,0"</formula>
      <formula>"si es menor que 50,0"</formula>
    </cfRule>
  </conditionalFormatting>
  <conditionalFormatting sqref="AK55:AN55">
    <cfRule type="cellIs" priority="167" stopIfTrue="1" operator="between">
      <formula>"si es mayor o igual 50,0"</formula>
      <formula>"si es menor que 50,0"</formula>
    </cfRule>
  </conditionalFormatting>
  <conditionalFormatting sqref="AK54:AN54">
    <cfRule type="cellIs" priority="166" stopIfTrue="1" operator="between">
      <formula>"si es mayor o igual 50,0"</formula>
      <formula>"si es menor que 50,0"</formula>
    </cfRule>
  </conditionalFormatting>
  <conditionalFormatting sqref="AK54:AN54">
    <cfRule type="cellIs" priority="165" stopIfTrue="1" operator="between">
      <formula>"si es mayor o igual 50,0"</formula>
      <formula>"si es menor que 50,0"</formula>
    </cfRule>
  </conditionalFormatting>
  <conditionalFormatting sqref="AK54:AN54">
    <cfRule type="cellIs" priority="162" stopIfTrue="1" operator="between">
      <formula>"si es mayor o igual 50,0"</formula>
      <formula>"si es menor que 50,0"</formula>
    </cfRule>
  </conditionalFormatting>
  <conditionalFormatting sqref="AK54:AN54">
    <cfRule type="cellIs" priority="164" stopIfTrue="1" operator="between">
      <formula>"si es mayor o igual 50,0"</formula>
      <formula>"si es menor que 50,0"</formula>
    </cfRule>
  </conditionalFormatting>
  <conditionalFormatting sqref="AK55:AN55">
    <cfRule type="cellIs" priority="163" stopIfTrue="1" operator="between">
      <formula>"si es mayor o igual 50,0"</formula>
      <formula>"si es menor que 50,0"</formula>
    </cfRule>
  </conditionalFormatting>
  <conditionalFormatting sqref="AK55:AN55">
    <cfRule type="cellIs" priority="161" stopIfTrue="1" operator="between">
      <formula>"si es mayor o igual 50,0"</formula>
      <formula>"si es menor que 50,0"</formula>
    </cfRule>
  </conditionalFormatting>
  <conditionalFormatting sqref="AK54:AN54">
    <cfRule type="cellIs" priority="159" stopIfTrue="1" operator="between">
      <formula>"si es mayor o igual 50,0"</formula>
      <formula>"si es menor que 50,0"</formula>
    </cfRule>
  </conditionalFormatting>
  <conditionalFormatting sqref="AK55:AN55">
    <cfRule type="cellIs" priority="160" stopIfTrue="1" operator="between">
      <formula>"si es mayor o igual 50,0"</formula>
      <formula>"si es menor que 50,0"</formula>
    </cfRule>
  </conditionalFormatting>
  <conditionalFormatting sqref="AK55:AN55">
    <cfRule type="cellIs" priority="157" stopIfTrue="1" operator="between">
      <formula>"si es mayor o igual 50,0"</formula>
      <formula>"si es menor que 50,0"</formula>
    </cfRule>
  </conditionalFormatting>
  <conditionalFormatting sqref="AK55:AN55">
    <cfRule type="cellIs" priority="158" stopIfTrue="1" operator="between">
      <formula>"si es mayor o igual 50,0"</formula>
      <formula>"si es menor que 50,0"</formula>
    </cfRule>
  </conditionalFormatting>
  <conditionalFormatting sqref="AK55:AN55">
    <cfRule type="cellIs" priority="155" stopIfTrue="1" operator="between">
      <formula>"si es mayor o igual 50,0"</formula>
      <formula>"si es menor que 50,0"</formula>
    </cfRule>
  </conditionalFormatting>
  <conditionalFormatting sqref="AK54:AN54">
    <cfRule type="cellIs" priority="154" stopIfTrue="1" operator="between">
      <formula>"si es mayor o igual 50,0"</formula>
      <formula>"si es menor que 50,0"</formula>
    </cfRule>
  </conditionalFormatting>
  <conditionalFormatting sqref="AK54:AN54">
    <cfRule type="cellIs" priority="150" stopIfTrue="1" operator="between">
      <formula>"si es mayor o igual 50,0"</formula>
      <formula>"si es menor que 50,0"</formula>
    </cfRule>
  </conditionalFormatting>
  <conditionalFormatting sqref="AK54:AN54">
    <cfRule type="cellIs" priority="148" stopIfTrue="1" operator="between">
      <formula>"si es mayor o igual 50,0"</formula>
      <formula>"si es menor que 50,0"</formula>
    </cfRule>
  </conditionalFormatting>
  <conditionalFormatting sqref="AK54:AN54">
    <cfRule type="cellIs" priority="149" stopIfTrue="1" operator="between">
      <formula>"si es mayor o igual 50,0"</formula>
      <formula>"si es menor que 50,0"</formula>
    </cfRule>
  </conditionalFormatting>
  <conditionalFormatting sqref="AK54:AN54">
    <cfRule type="cellIs" priority="147" stopIfTrue="1" operator="between">
      <formula>"si es mayor o igual 50,0"</formula>
      <formula>"si es menor que 50,0"</formula>
    </cfRule>
  </conditionalFormatting>
  <conditionalFormatting sqref="AK55:AN55">
    <cfRule type="cellIs" priority="139" stopIfTrue="1" operator="between">
      <formula>"si es mayor o igual 50,0"</formula>
      <formula>"si es menor que 50,0"</formula>
    </cfRule>
  </conditionalFormatting>
  <conditionalFormatting sqref="AK54:AN54">
    <cfRule type="cellIs" priority="142" stopIfTrue="1" operator="between">
      <formula>"si es mayor o igual 50,0"</formula>
      <formula>"si es menor que 50,0"</formula>
    </cfRule>
  </conditionalFormatting>
  <conditionalFormatting sqref="AK54:AN54">
    <cfRule type="cellIs" priority="140" stopIfTrue="1" operator="between">
      <formula>"si es mayor o igual 50,0"</formula>
      <formula>"si es menor que 50,0"</formula>
    </cfRule>
  </conditionalFormatting>
  <conditionalFormatting sqref="AK55:AN55">
    <cfRule type="cellIs" priority="138" stopIfTrue="1" operator="between">
      <formula>"si es mayor o igual 50,0"</formula>
      <formula>"si es menor que 50,0"</formula>
    </cfRule>
  </conditionalFormatting>
  <conditionalFormatting sqref="AK55:AN55">
    <cfRule type="cellIs" priority="107" stopIfTrue="1" operator="between">
      <formula>"si es mayor o igual 50,0"</formula>
      <formula>"si es menor que 50,0"</formula>
    </cfRule>
  </conditionalFormatting>
  <conditionalFormatting sqref="AK54:AN54">
    <cfRule type="cellIs" priority="133" stopIfTrue="1" operator="between">
      <formula>"si es mayor o igual 50,0"</formula>
      <formula>"si es menor que 50,0"</formula>
    </cfRule>
  </conditionalFormatting>
  <conditionalFormatting sqref="AK55:AN55">
    <cfRule type="cellIs" priority="136" stopIfTrue="1" operator="between">
      <formula>"si es mayor o igual 50,0"</formula>
      <formula>"si es menor que 50,0"</formula>
    </cfRule>
  </conditionalFormatting>
  <conditionalFormatting sqref="AK54:AN54">
    <cfRule type="cellIs" priority="135" stopIfTrue="1" operator="between">
      <formula>"si es mayor o igual 50,0"</formula>
      <formula>"si es menor que 50,0"</formula>
    </cfRule>
  </conditionalFormatting>
  <conditionalFormatting sqref="AK54:AN54">
    <cfRule type="cellIs" priority="134" stopIfTrue="1" operator="between">
      <formula>"si es mayor o igual 50,0"</formula>
      <formula>"si es menor que 50,0"</formula>
    </cfRule>
  </conditionalFormatting>
  <conditionalFormatting sqref="AK54:AN54">
    <cfRule type="cellIs" priority="132" stopIfTrue="1" operator="between">
      <formula>"si es mayor o igual 50,0"</formula>
      <formula>"si es menor que 50,0"</formula>
    </cfRule>
  </conditionalFormatting>
  <conditionalFormatting sqref="AK55:AN55">
    <cfRule type="cellIs" priority="131" stopIfTrue="1" operator="between">
      <formula>"si es mayor o igual 50,0"</formula>
      <formula>"si es menor que 50,0"</formula>
    </cfRule>
  </conditionalFormatting>
  <conditionalFormatting sqref="AK54:AN54">
    <cfRule type="cellIs" priority="130" stopIfTrue="1" operator="between">
      <formula>"si es mayor o igual 50,0"</formula>
      <formula>"si es menor que 50,0"</formula>
    </cfRule>
  </conditionalFormatting>
  <conditionalFormatting sqref="AK55:AN55">
    <cfRule type="cellIs" priority="125" stopIfTrue="1" operator="between">
      <formula>"si es mayor o igual 50,0"</formula>
      <formula>"si es menor que 50,0"</formula>
    </cfRule>
  </conditionalFormatting>
  <conditionalFormatting sqref="AK54:AN54">
    <cfRule type="cellIs" priority="127" stopIfTrue="1" operator="between">
      <formula>"si es mayor o igual 50,0"</formula>
      <formula>"si es menor que 50,0"</formula>
    </cfRule>
  </conditionalFormatting>
  <conditionalFormatting sqref="AK55:AN55">
    <cfRule type="cellIs" priority="129" stopIfTrue="1" operator="between">
      <formula>"si es mayor o igual 50,0"</formula>
      <formula>"si es menor que 50,0"</formula>
    </cfRule>
  </conditionalFormatting>
  <conditionalFormatting sqref="AK55:AN55">
    <cfRule type="cellIs" priority="128" stopIfTrue="1" operator="between">
      <formula>"si es mayor o igual 50,0"</formula>
      <formula>"si es menor que 50,0"</formula>
    </cfRule>
  </conditionalFormatting>
  <conditionalFormatting sqref="AK55:AN55">
    <cfRule type="cellIs" priority="126" stopIfTrue="1" operator="between">
      <formula>"si es mayor o igual 50,0"</formula>
      <formula>"si es menor que 50,0"</formula>
    </cfRule>
  </conditionalFormatting>
  <conditionalFormatting sqref="AK54:AN54">
    <cfRule type="cellIs" priority="124" stopIfTrue="1" operator="between">
      <formula>"si es mayor o igual 50,0"</formula>
      <formula>"si es menor que 50,0"</formula>
    </cfRule>
  </conditionalFormatting>
  <conditionalFormatting sqref="AK55:AN55">
    <cfRule type="cellIs" priority="123" stopIfTrue="1" operator="between">
      <formula>"si es mayor o igual 50,0"</formula>
      <formula>"si es menor que 50,0"</formula>
    </cfRule>
  </conditionalFormatting>
  <conditionalFormatting sqref="AK54:AN54">
    <cfRule type="cellIs" priority="122" stopIfTrue="1" operator="between">
      <formula>"si es mayor o igual 50,0"</formula>
      <formula>"si es menor que 50,0"</formula>
    </cfRule>
  </conditionalFormatting>
  <conditionalFormatting sqref="AK54:AN54">
    <cfRule type="cellIs" priority="118" stopIfTrue="1" operator="between">
      <formula>"si es mayor o igual 50,0"</formula>
      <formula>"si es menor que 50,0"</formula>
    </cfRule>
  </conditionalFormatting>
  <conditionalFormatting sqref="AK55:AN55">
    <cfRule type="cellIs" priority="119" stopIfTrue="1" operator="between">
      <formula>"si es mayor o igual 50,0"</formula>
      <formula>"si es menor que 50,0"</formula>
    </cfRule>
  </conditionalFormatting>
  <conditionalFormatting sqref="AK54:AN54">
    <cfRule type="cellIs" priority="117" stopIfTrue="1" operator="between">
      <formula>"si es mayor o igual 50,0"</formula>
      <formula>"si es menor que 50,0"</formula>
    </cfRule>
  </conditionalFormatting>
  <conditionalFormatting sqref="AK54:AN54">
    <cfRule type="cellIs" priority="115" stopIfTrue="1" operator="between">
      <formula>"si es mayor o igual 50,0"</formula>
      <formula>"si es menor que 50,0"</formula>
    </cfRule>
  </conditionalFormatting>
  <conditionalFormatting sqref="AK54:AN54">
    <cfRule type="cellIs" priority="111" stopIfTrue="1" operator="between">
      <formula>"si es mayor o igual 50,0"</formula>
      <formula>"si es menor que 50,0"</formula>
    </cfRule>
  </conditionalFormatting>
  <conditionalFormatting sqref="AK54:AN54">
    <cfRule type="cellIs" priority="113" stopIfTrue="1" operator="between">
      <formula>"si es mayor o igual 50,0"</formula>
      <formula>"si es menor que 50,0"</formula>
    </cfRule>
  </conditionalFormatting>
  <conditionalFormatting sqref="AK55:AN55">
    <cfRule type="cellIs" priority="114" stopIfTrue="1" operator="between">
      <formula>"si es mayor o igual 50,0"</formula>
      <formula>"si es menor que 50,0"</formula>
    </cfRule>
  </conditionalFormatting>
  <conditionalFormatting sqref="AK55:AN55">
    <cfRule type="cellIs" priority="112" stopIfTrue="1" operator="between">
      <formula>"si es mayor o igual 50,0"</formula>
      <formula>"si es menor que 50,0"</formula>
    </cfRule>
  </conditionalFormatting>
  <conditionalFormatting sqref="AK54:AN54">
    <cfRule type="cellIs" priority="110" stopIfTrue="1" operator="between">
      <formula>"si es mayor o igual 50,0"</formula>
      <formula>"si es menor que 50,0"</formula>
    </cfRule>
  </conditionalFormatting>
  <conditionalFormatting sqref="AK54:AN54">
    <cfRule type="cellIs" priority="108" stopIfTrue="1" operator="between">
      <formula>"si es mayor o igual 50,0"</formula>
      <formula>"si es menor que 50,0"</formula>
    </cfRule>
  </conditionalFormatting>
  <conditionalFormatting sqref="AK54:AN54">
    <cfRule type="cellIs" priority="109" stopIfTrue="1" operator="between">
      <formula>"si es mayor o igual 50,0"</formula>
      <formula>"si es menor que 50,0"</formula>
    </cfRule>
  </conditionalFormatting>
  <conditionalFormatting sqref="AK55:AN55">
    <cfRule type="cellIs" priority="151" stopIfTrue="1" operator="between">
      <formula>"si es mayor o igual 50,0"</formula>
      <formula>"si es menor que 50,0"</formula>
    </cfRule>
  </conditionalFormatting>
  <conditionalFormatting sqref="AK54:AN54">
    <cfRule type="cellIs" priority="152" stopIfTrue="1" operator="between">
      <formula>"si es mayor o igual 50,0"</formula>
      <formula>"si es menor que 50,0"</formula>
    </cfRule>
  </conditionalFormatting>
  <conditionalFormatting sqref="AK55:AN55">
    <cfRule type="cellIs" priority="144" stopIfTrue="1" operator="between">
      <formula>"si es mayor o igual 50,0"</formula>
      <formula>"si es menor que 50,0"</formula>
    </cfRule>
  </conditionalFormatting>
  <conditionalFormatting sqref="AK55:AN55">
    <cfRule type="cellIs" priority="146" stopIfTrue="1" operator="between">
      <formula>"si es mayor o igual 50,0"</formula>
      <formula>"si es menor que 50,0"</formula>
    </cfRule>
  </conditionalFormatting>
  <conditionalFormatting sqref="AK54:AN54">
    <cfRule type="cellIs" priority="145" stopIfTrue="1" operator="between">
      <formula>"si es mayor o igual 50,0"</formula>
      <formula>"si es menor que 50,0"</formula>
    </cfRule>
  </conditionalFormatting>
  <conditionalFormatting sqref="AK55:AN55">
    <cfRule type="cellIs" priority="121" stopIfTrue="1" operator="between">
      <formula>"si es mayor o igual 50,0"</formula>
      <formula>"si es menor que 50,0"</formula>
    </cfRule>
  </conditionalFormatting>
  <conditionalFormatting sqref="AK54:AN54">
    <cfRule type="cellIs" priority="116" stopIfTrue="1" operator="between">
      <formula>"si es mayor o igual 50,0"</formula>
      <formula>"si es menor que 50,0"</formula>
    </cfRule>
  </conditionalFormatting>
  <conditionalFormatting sqref="AK54:AN54">
    <cfRule type="cellIs" priority="359" stopIfTrue="1" operator="between">
      <formula>"si es mayor o igual 50,0"</formula>
      <formula>"si es menor que 50,0"</formula>
    </cfRule>
  </conditionalFormatting>
  <conditionalFormatting sqref="AK55:AN55">
    <cfRule type="cellIs" priority="358" stopIfTrue="1" operator="between">
      <formula>"si es mayor o igual 50,0"</formula>
      <formula>"si es menor que 50,0"</formula>
    </cfRule>
  </conditionalFormatting>
  <conditionalFormatting sqref="AK55:AN55">
    <cfRule type="cellIs" priority="356" stopIfTrue="1" operator="between">
      <formula>"si es mayor o igual 50,0"</formula>
      <formula>"si es menor que 50,0"</formula>
    </cfRule>
  </conditionalFormatting>
  <conditionalFormatting sqref="AK56:AN56">
    <cfRule type="cellIs" priority="360" stopIfTrue="1" operator="between">
      <formula>"si es mayor o igual 50,0"</formula>
      <formula>"si es menor que 50,0"</formula>
    </cfRule>
  </conditionalFormatting>
  <conditionalFormatting sqref="AK54:AN54">
    <cfRule type="cellIs" priority="341" stopIfTrue="1" operator="between">
      <formula>"si es mayor o igual 50,0"</formula>
      <formula>"si es menor que 50,0"</formula>
    </cfRule>
  </conditionalFormatting>
  <conditionalFormatting sqref="AK54:AN54">
    <cfRule type="cellIs" priority="355" stopIfTrue="1" operator="between">
      <formula>"si es mayor o igual 50,0"</formula>
      <formula>"si es menor que 50,0"</formula>
    </cfRule>
  </conditionalFormatting>
  <conditionalFormatting sqref="AK54:AN54">
    <cfRule type="cellIs" priority="353" stopIfTrue="1" operator="between">
      <formula>"si es mayor o igual 50,0"</formula>
      <formula>"si es menor que 50,0"</formula>
    </cfRule>
  </conditionalFormatting>
  <conditionalFormatting sqref="AK55:AN55">
    <cfRule type="cellIs" priority="354" stopIfTrue="1" operator="between">
      <formula>"si es mayor o igual 50,0"</formula>
      <formula>"si es menor que 50,0"</formula>
    </cfRule>
  </conditionalFormatting>
  <conditionalFormatting sqref="AK55:AN55">
    <cfRule type="cellIs" priority="352" stopIfTrue="1" operator="between">
      <formula>"si es mayor o igual 50,0"</formula>
      <formula>"si es menor que 50,0"</formula>
    </cfRule>
  </conditionalFormatting>
  <conditionalFormatting sqref="AK54:AN54">
    <cfRule type="cellIs" priority="347" stopIfTrue="1" operator="between">
      <formula>"si es mayor o igual 50,0"</formula>
      <formula>"si es menor que 50,0"</formula>
    </cfRule>
  </conditionalFormatting>
  <conditionalFormatting sqref="AK55:AN55">
    <cfRule type="cellIs" priority="346" stopIfTrue="1" operator="between">
      <formula>"si es mayor o igual 50,0"</formula>
      <formula>"si es menor que 50,0"</formula>
    </cfRule>
  </conditionalFormatting>
  <conditionalFormatting sqref="AK54:AN54">
    <cfRule type="cellIs" priority="345" stopIfTrue="1" operator="between">
      <formula>"si es mayor o igual 50,0"</formula>
      <formula>"si es menor que 50,0"</formula>
    </cfRule>
  </conditionalFormatting>
  <conditionalFormatting sqref="AK54:AN54">
    <cfRule type="cellIs" priority="344" stopIfTrue="1" operator="between">
      <formula>"si es mayor o igual 50,0"</formula>
      <formula>"si es menor que 50,0"</formula>
    </cfRule>
  </conditionalFormatting>
  <conditionalFormatting sqref="AK54:AN54">
    <cfRule type="cellIs" priority="342" stopIfTrue="1" operator="between">
      <formula>"si es mayor o igual 50,0"</formula>
      <formula>"si es menor que 50,0"</formula>
    </cfRule>
  </conditionalFormatting>
  <conditionalFormatting sqref="AK54:AN54">
    <cfRule type="cellIs" priority="343" stopIfTrue="1" operator="between">
      <formula>"si es mayor o igual 50,0"</formula>
      <formula>"si es menor que 50,0"</formula>
    </cfRule>
  </conditionalFormatting>
  <conditionalFormatting sqref="AK55:AN55">
    <cfRule type="cellIs" priority="315" stopIfTrue="1" operator="between">
      <formula>"si es mayor o igual 50,0"</formula>
      <formula>"si es menor que 50,0"</formula>
    </cfRule>
  </conditionalFormatting>
  <conditionalFormatting sqref="AK54:AN54">
    <cfRule type="cellIs" priority="324" stopIfTrue="1" operator="between">
      <formula>"si es mayor o igual 50,0"</formula>
      <formula>"si es menor que 50,0"</formula>
    </cfRule>
  </conditionalFormatting>
  <conditionalFormatting sqref="AK55:AN55">
    <cfRule type="cellIs" priority="323" stopIfTrue="1" operator="between">
      <formula>"si es mayor o igual 50,0"</formula>
      <formula>"si es menor que 50,0"</formula>
    </cfRule>
  </conditionalFormatting>
  <conditionalFormatting sqref="AK55:AN55">
    <cfRule type="cellIs" priority="322" stopIfTrue="1" operator="between">
      <formula>"si es mayor o igual 50,0"</formula>
      <formula>"si es menor que 50,0"</formula>
    </cfRule>
  </conditionalFormatting>
  <conditionalFormatting sqref="AK54:AN54">
    <cfRule type="cellIs" priority="321" stopIfTrue="1" operator="between">
      <formula>"si es mayor o igual 50,0"</formula>
      <formula>"si es menor que 50,0"</formula>
    </cfRule>
  </conditionalFormatting>
  <conditionalFormatting sqref="AK55:AN55">
    <cfRule type="cellIs" priority="320" stopIfTrue="1" operator="between">
      <formula>"si es mayor o igual 50,0"</formula>
      <formula>"si es menor que 50,0"</formula>
    </cfRule>
  </conditionalFormatting>
  <conditionalFormatting sqref="AK54:AN54">
    <cfRule type="cellIs" priority="319" stopIfTrue="1" operator="between">
      <formula>"si es mayor o igual 50,0"</formula>
      <formula>"si es menor que 50,0"</formula>
    </cfRule>
  </conditionalFormatting>
  <conditionalFormatting sqref="AK55:AN55">
    <cfRule type="cellIs" priority="316" stopIfTrue="1" operator="between">
      <formula>"si es mayor o igual 50,0"</formula>
      <formula>"si es menor que 50,0"</formula>
    </cfRule>
  </conditionalFormatting>
  <conditionalFormatting sqref="AK55:AN55">
    <cfRule type="cellIs" priority="336" stopIfTrue="1" operator="between">
      <formula>"si es mayor o igual 50,0"</formula>
      <formula>"si es menor que 50,0"</formula>
    </cfRule>
  </conditionalFormatting>
  <conditionalFormatting sqref="AK55:AN55">
    <cfRule type="cellIs" priority="335" stopIfTrue="1" operator="between">
      <formula>"si es mayor o igual 50,0"</formula>
      <formula>"si es menor que 50,0"</formula>
    </cfRule>
  </conditionalFormatting>
  <conditionalFormatting sqref="AK55:AN55">
    <cfRule type="cellIs" priority="350" stopIfTrue="1" operator="between">
      <formula>"si es mayor o igual 50,0"</formula>
      <formula>"si es menor que 50,0"</formula>
    </cfRule>
  </conditionalFormatting>
  <conditionalFormatting sqref="AK55:AN55">
    <cfRule type="cellIs" priority="338" stopIfTrue="1" operator="between">
      <formula>"si es mayor o igual 50,0"</formula>
      <formula>"si es menor que 50,0"</formula>
    </cfRule>
  </conditionalFormatting>
  <conditionalFormatting sqref="AK55:AN55">
    <cfRule type="cellIs" priority="340" stopIfTrue="1" operator="between">
      <formula>"si es mayor o igual 50,0"</formula>
      <formula>"si es menor que 50,0"</formula>
    </cfRule>
  </conditionalFormatting>
  <conditionalFormatting sqref="AK54:AN54">
    <cfRule type="cellIs" priority="334" stopIfTrue="1" operator="between">
      <formula>"si es mayor o igual 50,0"</formula>
      <formula>"si es menor que 50,0"</formula>
    </cfRule>
  </conditionalFormatting>
  <conditionalFormatting sqref="AK55:AN55">
    <cfRule type="cellIs" priority="333" stopIfTrue="1" operator="between">
      <formula>"si es mayor o igual 50,0"</formula>
      <formula>"si es menor que 50,0"</formula>
    </cfRule>
  </conditionalFormatting>
  <conditionalFormatting sqref="AK54:AN54">
    <cfRule type="cellIs" priority="332" stopIfTrue="1" operator="between">
      <formula>"si es mayor o igual 50,0"</formula>
      <formula>"si es menor que 50,0"</formula>
    </cfRule>
  </conditionalFormatting>
  <conditionalFormatting sqref="AK55:AN55">
    <cfRule type="cellIs" priority="331" stopIfTrue="1" operator="between">
      <formula>"si es mayor o igual 50,0"</formula>
      <formula>"si es menor que 50,0"</formula>
    </cfRule>
  </conditionalFormatting>
  <conditionalFormatting sqref="AK54:AN54">
    <cfRule type="cellIs" priority="329" stopIfTrue="1" operator="between">
      <formula>"si es mayor o igual 50,0"</formula>
      <formula>"si es menor que 50,0"</formula>
    </cfRule>
  </conditionalFormatting>
  <conditionalFormatting sqref="AK55:AN55">
    <cfRule type="cellIs" priority="328" stopIfTrue="1" operator="between">
      <formula>"si es mayor o igual 50,0"</formula>
      <formula>"si es menor que 50,0"</formula>
    </cfRule>
  </conditionalFormatting>
  <conditionalFormatting sqref="AK55:AN55">
    <cfRule type="cellIs" priority="327" stopIfTrue="1" operator="between">
      <formula>"si es mayor o igual 50,0"</formula>
      <formula>"si es menor que 50,0"</formula>
    </cfRule>
  </conditionalFormatting>
  <conditionalFormatting sqref="AK55:AN55">
    <cfRule type="cellIs" priority="325" stopIfTrue="1" operator="between">
      <formula>"si es mayor o igual 50,0"</formula>
      <formula>"si es menor que 50,0"</formula>
    </cfRule>
  </conditionalFormatting>
  <conditionalFormatting sqref="AK55:AN55">
    <cfRule type="cellIs" priority="318" stopIfTrue="1" operator="between">
      <formula>"si es mayor o igual 50,0"</formula>
      <formula>"si es menor que 50,0"</formula>
    </cfRule>
  </conditionalFormatting>
  <conditionalFormatting sqref="AK54:AN54">
    <cfRule type="cellIs" priority="317" stopIfTrue="1" operator="between">
      <formula>"si es mayor o igual 50,0"</formula>
      <formula>"si es menor que 50,0"</formula>
    </cfRule>
  </conditionalFormatting>
  <conditionalFormatting sqref="AK54:AN54">
    <cfRule type="cellIs" priority="349" stopIfTrue="1" operator="between">
      <formula>"si es mayor o igual 50,0"</formula>
      <formula>"si es menor que 50,0"</formula>
    </cfRule>
  </conditionalFormatting>
  <conditionalFormatting sqref="AK55:AN55">
    <cfRule type="cellIs" priority="348" stopIfTrue="1" operator="between">
      <formula>"si es mayor o igual 50,0"</formula>
      <formula>"si es menor que 50,0"</formula>
    </cfRule>
  </conditionalFormatting>
  <conditionalFormatting sqref="AK54:AN54">
    <cfRule type="cellIs" priority="314" stopIfTrue="1" operator="between">
      <formula>"si es mayor o igual 50,0"</formula>
      <formula>"si es menor que 50,0"</formula>
    </cfRule>
  </conditionalFormatting>
  <conditionalFormatting sqref="AK54:AN54">
    <cfRule type="cellIs" priority="312" stopIfTrue="1" operator="between">
      <formula>"si es mayor o igual 50,0"</formula>
      <formula>"si es menor que 50,0"</formula>
    </cfRule>
  </conditionalFormatting>
  <conditionalFormatting sqref="AK55:AN55">
    <cfRule type="cellIs" priority="313" stopIfTrue="1" operator="between">
      <formula>"si es mayor o igual 50,0"</formula>
      <formula>"si es menor que 50,0"</formula>
    </cfRule>
  </conditionalFormatting>
  <conditionalFormatting sqref="AK55:AN55">
    <cfRule type="cellIs" priority="311" stopIfTrue="1" operator="between">
      <formula>"si es mayor o igual 50,0"</formula>
      <formula>"si es menor que 50,0"</formula>
    </cfRule>
  </conditionalFormatting>
  <conditionalFormatting sqref="AK54:AN54">
    <cfRule type="cellIs" priority="289" stopIfTrue="1" operator="between">
      <formula>"si es mayor o igual 50,0"</formula>
      <formula>"si es menor que 50,0"</formula>
    </cfRule>
  </conditionalFormatting>
  <conditionalFormatting sqref="AK55:AN55">
    <cfRule type="cellIs" priority="309" stopIfTrue="1" operator="between">
      <formula>"si es mayor o igual 50,0"</formula>
      <formula>"si es menor que 50,0"</formula>
    </cfRule>
  </conditionalFormatting>
  <conditionalFormatting sqref="AK54:AN54">
    <cfRule type="cellIs" priority="307" stopIfTrue="1" operator="between">
      <formula>"si es mayor o igual 50,0"</formula>
      <formula>"si es menor que 50,0"</formula>
    </cfRule>
  </conditionalFormatting>
  <conditionalFormatting sqref="AK55:AN55">
    <cfRule type="cellIs" priority="308" stopIfTrue="1" operator="between">
      <formula>"si es mayor o igual 50,0"</formula>
      <formula>"si es menor que 50,0"</formula>
    </cfRule>
  </conditionalFormatting>
  <conditionalFormatting sqref="AK55:AN55">
    <cfRule type="cellIs" priority="306" stopIfTrue="1" operator="between">
      <formula>"si es mayor o igual 50,0"</formula>
      <formula>"si es menor que 50,0"</formula>
    </cfRule>
  </conditionalFormatting>
  <conditionalFormatting sqref="AK54:AN54">
    <cfRule type="cellIs" priority="305" stopIfTrue="1" operator="between">
      <formula>"si es mayor o igual 50,0"</formula>
      <formula>"si es menor que 50,0"</formula>
    </cfRule>
  </conditionalFormatting>
  <conditionalFormatting sqref="AK55:AN55">
    <cfRule type="cellIs" priority="303" stopIfTrue="1" operator="between">
      <formula>"si es mayor o igual 50,0"</formula>
      <formula>"si es menor que 50,0"</formula>
    </cfRule>
  </conditionalFormatting>
  <conditionalFormatting sqref="AK55:AN55">
    <cfRule type="cellIs" priority="304" stopIfTrue="1" operator="between">
      <formula>"si es mayor o igual 50,0"</formula>
      <formula>"si es menor que 50,0"</formula>
    </cfRule>
  </conditionalFormatting>
  <conditionalFormatting sqref="AK54:AN54">
    <cfRule type="cellIs" priority="302" stopIfTrue="1" operator="between">
      <formula>"si es mayor o igual 50,0"</formula>
      <formula>"si es menor que 50,0"</formula>
    </cfRule>
  </conditionalFormatting>
  <conditionalFormatting sqref="AK55:AN55">
    <cfRule type="cellIs" priority="299" stopIfTrue="1" operator="between">
      <formula>"si es mayor o igual 50,0"</formula>
      <formula>"si es menor que 50,0"</formula>
    </cfRule>
  </conditionalFormatting>
  <conditionalFormatting sqref="AK55:AN55">
    <cfRule type="cellIs" priority="301" stopIfTrue="1" operator="between">
      <formula>"si es mayor o igual 50,0"</formula>
      <formula>"si es menor que 50,0"</formula>
    </cfRule>
  </conditionalFormatting>
  <conditionalFormatting sqref="AK54:AN54">
    <cfRule type="cellIs" priority="300" stopIfTrue="1" operator="between">
      <formula>"si es mayor o igual 50,0"</formula>
      <formula>"si es menor que 50,0"</formula>
    </cfRule>
  </conditionalFormatting>
  <conditionalFormatting sqref="AK55:AN55">
    <cfRule type="cellIs" priority="296" stopIfTrue="1" operator="between">
      <formula>"si es mayor o igual 50,0"</formula>
      <formula>"si es menor que 50,0"</formula>
    </cfRule>
  </conditionalFormatting>
  <conditionalFormatting sqref="AK55:AN55">
    <cfRule type="cellIs" priority="294" stopIfTrue="1" operator="between">
      <formula>"si es mayor o igual 50,0"</formula>
      <formula>"si es menor que 50,0"</formula>
    </cfRule>
  </conditionalFormatting>
  <conditionalFormatting sqref="AK54:AN54">
    <cfRule type="cellIs" priority="293" stopIfTrue="1" operator="between">
      <formula>"si es mayor o igual 50,0"</formula>
      <formula>"si es menor que 50,0"</formula>
    </cfRule>
  </conditionalFormatting>
  <conditionalFormatting sqref="AK55:AN55">
    <cfRule type="cellIs" priority="292" stopIfTrue="1" operator="between">
      <formula>"si es mayor o igual 50,0"</formula>
      <formula>"si es menor que 50,0"</formula>
    </cfRule>
  </conditionalFormatting>
  <conditionalFormatting sqref="AK54:AN54">
    <cfRule type="cellIs" priority="291" stopIfTrue="1" operator="between">
      <formula>"si es mayor o igual 50,0"</formula>
      <formula>"si es menor que 50,0"</formula>
    </cfRule>
  </conditionalFormatting>
  <conditionalFormatting sqref="AK55:AN55">
    <cfRule type="cellIs" priority="290" stopIfTrue="1" operator="between">
      <formula>"si es mayor o igual 50,0"</formula>
      <formula>"si es menor que 50,0"</formula>
    </cfRule>
  </conditionalFormatting>
  <conditionalFormatting sqref="AK55:AN55">
    <cfRule type="cellIs" priority="286" stopIfTrue="1" operator="between">
      <formula>"si es mayor o igual 50,0"</formula>
      <formula>"si es menor que 50,0"</formula>
    </cfRule>
  </conditionalFormatting>
  <conditionalFormatting sqref="AK55:AN55">
    <cfRule type="cellIs" priority="288" stopIfTrue="1" operator="between">
      <formula>"si es mayor o igual 50,0"</formula>
      <formula>"si es menor que 50,0"</formula>
    </cfRule>
  </conditionalFormatting>
  <conditionalFormatting sqref="AK54:AN54">
    <cfRule type="cellIs" priority="287" stopIfTrue="1" operator="between">
      <formula>"si es mayor o igual 50,0"</formula>
      <formula>"si es menor que 50,0"</formula>
    </cfRule>
  </conditionalFormatting>
  <conditionalFormatting sqref="AK54:AN54">
    <cfRule type="cellIs" priority="284" stopIfTrue="1" operator="between">
      <formula>"si es mayor o igual 50,0"</formula>
      <formula>"si es menor que 50,0"</formula>
    </cfRule>
  </conditionalFormatting>
  <conditionalFormatting sqref="AK55:AN55">
    <cfRule type="cellIs" priority="285" stopIfTrue="1" operator="between">
      <formula>"si es mayor o igual 50,0"</formula>
      <formula>"si es menor que 50,0"</formula>
    </cfRule>
  </conditionalFormatting>
  <conditionalFormatting sqref="AK54:AN54">
    <cfRule type="cellIs" priority="282" stopIfTrue="1" operator="between">
      <formula>"si es mayor o igual 50,0"</formula>
      <formula>"si es menor que 50,0"</formula>
    </cfRule>
  </conditionalFormatting>
  <conditionalFormatting sqref="AK55:AN55">
    <cfRule type="cellIs" priority="283" stopIfTrue="1" operator="between">
      <formula>"si es mayor o igual 50,0"</formula>
      <formula>"si es menor que 50,0"</formula>
    </cfRule>
  </conditionalFormatting>
  <conditionalFormatting sqref="AK55:AN55">
    <cfRule type="cellIs" priority="275" stopIfTrue="1" operator="between">
      <formula>"si es mayor o igual 50,0"</formula>
      <formula>"si es menor que 50,0"</formula>
    </cfRule>
  </conditionalFormatting>
  <conditionalFormatting sqref="AK55:AN55">
    <cfRule type="cellIs" priority="281" stopIfTrue="1" operator="between">
      <formula>"si es mayor o igual 50,0"</formula>
      <formula>"si es menor que 50,0"</formula>
    </cfRule>
  </conditionalFormatting>
  <conditionalFormatting sqref="AK54:AN54">
    <cfRule type="cellIs" priority="280" stopIfTrue="1" operator="between">
      <formula>"si es mayor o igual 50,0"</formula>
      <formula>"si es menor que 50,0"</formula>
    </cfRule>
  </conditionalFormatting>
  <conditionalFormatting sqref="AK54:AN54">
    <cfRule type="cellIs" priority="278" stopIfTrue="1" operator="between">
      <formula>"si es mayor o igual 50,0"</formula>
      <formula>"si es menor que 50,0"</formula>
    </cfRule>
  </conditionalFormatting>
  <conditionalFormatting sqref="AK55:AN55">
    <cfRule type="cellIs" priority="277" stopIfTrue="1" operator="between">
      <formula>"si es mayor o igual 50,0"</formula>
      <formula>"si es menor que 50,0"</formula>
    </cfRule>
  </conditionalFormatting>
  <conditionalFormatting sqref="AK54:AN54">
    <cfRule type="cellIs" priority="276" stopIfTrue="1" operator="between">
      <formula>"si es mayor o igual 50,0"</formula>
      <formula>"si es menor que 50,0"</formula>
    </cfRule>
  </conditionalFormatting>
  <conditionalFormatting sqref="AK54:AN54">
    <cfRule type="cellIs" priority="253" stopIfTrue="1" operator="between">
      <formula>"si es mayor o igual 50,0"</formula>
      <formula>"si es menor que 50,0"</formula>
    </cfRule>
  </conditionalFormatting>
  <conditionalFormatting sqref="AK54:AN54">
    <cfRule type="cellIs" priority="274" stopIfTrue="1" operator="between">
      <formula>"si es mayor o igual 50,0"</formula>
      <formula>"si es menor que 50,0"</formula>
    </cfRule>
  </conditionalFormatting>
  <conditionalFormatting sqref="AK55:AN55">
    <cfRule type="cellIs" priority="259" stopIfTrue="1" operator="between">
      <formula>"si es mayor o igual 50,0"</formula>
      <formula>"si es menor que 50,0"</formula>
    </cfRule>
  </conditionalFormatting>
  <conditionalFormatting sqref="AK55:AN55">
    <cfRule type="cellIs" priority="258" stopIfTrue="1" operator="between">
      <formula>"si es mayor o igual 50,0"</formula>
      <formula>"si es menor que 50,0"</formula>
    </cfRule>
  </conditionalFormatting>
  <conditionalFormatting sqref="AK54:AN54">
    <cfRule type="cellIs" priority="257" stopIfTrue="1" operator="between">
      <formula>"si es mayor o igual 50,0"</formula>
      <formula>"si es menor que 50,0"</formula>
    </cfRule>
  </conditionalFormatting>
  <conditionalFormatting sqref="AK55:AN55">
    <cfRule type="cellIs" priority="256" stopIfTrue="1" operator="between">
      <formula>"si es mayor o igual 50,0"</formula>
      <formula>"si es menor que 50,0"</formula>
    </cfRule>
  </conditionalFormatting>
  <conditionalFormatting sqref="AK55:AN55">
    <cfRule type="cellIs" priority="254" stopIfTrue="1" operator="between">
      <formula>"si es mayor o igual 50,0"</formula>
      <formula>"si es menor que 50,0"</formula>
    </cfRule>
  </conditionalFormatting>
  <conditionalFormatting sqref="AK55:AN55">
    <cfRule type="cellIs" priority="270" stopIfTrue="1" operator="between">
      <formula>"si es mayor o igual 50,0"</formula>
      <formula>"si es menor que 50,0"</formula>
    </cfRule>
  </conditionalFormatting>
  <conditionalFormatting sqref="AK54:AN54">
    <cfRule type="cellIs" priority="272" stopIfTrue="1" operator="between">
      <formula>"si es mayor o igual 50,0"</formula>
      <formula>"si es menor que 50,0"</formula>
    </cfRule>
  </conditionalFormatting>
  <conditionalFormatting sqref="AK54:AN54">
    <cfRule type="cellIs" priority="273" stopIfTrue="1" operator="between">
      <formula>"si es mayor o igual 50,0"</formula>
      <formula>"si es menor que 50,0"</formula>
    </cfRule>
  </conditionalFormatting>
  <conditionalFormatting sqref="AK54:AN54">
    <cfRule type="cellIs" priority="271" stopIfTrue="1" operator="between">
      <formula>"si es mayor o igual 50,0"</formula>
      <formula>"si es menor que 50,0"</formula>
    </cfRule>
  </conditionalFormatting>
  <conditionalFormatting sqref="AK54:AN54">
    <cfRule type="cellIs" priority="267" stopIfTrue="1" operator="between">
      <formula>"si es mayor o igual 50,0"</formula>
      <formula>"si es menor que 50,0"</formula>
    </cfRule>
  </conditionalFormatting>
  <conditionalFormatting sqref="AK54:AN54">
    <cfRule type="cellIs" priority="269" stopIfTrue="1" operator="between">
      <formula>"si es mayor o igual 50,0"</formula>
      <formula>"si es menor que 50,0"</formula>
    </cfRule>
  </conditionalFormatting>
  <conditionalFormatting sqref="AK55:AN55">
    <cfRule type="cellIs" priority="268" stopIfTrue="1" operator="between">
      <formula>"si es mayor o igual 50,0"</formula>
      <formula>"si es menor que 50,0"</formula>
    </cfRule>
  </conditionalFormatting>
  <conditionalFormatting sqref="AK55:AN55">
    <cfRule type="cellIs" priority="266" stopIfTrue="1" operator="between">
      <formula>"si es mayor o igual 50,0"</formula>
      <formula>"si es menor que 50,0"</formula>
    </cfRule>
  </conditionalFormatting>
  <conditionalFormatting sqref="AK55:AN55">
    <cfRule type="cellIs" priority="265" stopIfTrue="1" operator="between">
      <formula>"si es mayor o igual 50,0"</formula>
      <formula>"si es menor que 50,0"</formula>
    </cfRule>
  </conditionalFormatting>
  <conditionalFormatting sqref="AK55:AN55">
    <cfRule type="cellIs" priority="261" stopIfTrue="1" operator="between">
      <formula>"si es mayor o igual 50,0"</formula>
      <formula>"si es menor que 50,0"</formula>
    </cfRule>
  </conditionalFormatting>
  <conditionalFormatting sqref="AK54:AN54">
    <cfRule type="cellIs" priority="262" stopIfTrue="1" operator="between">
      <formula>"si es mayor o igual 50,0"</formula>
      <formula>"si es menor que 50,0"</formula>
    </cfRule>
  </conditionalFormatting>
  <conditionalFormatting sqref="AK54:AN54">
    <cfRule type="cellIs" priority="255" stopIfTrue="1" operator="between">
      <formula>"si es mayor o igual 50,0"</formula>
      <formula>"si es menor que 50,0"</formula>
    </cfRule>
  </conditionalFormatting>
  <conditionalFormatting sqref="AK55:AN55">
    <cfRule type="cellIs" priority="279" stopIfTrue="1" operator="between">
      <formula>"si es mayor o igual 50,0"</formula>
      <formula>"si es menor que 50,0"</formula>
    </cfRule>
  </conditionalFormatting>
  <conditionalFormatting sqref="AK55:AN55">
    <cfRule type="cellIs" priority="252" stopIfTrue="1" operator="between">
      <formula>"si es mayor o igual 50,0"</formula>
      <formula>"si es menor que 50,0"</formula>
    </cfRule>
  </conditionalFormatting>
  <conditionalFormatting sqref="AK55:AN55">
    <cfRule type="cellIs" priority="247" stopIfTrue="1" operator="between">
      <formula>"si es mayor o igual 50,0"</formula>
      <formula>"si es menor que 50,0"</formula>
    </cfRule>
  </conditionalFormatting>
  <conditionalFormatting sqref="AK54:AN54">
    <cfRule type="cellIs" priority="249" stopIfTrue="1" operator="between">
      <formula>"si es mayor o igual 50,0"</formula>
      <formula>"si es menor que 50,0"</formula>
    </cfRule>
  </conditionalFormatting>
  <conditionalFormatting sqref="AK55:AN55">
    <cfRule type="cellIs" priority="250" stopIfTrue="1" operator="between">
      <formula>"si es mayor o igual 50,0"</formula>
      <formula>"si es menor que 50,0"</formula>
    </cfRule>
  </conditionalFormatting>
  <conditionalFormatting sqref="AK55:AN55">
    <cfRule type="cellIs" priority="248" stopIfTrue="1" operator="between">
      <formula>"si es mayor o igual 50,0"</formula>
      <formula>"si es menor que 50,0"</formula>
    </cfRule>
  </conditionalFormatting>
  <conditionalFormatting sqref="AK55:AN55">
    <cfRule type="cellIs" priority="228" stopIfTrue="1" operator="between">
      <formula>"si es mayor o igual 50,0"</formula>
      <formula>"si es menor que 50,0"</formula>
    </cfRule>
  </conditionalFormatting>
  <conditionalFormatting sqref="AK55:AN55">
    <cfRule type="cellIs" priority="245" stopIfTrue="1" operator="between">
      <formula>"si es mayor o igual 50,0"</formula>
      <formula>"si es menor que 50,0"</formula>
    </cfRule>
  </conditionalFormatting>
  <conditionalFormatting sqref="AK54:AN54">
    <cfRule type="cellIs" priority="242" stopIfTrue="1" operator="between">
      <formula>"si es mayor o igual 50,0"</formula>
      <formula>"si es menor que 50,0"</formula>
    </cfRule>
  </conditionalFormatting>
  <conditionalFormatting sqref="AK54:AN54">
    <cfRule type="cellIs" priority="244" stopIfTrue="1" operator="between">
      <formula>"si es mayor o igual 50,0"</formula>
      <formula>"si es menor que 50,0"</formula>
    </cfRule>
  </conditionalFormatting>
  <conditionalFormatting sqref="AK55:AN55">
    <cfRule type="cellIs" priority="243" stopIfTrue="1" operator="between">
      <formula>"si es mayor o igual 50,0"</formula>
      <formula>"si es menor que 50,0"</formula>
    </cfRule>
  </conditionalFormatting>
  <conditionalFormatting sqref="AK55:AN55">
    <cfRule type="cellIs" priority="241" stopIfTrue="1" operator="between">
      <formula>"si es mayor o igual 50,0"</formula>
      <formula>"si es menor que 50,0"</formula>
    </cfRule>
  </conditionalFormatting>
  <conditionalFormatting sqref="AK54:AN54">
    <cfRule type="cellIs" priority="240" stopIfTrue="1" operator="between">
      <formula>"si es mayor o igual 50,0"</formula>
      <formula>"si es menor que 50,0"</formula>
    </cfRule>
  </conditionalFormatting>
  <conditionalFormatting sqref="AK55:AN55">
    <cfRule type="cellIs" priority="237" stopIfTrue="1" operator="between">
      <formula>"si es mayor o igual 50,0"</formula>
      <formula>"si es menor que 50,0"</formula>
    </cfRule>
  </conditionalFormatting>
  <conditionalFormatting sqref="AK55:AN55">
    <cfRule type="cellIs" priority="239" stopIfTrue="1" operator="between">
      <formula>"si es mayor o igual 50,0"</formula>
      <formula>"si es menor que 50,0"</formula>
    </cfRule>
  </conditionalFormatting>
  <conditionalFormatting sqref="AK54:AN54">
    <cfRule type="cellIs" priority="238" stopIfTrue="1" operator="between">
      <formula>"si es mayor o igual 50,0"</formula>
      <formula>"si es menor que 50,0"</formula>
    </cfRule>
  </conditionalFormatting>
  <conditionalFormatting sqref="AK54:AN54">
    <cfRule type="cellIs" priority="236" stopIfTrue="1" operator="between">
      <formula>"si es mayor o igual 50,0"</formula>
      <formula>"si es menor que 50,0"</formula>
    </cfRule>
  </conditionalFormatting>
  <conditionalFormatting sqref="AK54:AN54">
    <cfRule type="cellIs" priority="233" stopIfTrue="1" operator="between">
      <formula>"si es mayor o igual 50,0"</formula>
      <formula>"si es menor que 50,0"</formula>
    </cfRule>
  </conditionalFormatting>
  <conditionalFormatting sqref="AK54:AN54">
    <cfRule type="cellIs" priority="235" stopIfTrue="1" operator="between">
      <formula>"si es mayor o igual 50,0"</formula>
      <formula>"si es menor que 50,0"</formula>
    </cfRule>
  </conditionalFormatting>
  <conditionalFormatting sqref="AK54:AN54">
    <cfRule type="cellIs" priority="234" stopIfTrue="1" operator="between">
      <formula>"si es mayor o igual 50,0"</formula>
      <formula>"si es menor que 50,0"</formula>
    </cfRule>
  </conditionalFormatting>
  <conditionalFormatting sqref="AK55:AN55">
    <cfRule type="cellIs" priority="231" stopIfTrue="1" operator="between">
      <formula>"si es mayor o igual 50,0"</formula>
      <formula>"si es menor que 50,0"</formula>
    </cfRule>
  </conditionalFormatting>
  <conditionalFormatting sqref="AK54:AN54">
    <cfRule type="cellIs" priority="232" stopIfTrue="1" operator="between">
      <formula>"si es mayor o igual 50,0"</formula>
      <formula>"si es menor que 50,0"</formula>
    </cfRule>
  </conditionalFormatting>
  <conditionalFormatting sqref="AK54:AN54">
    <cfRule type="cellIs" priority="230" stopIfTrue="1" operator="between">
      <formula>"si es mayor o igual 50,0"</formula>
      <formula>"si es menor que 50,0"</formula>
    </cfRule>
  </conditionalFormatting>
  <conditionalFormatting sqref="AK55:AN55">
    <cfRule type="cellIs" priority="229" stopIfTrue="1" operator="between">
      <formula>"si es mayor o igual 50,0"</formula>
      <formula>"si es menor que 50,0"</formula>
    </cfRule>
  </conditionalFormatting>
  <conditionalFormatting sqref="AK55:AN55">
    <cfRule type="cellIs" priority="226" stopIfTrue="1" operator="between">
      <formula>"si es mayor o igual 50,0"</formula>
      <formula>"si es menor que 50,0"</formula>
    </cfRule>
  </conditionalFormatting>
  <conditionalFormatting sqref="AK54:AN54">
    <cfRule type="cellIs" priority="227" stopIfTrue="1" operator="between">
      <formula>"si es mayor o igual 50,0"</formula>
      <formula>"si es menor que 50,0"</formula>
    </cfRule>
  </conditionalFormatting>
  <conditionalFormatting sqref="AK54:AN54">
    <cfRule type="cellIs" priority="223" stopIfTrue="1" operator="between">
      <formula>"si es mayor o igual 50,0"</formula>
      <formula>"si es menor que 50,0"</formula>
    </cfRule>
  </conditionalFormatting>
  <conditionalFormatting sqref="AK55:AN55">
    <cfRule type="cellIs" priority="224" stopIfTrue="1" operator="between">
      <formula>"si es mayor o igual 50,0"</formula>
      <formula>"si es menor que 50,0"</formula>
    </cfRule>
  </conditionalFormatting>
  <conditionalFormatting sqref="AK54:AN54">
    <cfRule type="cellIs" priority="221" stopIfTrue="1" operator="between">
      <formula>"si es mayor o igual 50,0"</formula>
      <formula>"si es menor que 50,0"</formula>
    </cfRule>
  </conditionalFormatting>
  <conditionalFormatting sqref="AK55:AN55">
    <cfRule type="cellIs" priority="220" stopIfTrue="1" operator="between">
      <formula>"si es mayor o igual 50,0"</formula>
      <formula>"si es menor que 50,0"</formula>
    </cfRule>
  </conditionalFormatting>
  <conditionalFormatting sqref="AK54:AN54">
    <cfRule type="cellIs" priority="219" stopIfTrue="1" operator="between">
      <formula>"si es mayor o igual 50,0"</formula>
      <formula>"si es menor que 50,0"</formula>
    </cfRule>
  </conditionalFormatting>
  <conditionalFormatting sqref="AK54:AN54">
    <cfRule type="cellIs" priority="225" stopIfTrue="1" operator="between">
      <formula>"si es mayor o igual 50,0"</formula>
      <formula>"si es menor que 50,0"</formula>
    </cfRule>
  </conditionalFormatting>
  <conditionalFormatting sqref="AK55:AN55">
    <cfRule type="cellIs" priority="222" stopIfTrue="1" operator="between">
      <formula>"si es mayor o igual 50,0"</formula>
      <formula>"si es menor que 50,0"</formula>
    </cfRule>
  </conditionalFormatting>
  <conditionalFormatting sqref="AK54:AN54">
    <cfRule type="cellIs" priority="208" stopIfTrue="1" operator="between">
      <formula>"si es mayor o igual 50,0"</formula>
      <formula>"si es menor que 50,0"</formula>
    </cfRule>
  </conditionalFormatting>
  <conditionalFormatting sqref="AK54:AN54">
    <cfRule type="cellIs" priority="217" stopIfTrue="1" operator="between">
      <formula>"si es mayor o igual 50,0"</formula>
      <formula>"si es menor que 50,0"</formula>
    </cfRule>
  </conditionalFormatting>
  <conditionalFormatting sqref="AK54:AN54">
    <cfRule type="cellIs" priority="215" stopIfTrue="1" operator="between">
      <formula>"si es mayor o igual 50,0"</formula>
      <formula>"si es menor que 50,0"</formula>
    </cfRule>
  </conditionalFormatting>
  <conditionalFormatting sqref="AK54:AN54">
    <cfRule type="cellIs" priority="216" stopIfTrue="1" operator="between">
      <formula>"si es mayor o igual 50,0"</formula>
      <formula>"si es menor que 50,0"</formula>
    </cfRule>
  </conditionalFormatting>
  <conditionalFormatting sqref="AK54:AN54">
    <cfRule type="cellIs" priority="213" stopIfTrue="1" operator="between">
      <formula>"si es mayor o igual 50,0"</formula>
      <formula>"si es menor que 50,0"</formula>
    </cfRule>
  </conditionalFormatting>
  <conditionalFormatting sqref="AK55:AN55">
    <cfRule type="cellIs" priority="212" stopIfTrue="1" operator="between">
      <formula>"si es mayor o igual 50,0"</formula>
      <formula>"si es menor que 50,0"</formula>
    </cfRule>
  </conditionalFormatting>
  <conditionalFormatting sqref="AK54:AN54">
    <cfRule type="cellIs" priority="211" stopIfTrue="1" operator="between">
      <formula>"si es mayor o igual 50,0"</formula>
      <formula>"si es menor que 50,0"</formula>
    </cfRule>
  </conditionalFormatting>
  <conditionalFormatting sqref="AK54:AN54">
    <cfRule type="cellIs" priority="209" stopIfTrue="1" operator="between">
      <formula>"si es mayor o igual 50,0"</formula>
      <formula>"si es menor que 50,0"</formula>
    </cfRule>
  </conditionalFormatting>
  <conditionalFormatting sqref="AK55:AN55">
    <cfRule type="cellIs" priority="210" stopIfTrue="1" operator="between">
      <formula>"si es mayor o igual 50,0"</formula>
      <formula>"si es menor que 50,0"</formula>
    </cfRule>
  </conditionalFormatting>
  <conditionalFormatting sqref="AK54:AN54">
    <cfRule type="cellIs" priority="181" stopIfTrue="1" operator="between">
      <formula>"si es mayor o igual 50,0"</formula>
      <formula>"si es menor que 50,0"</formula>
    </cfRule>
  </conditionalFormatting>
  <conditionalFormatting sqref="AK54:AN54">
    <cfRule type="cellIs" priority="207" stopIfTrue="1" operator="between">
      <formula>"si es mayor o igual 50,0"</formula>
      <formula>"si es menor que 50,0"</formula>
    </cfRule>
  </conditionalFormatting>
  <conditionalFormatting sqref="AK54:AN54">
    <cfRule type="cellIs" priority="187" stopIfTrue="1" operator="between">
      <formula>"si es mayor o igual 50,0"</formula>
      <formula>"si es menor que 50,0"</formula>
    </cfRule>
  </conditionalFormatting>
  <conditionalFormatting sqref="AK55:AN55">
    <cfRule type="cellIs" priority="186" stopIfTrue="1" operator="between">
      <formula>"si es mayor o igual 50,0"</formula>
      <formula>"si es menor que 50,0"</formula>
    </cfRule>
  </conditionalFormatting>
  <conditionalFormatting sqref="AK55:AN55">
    <cfRule type="cellIs" priority="185" stopIfTrue="1" operator="between">
      <formula>"si es mayor o igual 50,0"</formula>
      <formula>"si es menor que 50,0"</formula>
    </cfRule>
  </conditionalFormatting>
  <conditionalFormatting sqref="AK54:AN54">
    <cfRule type="cellIs" priority="184" stopIfTrue="1" operator="between">
      <formula>"si es mayor o igual 50,0"</formula>
      <formula>"si es menor que 50,0"</formula>
    </cfRule>
  </conditionalFormatting>
  <conditionalFormatting sqref="AK55:AN55">
    <cfRule type="cellIs" priority="182" stopIfTrue="1" operator="between">
      <formula>"si es mayor o igual 50,0"</formula>
      <formula>"si es menor que 50,0"</formula>
    </cfRule>
  </conditionalFormatting>
  <conditionalFormatting sqref="AK55:AN55">
    <cfRule type="cellIs" priority="201" stopIfTrue="1" operator="between">
      <formula>"si es mayor o igual 50,0"</formula>
      <formula>"si es menor que 50,0"</formula>
    </cfRule>
  </conditionalFormatting>
  <conditionalFormatting sqref="AK55:AN55">
    <cfRule type="cellIs" priority="204" stopIfTrue="1" operator="between">
      <formula>"si es mayor o igual 50,0"</formula>
      <formula>"si es menor que 50,0"</formula>
    </cfRule>
  </conditionalFormatting>
  <conditionalFormatting sqref="AK54:AN54">
    <cfRule type="cellIs" priority="206" stopIfTrue="1" operator="between">
      <formula>"si es mayor o igual 50,0"</formula>
      <formula>"si es menor que 50,0"</formula>
    </cfRule>
  </conditionalFormatting>
  <conditionalFormatting sqref="AK54:AN54">
    <cfRule type="cellIs" priority="205" stopIfTrue="1" operator="between">
      <formula>"si es mayor o igual 50,0"</formula>
      <formula>"si es menor que 50,0"</formula>
    </cfRule>
  </conditionalFormatting>
  <conditionalFormatting sqref="AK55:AN55">
    <cfRule type="cellIs" priority="203" stopIfTrue="1" operator="between">
      <formula>"si es mayor o igual 50,0"</formula>
      <formula>"si es menor que 50,0"</formula>
    </cfRule>
  </conditionalFormatting>
  <conditionalFormatting sqref="AK54:AN54">
    <cfRule type="cellIs" priority="202" stopIfTrue="1" operator="between">
      <formula>"si es mayor o igual 50,0"</formula>
      <formula>"si es menor que 50,0"</formula>
    </cfRule>
  </conditionalFormatting>
  <conditionalFormatting sqref="AK54:AN54">
    <cfRule type="cellIs" priority="200" stopIfTrue="1" operator="between">
      <formula>"si es mayor o igual 50,0"</formula>
      <formula>"si es menor que 50,0"</formula>
    </cfRule>
  </conditionalFormatting>
  <conditionalFormatting sqref="AK55:AN55">
    <cfRule type="cellIs" priority="199" stopIfTrue="1" operator="between">
      <formula>"si es mayor o igual 50,0"</formula>
      <formula>"si es menor que 50,0"</formula>
    </cfRule>
  </conditionalFormatting>
  <conditionalFormatting sqref="AK55:AN55">
    <cfRule type="cellIs" priority="198" stopIfTrue="1" operator="between">
      <formula>"si es mayor o igual 50,0"</formula>
      <formula>"si es menor que 50,0"</formula>
    </cfRule>
  </conditionalFormatting>
  <conditionalFormatting sqref="AK55:AN55">
    <cfRule type="cellIs" priority="197" stopIfTrue="1" operator="between">
      <formula>"si es mayor o igual 50,0"</formula>
      <formula>"si es menor que 50,0"</formula>
    </cfRule>
  </conditionalFormatting>
  <conditionalFormatting sqref="AK55:AN55">
    <cfRule type="cellIs" priority="196" stopIfTrue="1" operator="between">
      <formula>"si es mayor o igual 50,0"</formula>
      <formula>"si es menor que 50,0"</formula>
    </cfRule>
  </conditionalFormatting>
  <conditionalFormatting sqref="AK55:AN55">
    <cfRule type="cellIs" priority="195" stopIfTrue="1" operator="between">
      <formula>"si es mayor o igual 50,0"</formula>
      <formula>"si es menor que 50,0"</formula>
    </cfRule>
  </conditionalFormatting>
  <conditionalFormatting sqref="AK55:AN55">
    <cfRule type="cellIs" priority="192" stopIfTrue="1" operator="between">
      <formula>"si es mayor o igual 50,0"</formula>
      <formula>"si es menor que 50,0"</formula>
    </cfRule>
  </conditionalFormatting>
  <conditionalFormatting sqref="AK55:AN55">
    <cfRule type="cellIs" priority="188" stopIfTrue="1" operator="between">
      <formula>"si es mayor o igual 50,0"</formula>
      <formula>"si es menor que 50,0"</formula>
    </cfRule>
  </conditionalFormatting>
  <conditionalFormatting sqref="AK55:AN55">
    <cfRule type="cellIs" priority="191" stopIfTrue="1" operator="between">
      <formula>"si es mayor o igual 50,0"</formula>
      <formula>"si es menor que 50,0"</formula>
    </cfRule>
  </conditionalFormatting>
  <conditionalFormatting sqref="AK54:AN54">
    <cfRule type="cellIs" priority="190" stopIfTrue="1" operator="between">
      <formula>"si es mayor o igual 50,0"</formula>
      <formula>"si es menor que 50,0"</formula>
    </cfRule>
  </conditionalFormatting>
  <conditionalFormatting sqref="AK55:AN55">
    <cfRule type="cellIs" priority="183" stopIfTrue="1" operator="between">
      <formula>"si es mayor o igual 50,0"</formula>
      <formula>"si es menor que 50,0"</formula>
    </cfRule>
  </conditionalFormatting>
  <conditionalFormatting sqref="AK55:AN55">
    <cfRule type="cellIs" priority="180" stopIfTrue="1" operator="between">
      <formula>"si es mayor o igual 50,0"</formula>
      <formula>"si es menor que 50,0"</formula>
    </cfRule>
  </conditionalFormatting>
  <conditionalFormatting sqref="AK55:AN55">
    <cfRule type="cellIs" priority="177" stopIfTrue="1" operator="between">
      <formula>"si es mayor o igual 50,0"</formula>
      <formula>"si es menor que 50,0"</formula>
    </cfRule>
  </conditionalFormatting>
  <conditionalFormatting sqref="AK54:AN54">
    <cfRule type="cellIs" priority="178" stopIfTrue="1" operator="between">
      <formula>"si es mayor o igual 50,0"</formula>
      <formula>"si es menor que 50,0"</formula>
    </cfRule>
  </conditionalFormatting>
  <conditionalFormatting sqref="AK55:AN55">
    <cfRule type="cellIs" priority="176" stopIfTrue="1" operator="between">
      <formula>"si es mayor o igual 50,0"</formula>
      <formula>"si es menor que 50,0"</formula>
    </cfRule>
  </conditionalFormatting>
  <conditionalFormatting sqref="AK54:AN54">
    <cfRule type="cellIs" priority="156" stopIfTrue="1" operator="between">
      <formula>"si es mayor o igual 50,0"</formula>
      <formula>"si es menor que 50,0"</formula>
    </cfRule>
  </conditionalFormatting>
  <conditionalFormatting sqref="AK55:AN55">
    <cfRule type="cellIs" priority="153" stopIfTrue="1" operator="between">
      <formula>"si es mayor o igual 50,0"</formula>
      <formula>"si es menor que 50,0"</formula>
    </cfRule>
  </conditionalFormatting>
  <conditionalFormatting sqref="AK55:AN55">
    <cfRule type="cellIs" priority="106" stopIfTrue="1" operator="between">
      <formula>"si es mayor o igual 50,0"</formula>
      <formula>"si es menor que 50,0"</formula>
    </cfRule>
  </conditionalFormatting>
  <conditionalFormatting sqref="AK54:AN54">
    <cfRule type="cellIs" priority="120" stopIfTrue="1" operator="between">
      <formula>"si es mayor o igual 50,0"</formula>
      <formula>"si es menor que 50,0"</formula>
    </cfRule>
  </conditionalFormatting>
  <conditionalFormatting sqref="AK54:AN54">
    <cfRule type="cellIs" priority="105" stopIfTrue="1" operator="between">
      <formula>"si es mayor o igual 50,0"</formula>
      <formula>"si es menor que 50,0"</formula>
    </cfRule>
  </conditionalFormatting>
  <conditionalFormatting sqref="AK55:AN55">
    <cfRule type="cellIs" priority="104" stopIfTrue="1" operator="between">
      <formula>"si es mayor o igual 50,0"</formula>
      <formula>"si es menor que 50,0"</formula>
    </cfRule>
  </conditionalFormatting>
  <conditionalFormatting sqref="AK54:AN54">
    <cfRule type="cellIs" priority="103" stopIfTrue="1" operator="between">
      <formula>"si es mayor o igual 50,0"</formula>
      <formula>"si es menor que 50,0"</formula>
    </cfRule>
  </conditionalFormatting>
  <conditionalFormatting sqref="AK54:AN54">
    <cfRule type="cellIs" priority="102" stopIfTrue="1" operator="between">
      <formula>"si es mayor o igual 50,0"</formula>
      <formula>"si es menor que 50,0"</formula>
    </cfRule>
  </conditionalFormatting>
  <conditionalFormatting sqref="AK55:AN55">
    <cfRule type="cellIs" priority="98" stopIfTrue="1" operator="between">
      <formula>"si es mayor o igual 50,0"</formula>
      <formula>"si es menor que 50,0"</formula>
    </cfRule>
  </conditionalFormatting>
  <conditionalFormatting sqref="AK54:AN54">
    <cfRule type="cellIs" priority="100" stopIfTrue="1" operator="between">
      <formula>"si es mayor o igual 50,0"</formula>
      <formula>"si es menor que 50,0"</formula>
    </cfRule>
  </conditionalFormatting>
  <conditionalFormatting sqref="AK54:AN54">
    <cfRule type="cellIs" priority="101" stopIfTrue="1" operator="between">
      <formula>"si es mayor o igual 50,0"</formula>
      <formula>"si es menor que 50,0"</formula>
    </cfRule>
  </conditionalFormatting>
  <conditionalFormatting sqref="AK54:AN54">
    <cfRule type="cellIs" priority="99" stopIfTrue="1" operator="between">
      <formula>"si es mayor o igual 50,0"</formula>
      <formula>"si es menor que 50,0"</formula>
    </cfRule>
  </conditionalFormatting>
  <conditionalFormatting sqref="AK54:AN54">
    <cfRule type="cellIs" priority="97" stopIfTrue="1" operator="between">
      <formula>"si es mayor o igual 50,0"</formula>
      <formula>"si es menor que 50,0"</formula>
    </cfRule>
  </conditionalFormatting>
  <conditionalFormatting sqref="AK55:AN55">
    <cfRule type="cellIs" priority="96" stopIfTrue="1" operator="between">
      <formula>"si es mayor o igual 50,0"</formula>
      <formula>"si es menor que 50,0"</formula>
    </cfRule>
  </conditionalFormatting>
  <conditionalFormatting sqref="AK54:AN54">
    <cfRule type="cellIs" priority="93" stopIfTrue="1" operator="between">
      <formula>"si es mayor o igual 50,0"</formula>
      <formula>"si es menor que 50,0"</formula>
    </cfRule>
  </conditionalFormatting>
  <conditionalFormatting sqref="AK54:AN54">
    <cfRule type="cellIs" priority="95" stopIfTrue="1" operator="between">
      <formula>"si es mayor o igual 50,0"</formula>
      <formula>"si es menor que 50,0"</formula>
    </cfRule>
  </conditionalFormatting>
  <conditionalFormatting sqref="AK54:AN54">
    <cfRule type="cellIs" priority="94" stopIfTrue="1" operator="between">
      <formula>"si es mayor o igual 50,0"</formula>
      <formula>"si es menor que 50,0"</formula>
    </cfRule>
  </conditionalFormatting>
  <conditionalFormatting sqref="AK54:AN54">
    <cfRule type="cellIs" priority="92" stopIfTrue="1" operator="between">
      <formula>"si es mayor o igual 50,0"</formula>
      <formula>"si es menor que 50,0"</formula>
    </cfRule>
  </conditionalFormatting>
  <conditionalFormatting sqref="AK55:AN55">
    <cfRule type="cellIs" priority="91" stopIfTrue="1" operator="between">
      <formula>"si es mayor o igual 50,0"</formula>
      <formula>"si es menor que 50,0"</formula>
    </cfRule>
  </conditionalFormatting>
  <conditionalFormatting sqref="AK54:AN54">
    <cfRule type="cellIs" priority="89" stopIfTrue="1" operator="between">
      <formula>"si es mayor o igual 50,0"</formula>
      <formula>"si es menor que 50,0"</formula>
    </cfRule>
  </conditionalFormatting>
  <conditionalFormatting sqref="AK55:AN55">
    <cfRule type="cellIs" priority="90" stopIfTrue="1" operator="between">
      <formula>"si es mayor o igual 50,0"</formula>
      <formula>"si es menor que 50,0"</formula>
    </cfRule>
  </conditionalFormatting>
  <conditionalFormatting sqref="AK55:AN55">
    <cfRule type="cellIs" priority="194" stopIfTrue="1" operator="between">
      <formula>"si es mayor o igual 50,0"</formula>
      <formula>"si es menor que 50,0"</formula>
    </cfRule>
  </conditionalFormatting>
  <conditionalFormatting sqref="AK54:AN54">
    <cfRule type="cellIs" priority="193" stopIfTrue="1" operator="between">
      <formula>"si es mayor o igual 50,0"</formula>
      <formula>"si es menor que 50,0"</formula>
    </cfRule>
  </conditionalFormatting>
  <conditionalFormatting sqref="AK55:AN55">
    <cfRule type="cellIs" priority="448" stopIfTrue="1" operator="between">
      <formula>"si es mayor o igual 50,0"</formula>
      <formula>"si es menor que 50,0"</formula>
    </cfRule>
  </conditionalFormatting>
  <conditionalFormatting sqref="AK55:AN55">
    <cfRule type="cellIs" priority="189" stopIfTrue="1" operator="between">
      <formula>"si es mayor o igual 50,0"</formula>
      <formula>"si es menor que 50,0"</formula>
    </cfRule>
  </conditionalFormatting>
  <conditionalFormatting sqref="AK56:AN56">
    <cfRule type="cellIs" priority="441" stopIfTrue="1" operator="between">
      <formula>"si es mayor o igual 50,0"</formula>
      <formula>"si es menor que 50,0"</formula>
    </cfRule>
  </conditionalFormatting>
  <conditionalFormatting sqref="AK54:AN54">
    <cfRule type="cellIs" priority="439" stopIfTrue="1" operator="between">
      <formula>"si es mayor o igual 50,0"</formula>
      <formula>"si es menor que 50,0"</formula>
    </cfRule>
  </conditionalFormatting>
  <conditionalFormatting sqref="AK54:AN54">
    <cfRule type="cellIs" priority="435" stopIfTrue="1" operator="between">
      <formula>"si es mayor o igual 50,0"</formula>
      <formula>"si es menor que 50,0"</formula>
    </cfRule>
  </conditionalFormatting>
  <conditionalFormatting sqref="AK55:AN55">
    <cfRule type="cellIs" priority="179" stopIfTrue="1" operator="between">
      <formula>"si es mayor o igual 50,0"</formula>
      <formula>"si es menor que 50,0"</formula>
    </cfRule>
  </conditionalFormatting>
  <conditionalFormatting sqref="AK54:AN54">
    <cfRule type="cellIs" priority="175" stopIfTrue="1" operator="between">
      <formula>"si es mayor o igual 50,0"</formula>
      <formula>"si es menor que 50,0"</formula>
    </cfRule>
  </conditionalFormatting>
  <conditionalFormatting sqref="AK54:AN54">
    <cfRule type="cellIs" priority="413" stopIfTrue="1" operator="between">
      <formula>"si es mayor o igual 50,0"</formula>
      <formula>"si es menor que 50,0"</formula>
    </cfRule>
  </conditionalFormatting>
  <conditionalFormatting sqref="AK55:AN55">
    <cfRule type="cellIs" priority="412" stopIfTrue="1" operator="between">
      <formula>"si es mayor o igual 50,0"</formula>
      <formula>"si es menor que 50,0"</formula>
    </cfRule>
  </conditionalFormatting>
  <conditionalFormatting sqref="AK54:AN54">
    <cfRule type="cellIs" priority="369" stopIfTrue="1" operator="between">
      <formula>"si es mayor o igual 50,0"</formula>
      <formula>"si es menor que 50,0"</formula>
    </cfRule>
  </conditionalFormatting>
  <conditionalFormatting sqref="AK55:AN55">
    <cfRule type="cellIs" priority="368" stopIfTrue="1" operator="between">
      <formula>"si es mayor o igual 50,0"</formula>
      <formula>"si es menor que 50,0"</formula>
    </cfRule>
  </conditionalFormatting>
  <conditionalFormatting sqref="AK54:AN54">
    <cfRule type="cellIs" priority="367" stopIfTrue="1" operator="between">
      <formula>"si es mayor o igual 50,0"</formula>
      <formula>"si es menor que 50,0"</formula>
    </cfRule>
  </conditionalFormatting>
  <conditionalFormatting sqref="AK54:AN54">
    <cfRule type="cellIs" priority="351" stopIfTrue="1" operator="between">
      <formula>"si es mayor o igual 50,0"</formula>
      <formula>"si es menor que 50,0"</formula>
    </cfRule>
  </conditionalFormatting>
  <conditionalFormatting sqref="AK55:AN55">
    <cfRule type="cellIs" priority="330" stopIfTrue="1" operator="between">
      <formula>"si es mayor o igual 50,0"</formula>
      <formula>"si es menor que 50,0"</formula>
    </cfRule>
  </conditionalFormatting>
  <conditionalFormatting sqref="AK54:AN54">
    <cfRule type="cellIs" priority="339" stopIfTrue="1" operator="between">
      <formula>"si es mayor o igual 50,0"</formula>
      <formula>"si es menor que 50,0"</formula>
    </cfRule>
  </conditionalFormatting>
  <conditionalFormatting sqref="AK54:AN54">
    <cfRule type="cellIs" priority="337" stopIfTrue="1" operator="between">
      <formula>"si es mayor o igual 50,0"</formula>
      <formula>"si es menor que 50,0"</formula>
    </cfRule>
  </conditionalFormatting>
  <conditionalFormatting sqref="AK56:AN56">
    <cfRule type="cellIs" priority="357" stopIfTrue="1" operator="between">
      <formula>"si es mayor o igual 50,0"</formula>
      <formula>"si es menor que 50,0"</formula>
    </cfRule>
  </conditionalFormatting>
  <conditionalFormatting sqref="AK54:AN54">
    <cfRule type="cellIs" priority="326" stopIfTrue="1" operator="between">
      <formula>"si es mayor o igual 50,0"</formula>
      <formula>"si es menor que 50,0"</formula>
    </cfRule>
  </conditionalFormatting>
  <conditionalFormatting sqref="AK54:AN54">
    <cfRule type="cellIs" priority="310" stopIfTrue="1" operator="between">
      <formula>"si es mayor o igual 50,0"</formula>
      <formula>"si es menor que 50,0"</formula>
    </cfRule>
  </conditionalFormatting>
  <conditionalFormatting sqref="AK55:AN55">
    <cfRule type="cellIs" priority="297" stopIfTrue="1" operator="between">
      <formula>"si es mayor o igual 50,0"</formula>
      <formula>"si es menor que 50,0"</formula>
    </cfRule>
  </conditionalFormatting>
  <conditionalFormatting sqref="AK54:AN54">
    <cfRule type="cellIs" priority="295" stopIfTrue="1" operator="between">
      <formula>"si es mayor o igual 50,0"</formula>
      <formula>"si es menor que 50,0"</formula>
    </cfRule>
  </conditionalFormatting>
  <conditionalFormatting sqref="AK54:AN54">
    <cfRule type="cellIs" priority="298" stopIfTrue="1" operator="between">
      <formula>"si es mayor o igual 50,0"</formula>
      <formula>"si es menor que 50,0"</formula>
    </cfRule>
  </conditionalFormatting>
  <conditionalFormatting sqref="AK54:AN54">
    <cfRule type="cellIs" priority="264" stopIfTrue="1" operator="between">
      <formula>"si es mayor o igual 50,0"</formula>
      <formula>"si es menor que 50,0"</formula>
    </cfRule>
  </conditionalFormatting>
  <conditionalFormatting sqref="AK55:AN55">
    <cfRule type="cellIs" priority="263" stopIfTrue="1" operator="between">
      <formula>"si es mayor o igual 50,0"</formula>
      <formula>"si es menor que 50,0"</formula>
    </cfRule>
  </conditionalFormatting>
  <conditionalFormatting sqref="AK54:AN54">
    <cfRule type="cellIs" priority="260" stopIfTrue="1" operator="between">
      <formula>"si es mayor o igual 50,0"</formula>
      <formula>"si es menor que 50,0"</formula>
    </cfRule>
  </conditionalFormatting>
  <conditionalFormatting sqref="AK54:AN54">
    <cfRule type="cellIs" priority="251" stopIfTrue="1" operator="between">
      <formula>"si es mayor o igual 50,0"</formula>
      <formula>"si es menor que 50,0"</formula>
    </cfRule>
  </conditionalFormatting>
  <conditionalFormatting sqref="AK54:AN54">
    <cfRule type="cellIs" priority="246" stopIfTrue="1" operator="between">
      <formula>"si es mayor o igual 50,0"</formula>
      <formula>"si es menor que 50,0"</formula>
    </cfRule>
  </conditionalFormatting>
  <conditionalFormatting sqref="AK54:AN54">
    <cfRule type="cellIs" priority="214" stopIfTrue="1" operator="between">
      <formula>"si es mayor o igual 50,0"</formula>
      <formula>"si es menor que 50,0"</formula>
    </cfRule>
  </conditionalFormatting>
  <conditionalFormatting sqref="AK55:AN55">
    <cfRule type="cellIs" priority="218" stopIfTrue="1" operator="between">
      <formula>"si es mayor o igual 50,0"</formula>
      <formula>"si es menor que 50,0"</formula>
    </cfRule>
  </conditionalFormatting>
  <conditionalFormatting sqref="AK54:AN54">
    <cfRule type="cellIs" priority="143" stopIfTrue="1" operator="between">
      <formula>"si es mayor o igual 50,0"</formula>
      <formula>"si es menor que 50,0"</formula>
    </cfRule>
  </conditionalFormatting>
  <conditionalFormatting sqref="AK54:AN54">
    <cfRule type="cellIs" priority="141" stopIfTrue="1" operator="between">
      <formula>"si es mayor o igual 50,0"</formula>
      <formula>"si es menor que 50,0"</formula>
    </cfRule>
  </conditionalFormatting>
  <conditionalFormatting sqref="AK54:AN54">
    <cfRule type="cellIs" priority="137" stopIfTrue="1" operator="between">
      <formula>"si es mayor o igual 50,0"</formula>
      <formula>"si es menor que 50,0"</formula>
    </cfRule>
  </conditionalFormatting>
  <conditionalFormatting sqref="AK55:AN55">
    <cfRule type="cellIs" priority="528" stopIfTrue="1" operator="between">
      <formula>"si es mayor o igual 50,0"</formula>
      <formula>"si es menor que 50,0"</formula>
    </cfRule>
  </conditionalFormatting>
  <conditionalFormatting sqref="AK55:AN55">
    <cfRule type="cellIs" priority="529" stopIfTrue="1" operator="between">
      <formula>"si es mayor o igual 50,0"</formula>
      <formula>"si es menor que 50,0"</formula>
    </cfRule>
  </conditionalFormatting>
  <conditionalFormatting sqref="AK55:AN55">
    <cfRule type="cellIs" priority="525" stopIfTrue="1" operator="between">
      <formula>"si es mayor o igual 50,0"</formula>
      <formula>"si es menor que 50,0"</formula>
    </cfRule>
  </conditionalFormatting>
  <conditionalFormatting sqref="AK54:AN54">
    <cfRule type="cellIs" priority="523" stopIfTrue="1" operator="between">
      <formula>"si es mayor o igual 50,0"</formula>
      <formula>"si es menor que 50,0"</formula>
    </cfRule>
  </conditionalFormatting>
  <conditionalFormatting sqref="AK54:AN54">
    <cfRule type="cellIs" priority="524" stopIfTrue="1" operator="between">
      <formula>"si es mayor o igual 50,0"</formula>
      <formula>"si es menor que 50,0"</formula>
    </cfRule>
  </conditionalFormatting>
  <conditionalFormatting sqref="AK55:AN55">
    <cfRule type="cellIs" priority="509" stopIfTrue="1" operator="between">
      <formula>"si es mayor o igual 50,0"</formula>
      <formula>"si es menor que 50,0"</formula>
    </cfRule>
  </conditionalFormatting>
  <conditionalFormatting sqref="AK54:AN54">
    <cfRule type="cellIs" priority="514" stopIfTrue="1" operator="between">
      <formula>"si es mayor o igual 50,0"</formula>
      <formula>"si es menor que 50,0"</formula>
    </cfRule>
  </conditionalFormatting>
  <conditionalFormatting sqref="AK56:AN56">
    <cfRule type="cellIs" priority="519" stopIfTrue="1" operator="between">
      <formula>"si es mayor o igual 50,0"</formula>
      <formula>"si es menor que 50,0"</formula>
    </cfRule>
  </conditionalFormatting>
  <conditionalFormatting sqref="AK54:AN54">
    <cfRule type="cellIs" priority="510" stopIfTrue="1" operator="between">
      <formula>"si es mayor o igual 50,0"</formula>
      <formula>"si es menor que 50,0"</formula>
    </cfRule>
  </conditionalFormatting>
  <conditionalFormatting sqref="AK55:AN55">
    <cfRule type="cellIs" priority="513" stopIfTrue="1" operator="between">
      <formula>"si es mayor o igual 50,0"</formula>
      <formula>"si es menor que 50,0"</formula>
    </cfRule>
  </conditionalFormatting>
  <conditionalFormatting sqref="AK56:AN56">
    <cfRule type="cellIs" priority="506" stopIfTrue="1" operator="between">
      <formula>"si es mayor o igual 50,0"</formula>
      <formula>"si es menor que 50,0"</formula>
    </cfRule>
  </conditionalFormatting>
  <conditionalFormatting sqref="AK56:AN56">
    <cfRule type="cellIs" priority="511" stopIfTrue="1" operator="between">
      <formula>"si es mayor o igual 50,0"</formula>
      <formula>"si es menor que 50,0"</formula>
    </cfRule>
  </conditionalFormatting>
  <conditionalFormatting sqref="AK56:AN56">
    <cfRule type="cellIs" priority="495" stopIfTrue="1" operator="between">
      <formula>"si es mayor o igual 50,0"</formula>
      <formula>"si es menor que 50,0"</formula>
    </cfRule>
  </conditionalFormatting>
  <conditionalFormatting sqref="AK55:AN55">
    <cfRule type="cellIs" priority="494" stopIfTrue="1" operator="between">
      <formula>"si es mayor o igual 50,0"</formula>
      <formula>"si es menor que 50,0"</formula>
    </cfRule>
  </conditionalFormatting>
  <conditionalFormatting sqref="AK56:AN56">
    <cfRule type="cellIs" priority="493" stopIfTrue="1" operator="between">
      <formula>"si es mayor o igual 50,0"</formula>
      <formula>"si es menor que 50,0"</formula>
    </cfRule>
  </conditionalFormatting>
  <conditionalFormatting sqref="AK56:AN56">
    <cfRule type="cellIs" priority="492" stopIfTrue="1" operator="between">
      <formula>"si es mayor o igual 50,0"</formula>
      <formula>"si es menor que 50,0"</formula>
    </cfRule>
  </conditionalFormatting>
  <conditionalFormatting sqref="AK56:AN56">
    <cfRule type="cellIs" priority="490" stopIfTrue="1" operator="between">
      <formula>"si es mayor o igual 50,0"</formula>
      <formula>"si es menor que 50,0"</formula>
    </cfRule>
  </conditionalFormatting>
  <conditionalFormatting sqref="AK55:AN55">
    <cfRule type="cellIs" priority="505" stopIfTrue="1" operator="between">
      <formula>"si es mayor o igual 50,0"</formula>
      <formula>"si es menor que 50,0"</formula>
    </cfRule>
  </conditionalFormatting>
  <conditionalFormatting sqref="AK56:AN56">
    <cfRule type="cellIs" priority="504" stopIfTrue="1" operator="between">
      <formula>"si es mayor o igual 50,0"</formula>
      <formula>"si es menor que 50,0"</formula>
    </cfRule>
  </conditionalFormatting>
  <conditionalFormatting sqref="AK56:AN56">
    <cfRule type="cellIs" priority="503" stopIfTrue="1" operator="between">
      <formula>"si es mayor o igual 50,0"</formula>
      <formula>"si es menor que 50,0"</formula>
    </cfRule>
  </conditionalFormatting>
  <conditionalFormatting sqref="AK54:AN54">
    <cfRule type="cellIs" priority="507" stopIfTrue="1" operator="between">
      <formula>"si es mayor o igual 50,0"</formula>
      <formula>"si es menor que 50,0"</formula>
    </cfRule>
  </conditionalFormatting>
  <conditionalFormatting sqref="AK56:AN56">
    <cfRule type="cellIs" priority="508" stopIfTrue="1" operator="between">
      <formula>"si es mayor o igual 50,0"</formula>
      <formula>"si es menor que 50,0"</formula>
    </cfRule>
  </conditionalFormatting>
  <conditionalFormatting sqref="AK54:AN54">
    <cfRule type="cellIs" priority="502" stopIfTrue="1" operator="between">
      <formula>"si es mayor o igual 50,0"</formula>
      <formula>"si es menor que 50,0"</formula>
    </cfRule>
  </conditionalFormatting>
  <conditionalFormatting sqref="AK55:AN55">
    <cfRule type="cellIs" priority="501" stopIfTrue="1" operator="between">
      <formula>"si es mayor o igual 50,0"</formula>
      <formula>"si es menor que 50,0"</formula>
    </cfRule>
  </conditionalFormatting>
  <conditionalFormatting sqref="AK56:AN56">
    <cfRule type="cellIs" priority="500" stopIfTrue="1" operator="between">
      <formula>"si es mayor o igual 50,0"</formula>
      <formula>"si es menor que 50,0"</formula>
    </cfRule>
  </conditionalFormatting>
  <conditionalFormatting sqref="AK56:AN56">
    <cfRule type="cellIs" priority="499" stopIfTrue="1" operator="between">
      <formula>"si es mayor o igual 50,0"</formula>
      <formula>"si es menor que 50,0"</formula>
    </cfRule>
  </conditionalFormatting>
  <conditionalFormatting sqref="AK55:AN55">
    <cfRule type="cellIs" priority="497" stopIfTrue="1" operator="between">
      <formula>"si es mayor o igual 50,0"</formula>
      <formula>"si es menor que 50,0"</formula>
    </cfRule>
  </conditionalFormatting>
  <conditionalFormatting sqref="AK54:AN54">
    <cfRule type="cellIs" priority="498" stopIfTrue="1" operator="between">
      <formula>"si es mayor o igual 50,0"</formula>
      <formula>"si es menor que 50,0"</formula>
    </cfRule>
  </conditionalFormatting>
  <conditionalFormatting sqref="AK56:AN56">
    <cfRule type="cellIs" priority="496" stopIfTrue="1" operator="between">
      <formula>"si es mayor o igual 50,0"</formula>
      <formula>"si es menor que 50,0"</formula>
    </cfRule>
  </conditionalFormatting>
  <conditionalFormatting sqref="AK55:AN55">
    <cfRule type="cellIs" priority="491" stopIfTrue="1" operator="between">
      <formula>"si es mayor o igual 50,0"</formula>
      <formula>"si es menor que 50,0"</formula>
    </cfRule>
  </conditionalFormatting>
  <conditionalFormatting sqref="AK56:AN56">
    <cfRule type="cellIs" priority="489" stopIfTrue="1" operator="between">
      <formula>"si es mayor o igual 50,0"</formula>
      <formula>"si es menor que 50,0"</formula>
    </cfRule>
  </conditionalFormatting>
  <conditionalFormatting sqref="AK55:AN55">
    <cfRule type="cellIs" priority="488" stopIfTrue="1" operator="between">
      <formula>"si es mayor o igual 50,0"</formula>
      <formula>"si es menor que 50,0"</formula>
    </cfRule>
  </conditionalFormatting>
  <conditionalFormatting sqref="AK56:AN56">
    <cfRule type="cellIs" priority="487" stopIfTrue="1" operator="between">
      <formula>"si es mayor o igual 50,0"</formula>
      <formula>"si es menor que 50,0"</formula>
    </cfRule>
  </conditionalFormatting>
  <conditionalFormatting sqref="AK55:AN55">
    <cfRule type="cellIs" priority="486" stopIfTrue="1" operator="between">
      <formula>"si es mayor o igual 50,0"</formula>
      <formula>"si es menor que 50,0"</formula>
    </cfRule>
  </conditionalFormatting>
  <conditionalFormatting sqref="AK55:AN55">
    <cfRule type="cellIs" priority="484" stopIfTrue="1" operator="between">
      <formula>"si es mayor o igual 50,0"</formula>
      <formula>"si es menor que 50,0"</formula>
    </cfRule>
  </conditionalFormatting>
  <conditionalFormatting sqref="AK56:AN56">
    <cfRule type="cellIs" priority="485" stopIfTrue="1" operator="between">
      <formula>"si es mayor o igual 50,0"</formula>
      <formula>"si es menor que 50,0"</formula>
    </cfRule>
  </conditionalFormatting>
  <conditionalFormatting sqref="AK56:AN56">
    <cfRule type="cellIs" priority="483" stopIfTrue="1" operator="between">
      <formula>"si es mayor o igual 50,0"</formula>
      <formula>"si es menor que 50,0"</formula>
    </cfRule>
  </conditionalFormatting>
  <conditionalFormatting sqref="AK55:AN55">
    <cfRule type="cellIs" priority="482" stopIfTrue="1" operator="between">
      <formula>"si es mayor o igual 50,0"</formula>
      <formula>"si es menor que 50,0"</formula>
    </cfRule>
  </conditionalFormatting>
  <conditionalFormatting sqref="AK55:AN55">
    <cfRule type="cellIs" priority="481" stopIfTrue="1" operator="between">
      <formula>"si es mayor o igual 50,0"</formula>
      <formula>"si es menor que 50,0"</formula>
    </cfRule>
  </conditionalFormatting>
  <conditionalFormatting sqref="AK54:AN54">
    <cfRule type="cellIs" priority="479" stopIfTrue="1" operator="between">
      <formula>"si es mayor o igual 50,0"</formula>
      <formula>"si es menor que 50,0"</formula>
    </cfRule>
  </conditionalFormatting>
  <conditionalFormatting sqref="AK55:AN55">
    <cfRule type="cellIs" priority="480" stopIfTrue="1" operator="between">
      <formula>"si es mayor o igual 50,0"</formula>
      <formula>"si es menor que 50,0"</formula>
    </cfRule>
  </conditionalFormatting>
  <conditionalFormatting sqref="AK56:AN56">
    <cfRule type="cellIs" priority="478" stopIfTrue="1" operator="between">
      <formula>"si es mayor o igual 50,0"</formula>
      <formula>"si es menor que 50,0"</formula>
    </cfRule>
  </conditionalFormatting>
  <conditionalFormatting sqref="AK55:AN55">
    <cfRule type="cellIs" priority="477" stopIfTrue="1" operator="between">
      <formula>"si es mayor o igual 50,0"</formula>
      <formula>"si es menor que 50,0"</formula>
    </cfRule>
  </conditionalFormatting>
  <conditionalFormatting sqref="AK56:AN56">
    <cfRule type="cellIs" priority="476" stopIfTrue="1" operator="between">
      <formula>"si es mayor o igual 50,0"</formula>
      <formula>"si es menor que 50,0"</formula>
    </cfRule>
  </conditionalFormatting>
  <conditionalFormatting sqref="AK56:AN56">
    <cfRule type="cellIs" priority="475" stopIfTrue="1" operator="between">
      <formula>"si es mayor o igual 50,0"</formula>
      <formula>"si es menor que 50,0"</formula>
    </cfRule>
  </conditionalFormatting>
  <conditionalFormatting sqref="AK54:AN54">
    <cfRule type="cellIs" priority="474" stopIfTrue="1" operator="between">
      <formula>"si es mayor o igual 50,0"</formula>
      <formula>"si es menor que 50,0"</formula>
    </cfRule>
  </conditionalFormatting>
  <conditionalFormatting sqref="AK56:AN56">
    <cfRule type="cellIs" priority="471" stopIfTrue="1" operator="between">
      <formula>"si es mayor o igual 50,0"</formula>
      <formula>"si es menor que 50,0"</formula>
    </cfRule>
  </conditionalFormatting>
  <conditionalFormatting sqref="AK55:AN55">
    <cfRule type="cellIs" priority="473" stopIfTrue="1" operator="between">
      <formula>"si es mayor o igual 50,0"</formula>
      <formula>"si es menor que 50,0"</formula>
    </cfRule>
  </conditionalFormatting>
  <conditionalFormatting sqref="AK56:AN56">
    <cfRule type="cellIs" priority="472" stopIfTrue="1" operator="between">
      <formula>"si es mayor o igual 50,0"</formula>
      <formula>"si es menor que 50,0"</formula>
    </cfRule>
  </conditionalFormatting>
  <conditionalFormatting sqref="AK54:AN54">
    <cfRule type="cellIs" priority="470" stopIfTrue="1" operator="between">
      <formula>"si es mayor o igual 50,0"</formula>
      <formula>"si es menor que 50,0"</formula>
    </cfRule>
  </conditionalFormatting>
  <conditionalFormatting sqref="AK55:AN55">
    <cfRule type="cellIs" priority="469" stopIfTrue="1" operator="between">
      <formula>"si es mayor o igual 50,0"</formula>
      <formula>"si es menor que 50,0"</formula>
    </cfRule>
  </conditionalFormatting>
  <conditionalFormatting sqref="AK56:AN56">
    <cfRule type="cellIs" priority="468" stopIfTrue="1" operator="between">
      <formula>"si es mayor o igual 50,0"</formula>
      <formula>"si es menor que 50,0"</formula>
    </cfRule>
  </conditionalFormatting>
  <conditionalFormatting sqref="AK55:AN55">
    <cfRule type="cellIs" priority="458" stopIfTrue="1" operator="between">
      <formula>"si es mayor o igual 50,0"</formula>
      <formula>"si es menor que 50,0"</formula>
    </cfRule>
  </conditionalFormatting>
  <conditionalFormatting sqref="AK55:AN55">
    <cfRule type="cellIs" priority="467" stopIfTrue="1" operator="between">
      <formula>"si es mayor o igual 50,0"</formula>
      <formula>"si es menor que 50,0"</formula>
    </cfRule>
  </conditionalFormatting>
  <conditionalFormatting sqref="AK56:AN56">
    <cfRule type="cellIs" priority="466" stopIfTrue="1" operator="between">
      <formula>"si es mayor o igual 50,0"</formula>
      <formula>"si es menor que 50,0"</formula>
    </cfRule>
  </conditionalFormatting>
  <conditionalFormatting sqref="AK54:AN54">
    <cfRule type="cellIs" priority="465" stopIfTrue="1" operator="between">
      <formula>"si es mayor o igual 50,0"</formula>
      <formula>"si es menor que 50,0"</formula>
    </cfRule>
  </conditionalFormatting>
  <conditionalFormatting sqref="AK56:AN56">
    <cfRule type="cellIs" priority="463" stopIfTrue="1" operator="between">
      <formula>"si es mayor o igual 50,0"</formula>
      <formula>"si es menor que 50,0"</formula>
    </cfRule>
  </conditionalFormatting>
  <conditionalFormatting sqref="AK54:AN54">
    <cfRule type="cellIs" priority="462" stopIfTrue="1" operator="between">
      <formula>"si es mayor o igual 50,0"</formula>
      <formula>"si es menor que 50,0"</formula>
    </cfRule>
  </conditionalFormatting>
  <conditionalFormatting sqref="AK55:AN55">
    <cfRule type="cellIs" priority="461" stopIfTrue="1" operator="between">
      <formula>"si es mayor o igual 50,0"</formula>
      <formula>"si es menor que 50,0"</formula>
    </cfRule>
  </conditionalFormatting>
  <conditionalFormatting sqref="AK54:AN54">
    <cfRule type="cellIs" priority="459" stopIfTrue="1" operator="between">
      <formula>"si es mayor o igual 50,0"</formula>
      <formula>"si es menor que 50,0"</formula>
    </cfRule>
  </conditionalFormatting>
  <conditionalFormatting sqref="AK55:AN55">
    <cfRule type="cellIs" priority="460" stopIfTrue="1" operator="between">
      <formula>"si es mayor o igual 50,0"</formula>
      <formula>"si es menor que 50,0"</formula>
    </cfRule>
  </conditionalFormatting>
  <conditionalFormatting sqref="AK55:AN55">
    <cfRule type="cellIs" priority="436" stopIfTrue="1" operator="between">
      <formula>"si es mayor o igual 50,0"</formula>
      <formula>"si es menor que 50,0"</formula>
    </cfRule>
  </conditionalFormatting>
  <conditionalFormatting sqref="AK55:AN55">
    <cfRule type="cellIs" priority="457" stopIfTrue="1" operator="between">
      <formula>"si es mayor o igual 50,0"</formula>
      <formula>"si es menor que 50,0"</formula>
    </cfRule>
  </conditionalFormatting>
  <conditionalFormatting sqref="AK55:AN55">
    <cfRule type="cellIs" priority="442" stopIfTrue="1" operator="between">
      <formula>"si es mayor o igual 50,0"</formula>
      <formula>"si es menor que 50,0"</formula>
    </cfRule>
  </conditionalFormatting>
  <conditionalFormatting sqref="AK55:AN55">
    <cfRule type="cellIs" priority="440" stopIfTrue="1" operator="between">
      <formula>"si es mayor o igual 50,0"</formula>
      <formula>"si es menor que 50,0"</formula>
    </cfRule>
  </conditionalFormatting>
  <conditionalFormatting sqref="AK56:AN56">
    <cfRule type="cellIs" priority="453" stopIfTrue="1" operator="between">
      <formula>"si es mayor o igual 50,0"</formula>
      <formula>"si es menor que 50,0"</formula>
    </cfRule>
  </conditionalFormatting>
  <conditionalFormatting sqref="AK54:AN54">
    <cfRule type="cellIs" priority="452" stopIfTrue="1" operator="between">
      <formula>"si es mayor o igual 50,0"</formula>
      <formula>"si es menor que 50,0"</formula>
    </cfRule>
  </conditionalFormatting>
  <conditionalFormatting sqref="AK54:AN54">
    <cfRule type="cellIs" priority="455" stopIfTrue="1" operator="between">
      <formula>"si es mayor o igual 50,0"</formula>
      <formula>"si es menor que 50,0"</formula>
    </cfRule>
  </conditionalFormatting>
  <conditionalFormatting sqref="AK56:AN56">
    <cfRule type="cellIs" priority="456" stopIfTrue="1" operator="between">
      <formula>"si es mayor o igual 50,0"</formula>
      <formula>"si es menor que 50,0"</formula>
    </cfRule>
  </conditionalFormatting>
  <conditionalFormatting sqref="AK55:AN55">
    <cfRule type="cellIs" priority="454" stopIfTrue="1" operator="between">
      <formula>"si es mayor o igual 50,0"</formula>
      <formula>"si es menor que 50,0"</formula>
    </cfRule>
  </conditionalFormatting>
  <conditionalFormatting sqref="AK55:AN55">
    <cfRule type="cellIs" priority="450" stopIfTrue="1" operator="between">
      <formula>"si es mayor o igual 50,0"</formula>
      <formula>"si es menor que 50,0"</formula>
    </cfRule>
  </conditionalFormatting>
  <conditionalFormatting sqref="AK55:AN55">
    <cfRule type="cellIs" priority="451" stopIfTrue="1" operator="between">
      <formula>"si es mayor o igual 50,0"</formula>
      <formula>"si es menor que 50,0"</formula>
    </cfRule>
  </conditionalFormatting>
  <conditionalFormatting sqref="AK54:AN54">
    <cfRule type="cellIs" priority="449" stopIfTrue="1" operator="between">
      <formula>"si es mayor o igual 50,0"</formula>
      <formula>"si es menor que 50,0"</formula>
    </cfRule>
  </conditionalFormatting>
  <conditionalFormatting sqref="AK54:AN54">
    <cfRule type="cellIs" priority="447" stopIfTrue="1" operator="between">
      <formula>"si es mayor o igual 50,0"</formula>
      <formula>"si es menor que 50,0"</formula>
    </cfRule>
  </conditionalFormatting>
  <conditionalFormatting sqref="AK55:AN55">
    <cfRule type="cellIs" priority="446" stopIfTrue="1" operator="between">
      <formula>"si es mayor o igual 50,0"</formula>
      <formula>"si es menor que 50,0"</formula>
    </cfRule>
  </conditionalFormatting>
  <conditionalFormatting sqref="AK56:AN56">
    <cfRule type="cellIs" priority="444" stopIfTrue="1" operator="between">
      <formula>"si es mayor o igual 50,0"</formula>
      <formula>"si es menor que 50,0"</formula>
    </cfRule>
  </conditionalFormatting>
  <conditionalFormatting sqref="AK56:AN56">
    <cfRule type="cellIs" priority="445" stopIfTrue="1" operator="between">
      <formula>"si es mayor o igual 50,0"</formula>
      <formula>"si es menor que 50,0"</formula>
    </cfRule>
  </conditionalFormatting>
  <conditionalFormatting sqref="AK54:AN54">
    <cfRule type="cellIs" priority="443" stopIfTrue="1" operator="between">
      <formula>"si es mayor o igual 50,0"</formula>
      <formula>"si es menor que 50,0"</formula>
    </cfRule>
  </conditionalFormatting>
  <conditionalFormatting sqref="AK55:AN55">
    <cfRule type="cellIs" priority="438" stopIfTrue="1" operator="between">
      <formula>"si es mayor o igual 50,0"</formula>
      <formula>"si es menor que 50,0"</formula>
    </cfRule>
  </conditionalFormatting>
  <conditionalFormatting sqref="AK54:AN54">
    <cfRule type="cellIs" priority="437" stopIfTrue="1" operator="between">
      <formula>"si es mayor o igual 50,0"</formula>
      <formula>"si es menor que 50,0"</formula>
    </cfRule>
  </conditionalFormatting>
  <conditionalFormatting sqref="AK55:AN55">
    <cfRule type="cellIs" priority="464" stopIfTrue="1" operator="between">
      <formula>"si es mayor o igual 50,0"</formula>
      <formula>"si es menor que 50,0"</formula>
    </cfRule>
  </conditionalFormatting>
  <conditionalFormatting sqref="AK56:AN56">
    <cfRule type="cellIs" priority="432" stopIfTrue="1" operator="between">
      <formula>"si es mayor o igual 50,0"</formula>
      <formula>"si es menor que 50,0"</formula>
    </cfRule>
  </conditionalFormatting>
  <conditionalFormatting sqref="AK54:AN54">
    <cfRule type="cellIs" priority="433" stopIfTrue="1" operator="between">
      <formula>"si es mayor o igual 50,0"</formula>
      <formula>"si es menor que 50,0"</formula>
    </cfRule>
  </conditionalFormatting>
  <conditionalFormatting sqref="AK55:AN55">
    <cfRule type="cellIs" priority="434" stopIfTrue="1" operator="between">
      <formula>"si es mayor o igual 50,0"</formula>
      <formula>"si es menor que 50,0"</formula>
    </cfRule>
  </conditionalFormatting>
  <conditionalFormatting sqref="AK55:AN55">
    <cfRule type="cellIs" priority="431" stopIfTrue="1" operator="between">
      <formula>"si es mayor o igual 50,0"</formula>
      <formula>"si es menor que 50,0"</formula>
    </cfRule>
  </conditionalFormatting>
  <conditionalFormatting sqref="AK56:AN56">
    <cfRule type="cellIs" priority="430" stopIfTrue="1" operator="between">
      <formula>"si es mayor o igual 50,0"</formula>
      <formula>"si es menor que 50,0"</formula>
    </cfRule>
  </conditionalFormatting>
  <conditionalFormatting sqref="AK56:AN56">
    <cfRule type="cellIs" priority="429" stopIfTrue="1" operator="between">
      <formula>"si es mayor o igual 50,0"</formula>
      <formula>"si es menor que 50,0"</formula>
    </cfRule>
  </conditionalFormatting>
  <conditionalFormatting sqref="AK55:AN55">
    <cfRule type="cellIs" priority="427" stopIfTrue="1" operator="between">
      <formula>"si es mayor o igual 50,0"</formula>
      <formula>"si es menor que 50,0"</formula>
    </cfRule>
  </conditionalFormatting>
  <conditionalFormatting sqref="AK54:AN54">
    <cfRule type="cellIs" priority="428" stopIfTrue="1" operator="between">
      <formula>"si es mayor o igual 50,0"</formula>
      <formula>"si es menor que 50,0"</formula>
    </cfRule>
  </conditionalFormatting>
  <conditionalFormatting sqref="AK56:AN56">
    <cfRule type="cellIs" priority="426" stopIfTrue="1" operator="between">
      <formula>"si es mayor o igual 50,0"</formula>
      <formula>"si es menor que 50,0"</formula>
    </cfRule>
  </conditionalFormatting>
  <conditionalFormatting sqref="AK56:AN56">
    <cfRule type="cellIs" priority="425" stopIfTrue="1" operator="between">
      <formula>"si es mayor o igual 50,0"</formula>
      <formula>"si es menor que 50,0"</formula>
    </cfRule>
  </conditionalFormatting>
  <conditionalFormatting sqref="AK54:AN54">
    <cfRule type="cellIs" priority="424" stopIfTrue="1" operator="between">
      <formula>"si es mayor o igual 50,0"</formula>
      <formula>"si es menor que 50,0"</formula>
    </cfRule>
  </conditionalFormatting>
  <conditionalFormatting sqref="AK55:AN55">
    <cfRule type="cellIs" priority="423" stopIfTrue="1" operator="between">
      <formula>"si es mayor o igual 50,0"</formula>
      <formula>"si es menor que 50,0"</formula>
    </cfRule>
  </conditionalFormatting>
  <conditionalFormatting sqref="AK56:AN56">
    <cfRule type="cellIs" priority="420" stopIfTrue="1" operator="between">
      <formula>"si es mayor o igual 50,0"</formula>
      <formula>"si es menor que 50,0"</formula>
    </cfRule>
  </conditionalFormatting>
  <conditionalFormatting sqref="AK55:AN55">
    <cfRule type="cellIs" priority="421" stopIfTrue="1" operator="between">
      <formula>"si es mayor o igual 50,0"</formula>
      <formula>"si es menor que 50,0"</formula>
    </cfRule>
  </conditionalFormatting>
  <conditionalFormatting sqref="AK56:AN56">
    <cfRule type="cellIs" priority="422" stopIfTrue="1" operator="between">
      <formula>"si es mayor o igual 50,0"</formula>
      <formula>"si es menor que 50,0"</formula>
    </cfRule>
  </conditionalFormatting>
  <conditionalFormatting sqref="AK54:AN54">
    <cfRule type="cellIs" priority="419" stopIfTrue="1" operator="between">
      <formula>"si es mayor o igual 50,0"</formula>
      <formula>"si es menor que 50,0"</formula>
    </cfRule>
  </conditionalFormatting>
  <conditionalFormatting sqref="AK56:AN56">
    <cfRule type="cellIs" priority="417" stopIfTrue="1" operator="between">
      <formula>"si es mayor o igual 50,0"</formula>
      <formula>"si es menor que 50,0"</formula>
    </cfRule>
  </conditionalFormatting>
  <conditionalFormatting sqref="AK55:AN55">
    <cfRule type="cellIs" priority="418" stopIfTrue="1" operator="between">
      <formula>"si es mayor o igual 50,0"</formula>
      <formula>"si es menor que 50,0"</formula>
    </cfRule>
  </conditionalFormatting>
  <conditionalFormatting sqref="AK54:AN54">
    <cfRule type="cellIs" priority="416" stopIfTrue="1" operator="between">
      <formula>"si es mayor o igual 50,0"</formula>
      <formula>"si es menor que 50,0"</formula>
    </cfRule>
  </conditionalFormatting>
  <conditionalFormatting sqref="AK55:AN55">
    <cfRule type="cellIs" priority="415" stopIfTrue="1" operator="between">
      <formula>"si es mayor o igual 50,0"</formula>
      <formula>"si es menor que 50,0"</formula>
    </cfRule>
  </conditionalFormatting>
  <conditionalFormatting sqref="AK55:AN55">
    <cfRule type="cellIs" priority="414" stopIfTrue="1" operator="between">
      <formula>"si es mayor o igual 50,0"</formula>
      <formula>"si es menor que 50,0"</formula>
    </cfRule>
  </conditionalFormatting>
  <conditionalFormatting sqref="AK56:AN56">
    <cfRule type="cellIs" priority="410" stopIfTrue="1" operator="between">
      <formula>"si es mayor o igual 50,0"</formula>
      <formula>"si es menor que 50,0"</formula>
    </cfRule>
  </conditionalFormatting>
  <conditionalFormatting sqref="AK55:AN55">
    <cfRule type="cellIs" priority="411" stopIfTrue="1" operator="between">
      <formula>"si es mayor o igual 50,0"</formula>
      <formula>"si es menor que 50,0"</formula>
    </cfRule>
  </conditionalFormatting>
  <conditionalFormatting sqref="AK54:AN54">
    <cfRule type="cellIs" priority="409" stopIfTrue="1" operator="between">
      <formula>"si es mayor o igual 50,0"</formula>
      <formula>"si es menor que 50,0"</formula>
    </cfRule>
  </conditionalFormatting>
  <conditionalFormatting sqref="AK55:AN55">
    <cfRule type="cellIs" priority="408" stopIfTrue="1" operator="between">
      <formula>"si es mayor o igual 50,0"</formula>
      <formula>"si es menor que 50,0"</formula>
    </cfRule>
  </conditionalFormatting>
  <conditionalFormatting sqref="AK56:AN56">
    <cfRule type="cellIs" priority="407" stopIfTrue="1" operator="between">
      <formula>"si es mayor o igual 50,0"</formula>
      <formula>"si es menor que 50,0"</formula>
    </cfRule>
  </conditionalFormatting>
  <conditionalFormatting sqref="AK54:AN54">
    <cfRule type="cellIs" priority="397" stopIfTrue="1" operator="between">
      <formula>"si es mayor o igual 50,0"</formula>
      <formula>"si es menor que 50,0"</formula>
    </cfRule>
  </conditionalFormatting>
  <conditionalFormatting sqref="AK54:AN54">
    <cfRule type="cellIs" priority="406" stopIfTrue="1" operator="between">
      <formula>"si es mayor o igual 50,0"</formula>
      <formula>"si es menor que 50,0"</formula>
    </cfRule>
  </conditionalFormatting>
  <conditionalFormatting sqref="AK55:AN55">
    <cfRule type="cellIs" priority="405" stopIfTrue="1" operator="between">
      <formula>"si es mayor o igual 50,0"</formula>
      <formula>"si es menor que 50,0"</formula>
    </cfRule>
  </conditionalFormatting>
  <conditionalFormatting sqref="AK55:AN55">
    <cfRule type="cellIs" priority="404" stopIfTrue="1" operator="between">
      <formula>"si es mayor o igual 50,0"</formula>
      <formula>"si es menor que 50,0"</formula>
    </cfRule>
  </conditionalFormatting>
  <conditionalFormatting sqref="AK55:AN55">
    <cfRule type="cellIs" priority="402" stopIfTrue="1" operator="between">
      <formula>"si es mayor o igual 50,0"</formula>
      <formula>"si es menor que 50,0"</formula>
    </cfRule>
  </conditionalFormatting>
  <conditionalFormatting sqref="AK54:AN54">
    <cfRule type="cellIs" priority="401" stopIfTrue="1" operator="between">
      <formula>"si es mayor o igual 50,0"</formula>
      <formula>"si es menor que 50,0"</formula>
    </cfRule>
  </conditionalFormatting>
  <conditionalFormatting sqref="AK55:AN55">
    <cfRule type="cellIs" priority="400" stopIfTrue="1" operator="between">
      <formula>"si es mayor o igual 50,0"</formula>
      <formula>"si es menor que 50,0"</formula>
    </cfRule>
  </conditionalFormatting>
  <conditionalFormatting sqref="AK56:AN56">
    <cfRule type="cellIs" priority="398" stopIfTrue="1" operator="between">
      <formula>"si es mayor o igual 50,0"</formula>
      <formula>"si es menor que 50,0"</formula>
    </cfRule>
  </conditionalFormatting>
  <conditionalFormatting sqref="AK56:AN56">
    <cfRule type="cellIs" priority="399" stopIfTrue="1" operator="between">
      <formula>"si es mayor o igual 50,0"</formula>
      <formula>"si es menor que 50,0"</formula>
    </cfRule>
  </conditionalFormatting>
  <conditionalFormatting sqref="AK55:AN55">
    <cfRule type="cellIs" priority="396" stopIfTrue="1" operator="between">
      <formula>"si es mayor o igual 50,0"</formula>
      <formula>"si es menor que 50,0"</formula>
    </cfRule>
  </conditionalFormatting>
  <conditionalFormatting sqref="AK55:AN55">
    <cfRule type="cellIs" priority="381" stopIfTrue="1" operator="between">
      <formula>"si es mayor o igual 50,0"</formula>
      <formula>"si es menor que 50,0"</formula>
    </cfRule>
  </conditionalFormatting>
  <conditionalFormatting sqref="AK55:AN55">
    <cfRule type="cellIs" priority="392" stopIfTrue="1" operator="between">
      <formula>"si es mayor o igual 50,0"</formula>
      <formula>"si es menor que 50,0"</formula>
    </cfRule>
  </conditionalFormatting>
  <conditionalFormatting sqref="AK54:AN54">
    <cfRule type="cellIs" priority="391" stopIfTrue="1" operator="between">
      <formula>"si es mayor o igual 50,0"</formula>
      <formula>"si es menor que 50,0"</formula>
    </cfRule>
  </conditionalFormatting>
  <conditionalFormatting sqref="AK55:AN55">
    <cfRule type="cellIs" priority="394" stopIfTrue="1" operator="between">
      <formula>"si es mayor o igual 50,0"</formula>
      <formula>"si es menor que 50,0"</formula>
    </cfRule>
  </conditionalFormatting>
  <conditionalFormatting sqref="AK56:AN56">
    <cfRule type="cellIs" priority="395" stopIfTrue="1" operator="between">
      <formula>"si es mayor o igual 50,0"</formula>
      <formula>"si es menor que 50,0"</formula>
    </cfRule>
  </conditionalFormatting>
  <conditionalFormatting sqref="AK54:AN54">
    <cfRule type="cellIs" priority="393" stopIfTrue="1" operator="between">
      <formula>"si es mayor o igual 50,0"</formula>
      <formula>"si es menor que 50,0"</formula>
    </cfRule>
  </conditionalFormatting>
  <conditionalFormatting sqref="AK54:AN54">
    <cfRule type="cellIs" priority="389" stopIfTrue="1" operator="between">
      <formula>"si es mayor o igual 50,0"</formula>
      <formula>"si es menor que 50,0"</formula>
    </cfRule>
  </conditionalFormatting>
  <conditionalFormatting sqref="AK55:AN55">
    <cfRule type="cellIs" priority="390" stopIfTrue="1" operator="between">
      <formula>"si es mayor o igual 50,0"</formula>
      <formula>"si es menor que 50,0"</formula>
    </cfRule>
  </conditionalFormatting>
  <conditionalFormatting sqref="AK55:AN55">
    <cfRule type="cellIs" priority="388" stopIfTrue="1" operator="between">
      <formula>"si es mayor o igual 50,0"</formula>
      <formula>"si es menor que 50,0"</formula>
    </cfRule>
  </conditionalFormatting>
  <conditionalFormatting sqref="AK55:AN55">
    <cfRule type="cellIs" priority="387" stopIfTrue="1" operator="between">
      <formula>"si es mayor o igual 50,0"</formula>
      <formula>"si es menor que 50,0"</formula>
    </cfRule>
  </conditionalFormatting>
  <conditionalFormatting sqref="AK56:AN56">
    <cfRule type="cellIs" priority="386" stopIfTrue="1" operator="between">
      <formula>"si es mayor o igual 50,0"</formula>
      <formula>"si es menor que 50,0"</formula>
    </cfRule>
  </conditionalFormatting>
  <conditionalFormatting sqref="AK54:AN54">
    <cfRule type="cellIs" priority="385" stopIfTrue="1" operator="between">
      <formula>"si es mayor o igual 50,0"</formula>
      <formula>"si es menor que 50,0"</formula>
    </cfRule>
  </conditionalFormatting>
  <conditionalFormatting sqref="AK56:AN56">
    <cfRule type="cellIs" priority="383" stopIfTrue="1" operator="between">
      <formula>"si es mayor o igual 50,0"</formula>
      <formula>"si es menor que 50,0"</formula>
    </cfRule>
  </conditionalFormatting>
  <conditionalFormatting sqref="AK55:AN55">
    <cfRule type="cellIs" priority="384" stopIfTrue="1" operator="between">
      <formula>"si es mayor o igual 50,0"</formula>
      <formula>"si es menor que 50,0"</formula>
    </cfRule>
  </conditionalFormatting>
  <conditionalFormatting sqref="AK54:AN54">
    <cfRule type="cellIs" priority="382" stopIfTrue="1" operator="between">
      <formula>"si es mayor o igual 50,0"</formula>
      <formula>"si es menor que 50,0"</formula>
    </cfRule>
  </conditionalFormatting>
  <conditionalFormatting sqref="AK54:AN54">
    <cfRule type="cellIs" priority="377" stopIfTrue="1" operator="between">
      <formula>"si es mayor o igual 50,0"</formula>
      <formula>"si es menor que 50,0"</formula>
    </cfRule>
  </conditionalFormatting>
  <conditionalFormatting sqref="AK54:AN54">
    <cfRule type="cellIs" priority="403" stopIfTrue="1" operator="between">
      <formula>"si es mayor o igual 50,0"</formula>
      <formula>"si es menor que 50,0"</formula>
    </cfRule>
  </conditionalFormatting>
  <conditionalFormatting sqref="AK54:AN54">
    <cfRule type="cellIs" priority="714" stopIfTrue="1" operator="between">
      <formula>"si es mayor o igual 50,0"</formula>
      <formula>"si es menor que 50,0"</formula>
    </cfRule>
  </conditionalFormatting>
  <conditionalFormatting sqref="AK55:AN55">
    <cfRule type="cellIs" priority="713" stopIfTrue="1" operator="between">
      <formula>"si es mayor o igual 50,0"</formula>
      <formula>"si es menor que 50,0"</formula>
    </cfRule>
  </conditionalFormatting>
  <conditionalFormatting sqref="AK55:AN55">
    <cfRule type="cellIs" priority="712" stopIfTrue="1" operator="between">
      <formula>"si es mayor o igual 50,0"</formula>
      <formula>"si es menor que 50,0"</formula>
    </cfRule>
  </conditionalFormatting>
  <conditionalFormatting sqref="AK54:AN54">
    <cfRule type="cellIs" priority="710" stopIfTrue="1" operator="between">
      <formula>"si es mayor o igual 50,0"</formula>
      <formula>"si es menor que 50,0"</formula>
    </cfRule>
  </conditionalFormatting>
  <conditionalFormatting sqref="AK55:AN55">
    <cfRule type="cellIs" priority="709" stopIfTrue="1" operator="between">
      <formula>"si es mayor o igual 50,0"</formula>
      <formula>"si es menor que 50,0"</formula>
    </cfRule>
  </conditionalFormatting>
  <conditionalFormatting sqref="AK54:AN54">
    <cfRule type="cellIs" priority="707" stopIfTrue="1" operator="between">
      <formula>"si es mayor o igual 50,0"</formula>
      <formula>"si es menor que 50,0"</formula>
    </cfRule>
  </conditionalFormatting>
  <conditionalFormatting sqref="AK55:AN55">
    <cfRule type="cellIs" priority="706" stopIfTrue="1" operator="between">
      <formula>"si es mayor o igual 50,0"</formula>
      <formula>"si es menor que 50,0"</formula>
    </cfRule>
  </conditionalFormatting>
  <conditionalFormatting sqref="AK56:AN56">
    <cfRule type="cellIs" priority="700" stopIfTrue="1" operator="between">
      <formula>"si es mayor o igual 50,0"</formula>
      <formula>"si es menor que 50,0"</formula>
    </cfRule>
  </conditionalFormatting>
  <conditionalFormatting sqref="AK54:AN54">
    <cfRule type="cellIs" priority="704" stopIfTrue="1" operator="between">
      <formula>"si es mayor o igual 50,0"</formula>
      <formula>"si es menor que 50,0"</formula>
    </cfRule>
  </conditionalFormatting>
  <conditionalFormatting sqref="AK55:AN55">
    <cfRule type="cellIs" priority="701" stopIfTrue="1" operator="between">
      <formula>"si es mayor o igual 50,0"</formula>
      <formula>"si es menor que 50,0"</formula>
    </cfRule>
  </conditionalFormatting>
  <conditionalFormatting sqref="AK56:AN56">
    <cfRule type="cellIs" priority="696" stopIfTrue="1" operator="between">
      <formula>"si es mayor o igual 50,0"</formula>
      <formula>"si es menor que 50,0"</formula>
    </cfRule>
  </conditionalFormatting>
  <conditionalFormatting sqref="AK54:AN54">
    <cfRule type="cellIs" priority="718" stopIfTrue="1" operator="between">
      <formula>"si es mayor o igual 50,0"</formula>
      <formula>"si es menor que 50,0"</formula>
    </cfRule>
  </conditionalFormatting>
  <conditionalFormatting sqref="AK55:AN55">
    <cfRule type="cellIs" priority="715" stopIfTrue="1" operator="between">
      <formula>"si es mayor o igual 50,0"</formula>
      <formula>"si es menor que 50,0"</formula>
    </cfRule>
  </conditionalFormatting>
  <conditionalFormatting sqref="AK54:AN54">
    <cfRule type="cellIs" priority="716" stopIfTrue="1" operator="between">
      <formula>"si es mayor o igual 50,0"</formula>
      <formula>"si es menor que 50,0"</formula>
    </cfRule>
  </conditionalFormatting>
  <conditionalFormatting sqref="AK56:AN56">
    <cfRule type="cellIs" priority="711" stopIfTrue="1" operator="between">
      <formula>"si es mayor o igual 50,0"</formula>
      <formula>"si es menor que 50,0"</formula>
    </cfRule>
  </conditionalFormatting>
  <conditionalFormatting sqref="AK55:AN55">
    <cfRule type="cellIs" priority="717" stopIfTrue="1" operator="between">
      <formula>"si es mayor o igual 50,0"</formula>
      <formula>"si es menor que 50,0"</formula>
    </cfRule>
  </conditionalFormatting>
  <conditionalFormatting sqref="AK54:AN54">
    <cfRule type="cellIs" priority="698" stopIfTrue="1" operator="between">
      <formula>"si es mayor o igual 50,0"</formula>
      <formula>"si es menor que 50,0"</formula>
    </cfRule>
  </conditionalFormatting>
  <conditionalFormatting sqref="AK54:AN54">
    <cfRule type="cellIs" priority="702" stopIfTrue="1" operator="between">
      <formula>"si es mayor o igual 50,0"</formula>
      <formula>"si es menor que 50,0"</formula>
    </cfRule>
  </conditionalFormatting>
  <conditionalFormatting sqref="AK55:AN55">
    <cfRule type="cellIs" priority="703" stopIfTrue="1" operator="between">
      <formula>"si es mayor o igual 50,0"</formula>
      <formula>"si es menor que 50,0"</formula>
    </cfRule>
  </conditionalFormatting>
  <conditionalFormatting sqref="AK56:AN56">
    <cfRule type="cellIs" priority="699" stopIfTrue="1" operator="between">
      <formula>"si es mayor o igual 50,0"</formula>
      <formula>"si es menor que 50,0"</formula>
    </cfRule>
  </conditionalFormatting>
  <conditionalFormatting sqref="AK55:AN55">
    <cfRule type="cellIs" priority="693" stopIfTrue="1" operator="between">
      <formula>"si es mayor o igual 50,0"</formula>
      <formula>"si es menor que 50,0"</formula>
    </cfRule>
  </conditionalFormatting>
  <conditionalFormatting sqref="AK54:AN54">
    <cfRule type="cellIs" priority="692" stopIfTrue="1" operator="between">
      <formula>"si es mayor o igual 50,0"</formula>
      <formula>"si es menor que 50,0"</formula>
    </cfRule>
  </conditionalFormatting>
  <conditionalFormatting sqref="AK55:AN55">
    <cfRule type="cellIs" priority="691" stopIfTrue="1" operator="between">
      <formula>"si es mayor o igual 50,0"</formula>
      <formula>"si es menor que 50,0"</formula>
    </cfRule>
  </conditionalFormatting>
  <conditionalFormatting sqref="AK55:AN55">
    <cfRule type="cellIs" priority="695" stopIfTrue="1" operator="between">
      <formula>"si es mayor o igual 50,0"</formula>
      <formula>"si es menor que 50,0"</formula>
    </cfRule>
  </conditionalFormatting>
  <conditionalFormatting sqref="AK54:AN54">
    <cfRule type="cellIs" priority="694" stopIfTrue="1" operator="between">
      <formula>"si es mayor o igual 50,0"</formula>
      <formula>"si es menor que 50,0"</formula>
    </cfRule>
  </conditionalFormatting>
  <conditionalFormatting sqref="AK55:AN55">
    <cfRule type="cellIs" priority="689" stopIfTrue="1" operator="between">
      <formula>"si es mayor o igual 50,0"</formula>
      <formula>"si es menor que 50,0"</formula>
    </cfRule>
  </conditionalFormatting>
  <conditionalFormatting sqref="AK54:AN54">
    <cfRule type="cellIs" priority="688" stopIfTrue="1" operator="between">
      <formula>"si es mayor o igual 50,0"</formula>
      <formula>"si es menor que 50,0"</formula>
    </cfRule>
  </conditionalFormatting>
  <conditionalFormatting sqref="AK55:AN55">
    <cfRule type="cellIs" priority="687" stopIfTrue="1" operator="between">
      <formula>"si es mayor o igual 50,0"</formula>
      <formula>"si es menor que 50,0"</formula>
    </cfRule>
  </conditionalFormatting>
  <conditionalFormatting sqref="AK55:AN55">
    <cfRule type="cellIs" priority="721" stopIfTrue="1" operator="between">
      <formula>"si es mayor o igual 50,0"</formula>
      <formula>"si es menor que 50,0"</formula>
    </cfRule>
  </conditionalFormatting>
  <conditionalFormatting sqref="AK56:AN56">
    <cfRule type="cellIs" priority="720" stopIfTrue="1" operator="between">
      <formula>"si es mayor o igual 50,0"</formula>
      <formula>"si es menor que 50,0"</formula>
    </cfRule>
  </conditionalFormatting>
  <conditionalFormatting sqref="AK55:AN55">
    <cfRule type="cellIs" priority="719" stopIfTrue="1" operator="between">
      <formula>"si es mayor o igual 50,0"</formula>
      <formula>"si es menor que 50,0"</formula>
    </cfRule>
  </conditionalFormatting>
  <conditionalFormatting sqref="AK55:AN55">
    <cfRule type="cellIs" priority="705" stopIfTrue="1" operator="between">
      <formula>"si es mayor o igual 50,0"</formula>
      <formula>"si es menor que 50,0"</formula>
    </cfRule>
  </conditionalFormatting>
  <conditionalFormatting sqref="AK56:AN56">
    <cfRule type="cellIs" priority="708" stopIfTrue="1" operator="between">
      <formula>"si es mayor o igual 50,0"</formula>
      <formula>"si es menor que 50,0"</formula>
    </cfRule>
  </conditionalFormatting>
  <conditionalFormatting sqref="AK54:AN54">
    <cfRule type="cellIs" priority="690" stopIfTrue="1" operator="between">
      <formula>"si es mayor o igual 50,0"</formula>
      <formula>"si es menor que 50,0"</formula>
    </cfRule>
  </conditionalFormatting>
  <conditionalFormatting sqref="AK55:AN55">
    <cfRule type="cellIs" priority="697" stopIfTrue="1" operator="between">
      <formula>"si es mayor o igual 50,0"</formula>
      <formula>"si es menor que 50,0"</formula>
    </cfRule>
  </conditionalFormatting>
  <conditionalFormatting sqref="AK55:AN55">
    <cfRule type="cellIs" priority="562" stopIfTrue="1" operator="between">
      <formula>"si es mayor o igual 50,0"</formula>
      <formula>"si es menor que 50,0"</formula>
    </cfRule>
  </conditionalFormatting>
  <conditionalFormatting sqref="AK54:AN54">
    <cfRule type="cellIs" priority="560" stopIfTrue="1" operator="between">
      <formula>"si es mayor o igual 50,0"</formula>
      <formula>"si es menor que 50,0"</formula>
    </cfRule>
  </conditionalFormatting>
  <conditionalFormatting sqref="AK55:AN55">
    <cfRule type="cellIs" priority="556" stopIfTrue="1" operator="between">
      <formula>"si es mayor o igual 50,0"</formula>
      <formula>"si es menor que 50,0"</formula>
    </cfRule>
  </conditionalFormatting>
  <conditionalFormatting sqref="AK55:AN55">
    <cfRule type="cellIs" priority="554" stopIfTrue="1" operator="between">
      <formula>"si es mayor o igual 50,0"</formula>
      <formula>"si es menor que 50,0"</formula>
    </cfRule>
  </conditionalFormatting>
  <conditionalFormatting sqref="AK54:AN54">
    <cfRule type="cellIs" priority="552" stopIfTrue="1" operator="between">
      <formula>"si es mayor o igual 50,0"</formula>
      <formula>"si es menor que 50,0"</formula>
    </cfRule>
  </conditionalFormatting>
  <conditionalFormatting sqref="AK54:AN54">
    <cfRule type="cellIs" priority="548" stopIfTrue="1" operator="between">
      <formula>"si es mayor o igual 50,0"</formula>
      <formula>"si es menor que 50,0"</formula>
    </cfRule>
  </conditionalFormatting>
  <conditionalFormatting sqref="AK55:AN55">
    <cfRule type="cellIs" priority="551" stopIfTrue="1" operator="between">
      <formula>"si es mayor o igual 50,0"</formula>
      <formula>"si es menor que 50,0"</formula>
    </cfRule>
  </conditionalFormatting>
  <conditionalFormatting sqref="AK54:AN54">
    <cfRule type="cellIs" priority="550" stopIfTrue="1" operator="between">
      <formula>"si es mayor o igual 50,0"</formula>
      <formula>"si es menor que 50,0"</formula>
    </cfRule>
  </conditionalFormatting>
  <conditionalFormatting sqref="AK54:AN54">
    <cfRule type="cellIs" priority="546" stopIfTrue="1" operator="between">
      <formula>"si es mayor o igual 50,0"</formula>
      <formula>"si es menor que 50,0"</formula>
    </cfRule>
  </conditionalFormatting>
  <conditionalFormatting sqref="AK54:AN54">
    <cfRule type="cellIs" priority="558" stopIfTrue="1" operator="between">
      <formula>"si es mayor o igual 50,0"</formula>
      <formula>"si es menor que 50,0"</formula>
    </cfRule>
  </conditionalFormatting>
  <conditionalFormatting sqref="AK54:AN54">
    <cfRule type="cellIs" priority="540" stopIfTrue="1" operator="between">
      <formula>"si es mayor o igual 50,0"</formula>
      <formula>"si es menor que 50,0"</formula>
    </cfRule>
  </conditionalFormatting>
  <conditionalFormatting sqref="AK54:AN54">
    <cfRule type="cellIs" priority="534" stopIfTrue="1" operator="between">
      <formula>"si es mayor o igual 50,0"</formula>
      <formula>"si es menor que 50,0"</formula>
    </cfRule>
  </conditionalFormatting>
  <conditionalFormatting sqref="AK54:AN54">
    <cfRule type="cellIs" priority="533" stopIfTrue="1" operator="between">
      <formula>"si es mayor o igual 50,0"</formula>
      <formula>"si es menor que 50,0"</formula>
    </cfRule>
  </conditionalFormatting>
  <conditionalFormatting sqref="AK55:AN55">
    <cfRule type="cellIs" priority="537" stopIfTrue="1" operator="between">
      <formula>"si es mayor o igual 50,0"</formula>
      <formula>"si es menor que 50,0"</formula>
    </cfRule>
  </conditionalFormatting>
  <conditionalFormatting sqref="AK54:AN54">
    <cfRule type="cellIs" priority="538" stopIfTrue="1" operator="between">
      <formula>"si es mayor o igual 50,0"</formula>
      <formula>"si es menor que 50,0"</formula>
    </cfRule>
  </conditionalFormatting>
  <conditionalFormatting sqref="AK55:AN55">
    <cfRule type="cellIs" priority="535" stopIfTrue="1" operator="between">
      <formula>"si es mayor o igual 50,0"</formula>
      <formula>"si es menor que 50,0"</formula>
    </cfRule>
  </conditionalFormatting>
  <conditionalFormatting sqref="AK54:AN54">
    <cfRule type="cellIs" priority="532" stopIfTrue="1" operator="between">
      <formula>"si es mayor o igual 50,0"</formula>
      <formula>"si es menor que 50,0"</formula>
    </cfRule>
  </conditionalFormatting>
  <conditionalFormatting sqref="AK55:AN55">
    <cfRule type="cellIs" priority="652" stopIfTrue="1" operator="between">
      <formula>"si es mayor o igual 50,0"</formula>
      <formula>"si es menor que 50,0"</formula>
    </cfRule>
  </conditionalFormatting>
  <conditionalFormatting sqref="AK54:AN54">
    <cfRule type="cellIs" priority="642" stopIfTrue="1" operator="between">
      <formula>"si es mayor o igual 50,0"</formula>
      <formula>"si es menor que 50,0"</formula>
    </cfRule>
  </conditionalFormatting>
  <conditionalFormatting sqref="AK55:AN55">
    <cfRule type="cellIs" priority="638" stopIfTrue="1" operator="between">
      <formula>"si es mayor o igual 50,0"</formula>
      <formula>"si es menor que 50,0"</formula>
    </cfRule>
  </conditionalFormatting>
  <conditionalFormatting sqref="AK54:AN54">
    <cfRule type="cellIs" priority="632" stopIfTrue="1" operator="between">
      <formula>"si es mayor o igual 50,0"</formula>
      <formula>"si es menor que 50,0"</formula>
    </cfRule>
  </conditionalFormatting>
  <conditionalFormatting sqref="AK54:AN54">
    <cfRule type="cellIs" priority="603" stopIfTrue="1" operator="between">
      <formula>"si es mayor o igual 50,0"</formula>
      <formula>"si es menor que 50,0"</formula>
    </cfRule>
  </conditionalFormatting>
  <conditionalFormatting sqref="AK55:AN55">
    <cfRule type="cellIs" priority="602" stopIfTrue="1" operator="between">
      <formula>"si es mayor o igual 50,0"</formula>
      <formula>"si es menor que 50,0"</formula>
    </cfRule>
  </conditionalFormatting>
  <conditionalFormatting sqref="AK55:AN55">
    <cfRule type="cellIs" priority="545" stopIfTrue="1" operator="between">
      <formula>"si es mayor o igual 50,0"</formula>
      <formula>"si es menor que 50,0"</formula>
    </cfRule>
  </conditionalFormatting>
  <conditionalFormatting sqref="AK55:AN55">
    <cfRule type="cellIs" priority="543" stopIfTrue="1" operator="between">
      <formula>"si es mayor o igual 50,0"</formula>
      <formula>"si es menor que 50,0"</formula>
    </cfRule>
  </conditionalFormatting>
  <conditionalFormatting sqref="AK54:AN54">
    <cfRule type="cellIs" priority="541" stopIfTrue="1" operator="between">
      <formula>"si es mayor o igual 50,0"</formula>
      <formula>"si es menor que 50,0"</formula>
    </cfRule>
  </conditionalFormatting>
  <conditionalFormatting sqref="AK56:AN56">
    <cfRule type="cellIs" priority="686" stopIfTrue="1" operator="between">
      <formula>"si es mayor o igual 50,0"</formula>
      <formula>"si es menor que 50,0"</formula>
    </cfRule>
  </conditionalFormatting>
  <conditionalFormatting sqref="AK54:AN54">
    <cfRule type="cellIs" priority="684" stopIfTrue="1" operator="between">
      <formula>"si es mayor o igual 50,0"</formula>
      <formula>"si es menor que 50,0"</formula>
    </cfRule>
  </conditionalFormatting>
  <conditionalFormatting sqref="AK54:AN54">
    <cfRule type="cellIs" priority="680" stopIfTrue="1" operator="between">
      <formula>"si es mayor o igual 50,0"</formula>
      <formula>"si es menor que 50,0"</formula>
    </cfRule>
  </conditionalFormatting>
  <conditionalFormatting sqref="AK56:AN56">
    <cfRule type="cellIs" priority="682" stopIfTrue="1" operator="between">
      <formula>"si es mayor o igual 50,0"</formula>
      <formula>"si es menor que 50,0"</formula>
    </cfRule>
  </conditionalFormatting>
  <conditionalFormatting sqref="AK55:AN55">
    <cfRule type="cellIs" priority="681" stopIfTrue="1" operator="between">
      <formula>"si es mayor o igual 50,0"</formula>
      <formula>"si es menor que 50,0"</formula>
    </cfRule>
  </conditionalFormatting>
  <conditionalFormatting sqref="AK55:AN55">
    <cfRule type="cellIs" priority="679" stopIfTrue="1" operator="between">
      <formula>"si es mayor o igual 50,0"</formula>
      <formula>"si es menor que 50,0"</formula>
    </cfRule>
  </conditionalFormatting>
  <conditionalFormatting sqref="AK54:AN54">
    <cfRule type="cellIs" priority="678" stopIfTrue="1" operator="between">
      <formula>"si es mayor o igual 50,0"</formula>
      <formula>"si es menor que 50,0"</formula>
    </cfRule>
  </conditionalFormatting>
  <conditionalFormatting sqref="AK54:AN54">
    <cfRule type="cellIs" priority="676" stopIfTrue="1" operator="between">
      <formula>"si es mayor o igual 50,0"</formula>
      <formula>"si es menor que 50,0"</formula>
    </cfRule>
  </conditionalFormatting>
  <conditionalFormatting sqref="AK55:AN55">
    <cfRule type="cellIs" priority="665" stopIfTrue="1" operator="between">
      <formula>"si es mayor o igual 50,0"</formula>
      <formula>"si es menor que 50,0"</formula>
    </cfRule>
  </conditionalFormatting>
  <conditionalFormatting sqref="AK55:AN55">
    <cfRule type="cellIs" priority="675" stopIfTrue="1" operator="between">
      <formula>"si es mayor o igual 50,0"</formula>
      <formula>"si es menor que 50,0"</formula>
    </cfRule>
  </conditionalFormatting>
  <conditionalFormatting sqref="AK54:AN54">
    <cfRule type="cellIs" priority="674" stopIfTrue="1" operator="between">
      <formula>"si es mayor o igual 50,0"</formula>
      <formula>"si es menor que 50,0"</formula>
    </cfRule>
  </conditionalFormatting>
  <conditionalFormatting sqref="AK54:AN54">
    <cfRule type="cellIs" priority="672" stopIfTrue="1" operator="between">
      <formula>"si es mayor o igual 50,0"</formula>
      <formula>"si es menor que 50,0"</formula>
    </cfRule>
  </conditionalFormatting>
  <conditionalFormatting sqref="AK54:AN54">
    <cfRule type="cellIs" priority="670" stopIfTrue="1" operator="between">
      <formula>"si es mayor o igual 50,0"</formula>
      <formula>"si es menor que 50,0"</formula>
    </cfRule>
  </conditionalFormatting>
  <conditionalFormatting sqref="AK54:AN54">
    <cfRule type="cellIs" priority="669" stopIfTrue="1" operator="between">
      <formula>"si es mayor o igual 50,0"</formula>
      <formula>"si es menor que 50,0"</formula>
    </cfRule>
  </conditionalFormatting>
  <conditionalFormatting sqref="AK54:AN54">
    <cfRule type="cellIs" priority="668" stopIfTrue="1" operator="between">
      <formula>"si es mayor o igual 50,0"</formula>
      <formula>"si es menor que 50,0"</formula>
    </cfRule>
  </conditionalFormatting>
  <conditionalFormatting sqref="AK54:AN54">
    <cfRule type="cellIs" priority="666" stopIfTrue="1" operator="between">
      <formula>"si es mayor o igual 50,0"</formula>
      <formula>"si es menor que 50,0"</formula>
    </cfRule>
  </conditionalFormatting>
  <conditionalFormatting sqref="AK54:AN54">
    <cfRule type="cellIs" priority="667" stopIfTrue="1" operator="between">
      <formula>"si es mayor o igual 50,0"</formula>
      <formula>"si es menor que 50,0"</formula>
    </cfRule>
  </conditionalFormatting>
  <conditionalFormatting sqref="AK55:AN55">
    <cfRule type="cellIs" priority="634" stopIfTrue="1" operator="between">
      <formula>"si es mayor o igual 50,0"</formula>
      <formula>"si es menor que 50,0"</formula>
    </cfRule>
  </conditionalFormatting>
  <conditionalFormatting sqref="AK54:AN54">
    <cfRule type="cellIs" priority="664" stopIfTrue="1" operator="between">
      <formula>"si es mayor o igual 50,0"</formula>
      <formula>"si es menor que 50,0"</formula>
    </cfRule>
  </conditionalFormatting>
  <conditionalFormatting sqref="AK55:AN55">
    <cfRule type="cellIs" priority="643" stopIfTrue="1" operator="between">
      <formula>"si es mayor o igual 50,0"</formula>
      <formula>"si es menor que 50,0"</formula>
    </cfRule>
  </conditionalFormatting>
  <conditionalFormatting sqref="AK55:AN55">
    <cfRule type="cellIs" priority="640" stopIfTrue="1" operator="between">
      <formula>"si es mayor o igual 50,0"</formula>
      <formula>"si es menor que 50,0"</formula>
    </cfRule>
  </conditionalFormatting>
  <conditionalFormatting sqref="AK55:AN55">
    <cfRule type="cellIs" priority="658" stopIfTrue="1" operator="between">
      <formula>"si es mayor o igual 50,0"</formula>
      <formula>"si es menor que 50,0"</formula>
    </cfRule>
  </conditionalFormatting>
  <conditionalFormatting sqref="AK54:AN54">
    <cfRule type="cellIs" priority="657" stopIfTrue="1" operator="between">
      <formula>"si es mayor o igual 50,0"</formula>
      <formula>"si es menor que 50,0"</formula>
    </cfRule>
  </conditionalFormatting>
  <conditionalFormatting sqref="AK55:AN55">
    <cfRule type="cellIs" priority="661" stopIfTrue="1" operator="between">
      <formula>"si es mayor o igual 50,0"</formula>
      <formula>"si es menor que 50,0"</formula>
    </cfRule>
  </conditionalFormatting>
  <conditionalFormatting sqref="AK54:AN54">
    <cfRule type="cellIs" priority="662" stopIfTrue="1" operator="between">
      <formula>"si es mayor o igual 50,0"</formula>
      <formula>"si es menor que 50,0"</formula>
    </cfRule>
  </conditionalFormatting>
  <conditionalFormatting sqref="AK54:AN54">
    <cfRule type="cellIs" priority="659" stopIfTrue="1" operator="between">
      <formula>"si es mayor o igual 50,0"</formula>
      <formula>"si es menor que 50,0"</formula>
    </cfRule>
  </conditionalFormatting>
  <conditionalFormatting sqref="AK54:AN54">
    <cfRule type="cellIs" priority="654" stopIfTrue="1" operator="between">
      <formula>"si es mayor o igual 50,0"</formula>
      <formula>"si es menor que 50,0"</formula>
    </cfRule>
  </conditionalFormatting>
  <conditionalFormatting sqref="AK55:AN55">
    <cfRule type="cellIs" priority="656" stopIfTrue="1" operator="between">
      <formula>"si es mayor o igual 50,0"</formula>
      <formula>"si es menor que 50,0"</formula>
    </cfRule>
  </conditionalFormatting>
  <conditionalFormatting sqref="AK55:AN55">
    <cfRule type="cellIs" priority="653" stopIfTrue="1" operator="between">
      <formula>"si es mayor o igual 50,0"</formula>
      <formula>"si es menor que 50,0"</formula>
    </cfRule>
  </conditionalFormatting>
  <conditionalFormatting sqref="AK55:AN55">
    <cfRule type="cellIs" priority="650" stopIfTrue="1" operator="between">
      <formula>"si es mayor o igual 50,0"</formula>
      <formula>"si es menor que 50,0"</formula>
    </cfRule>
  </conditionalFormatting>
  <conditionalFormatting sqref="AK54:AN54">
    <cfRule type="cellIs" priority="649" stopIfTrue="1" operator="between">
      <formula>"si es mayor o igual 50,0"</formula>
      <formula>"si es menor que 50,0"</formula>
    </cfRule>
  </conditionalFormatting>
  <conditionalFormatting sqref="AK54:AN54">
    <cfRule type="cellIs" priority="646" stopIfTrue="1" operator="between">
      <formula>"si es mayor o igual 50,0"</formula>
      <formula>"si es menor que 50,0"</formula>
    </cfRule>
  </conditionalFormatting>
  <conditionalFormatting sqref="AK55:AN55">
    <cfRule type="cellIs" priority="648" stopIfTrue="1" operator="between">
      <formula>"si es mayor o igual 50,0"</formula>
      <formula>"si es menor que 50,0"</formula>
    </cfRule>
  </conditionalFormatting>
  <conditionalFormatting sqref="AK54:AN54">
    <cfRule type="cellIs" priority="644" stopIfTrue="1" operator="between">
      <formula>"si es mayor o igual 50,0"</formula>
      <formula>"si es menor que 50,0"</formula>
    </cfRule>
  </conditionalFormatting>
  <conditionalFormatting sqref="AK54:AN54">
    <cfRule type="cellIs" priority="637" stopIfTrue="1" operator="between">
      <formula>"si es mayor o igual 50,0"</formula>
      <formula>"si es menor que 50,0"</formula>
    </cfRule>
  </conditionalFormatting>
  <conditionalFormatting sqref="AK55:AN55">
    <cfRule type="cellIs" priority="636" stopIfTrue="1" operator="between">
      <formula>"si es mayor o igual 50,0"</formula>
      <formula>"si es menor que 50,0"</formula>
    </cfRule>
  </conditionalFormatting>
  <conditionalFormatting sqref="AK55:AN55">
    <cfRule type="cellIs" priority="671" stopIfTrue="1" operator="between">
      <formula>"si es mayor o igual 50,0"</formula>
      <formula>"si es menor que 50,0"</formula>
    </cfRule>
  </conditionalFormatting>
  <conditionalFormatting sqref="AK55:AN55">
    <cfRule type="cellIs" priority="628" stopIfTrue="1" operator="between">
      <formula>"si es mayor o igual 50,0"</formula>
      <formula>"si es menor que 50,0"</formula>
    </cfRule>
  </conditionalFormatting>
  <conditionalFormatting sqref="AK54:AN54">
    <cfRule type="cellIs" priority="630" stopIfTrue="1" operator="between">
      <formula>"si es mayor o igual 50,0"</formula>
      <formula>"si es menor que 50,0"</formula>
    </cfRule>
  </conditionalFormatting>
  <conditionalFormatting sqref="AK55:AN55">
    <cfRule type="cellIs" priority="631" stopIfTrue="1" operator="between">
      <formula>"si es mayor o igual 50,0"</formula>
      <formula>"si es menor que 50,0"</formula>
    </cfRule>
  </conditionalFormatting>
  <conditionalFormatting sqref="AK55:AN55">
    <cfRule type="cellIs" priority="626" stopIfTrue="1" operator="between">
      <formula>"si es mayor o igual 50,0"</formula>
      <formula>"si es menor que 50,0"</formula>
    </cfRule>
  </conditionalFormatting>
  <conditionalFormatting sqref="AK54:AN54">
    <cfRule type="cellIs" priority="625" stopIfTrue="1" operator="between">
      <formula>"si es mayor o igual 50,0"</formula>
      <formula>"si es menor que 50,0"</formula>
    </cfRule>
  </conditionalFormatting>
  <conditionalFormatting sqref="AK54:AN54">
    <cfRule type="cellIs" priority="623" stopIfTrue="1" operator="between">
      <formula>"si es mayor o igual 50,0"</formula>
      <formula>"si es menor que 50,0"</formula>
    </cfRule>
  </conditionalFormatting>
  <conditionalFormatting sqref="AK54:AN54">
    <cfRule type="cellIs" priority="620" stopIfTrue="1" operator="between">
      <formula>"si es mayor o igual 50,0"</formula>
      <formula>"si es menor que 50,0"</formula>
    </cfRule>
  </conditionalFormatting>
  <conditionalFormatting sqref="AK55:AN55">
    <cfRule type="cellIs" priority="621" stopIfTrue="1" operator="between">
      <formula>"si es mayor o igual 50,0"</formula>
      <formula>"si es menor que 50,0"</formula>
    </cfRule>
  </conditionalFormatting>
  <conditionalFormatting sqref="AK54:AN54">
    <cfRule type="cellIs" priority="618" stopIfTrue="1" operator="between">
      <formula>"si es mayor o igual 50,0"</formula>
      <formula>"si es menor que 50,0"</formula>
    </cfRule>
  </conditionalFormatting>
  <conditionalFormatting sqref="AK55:AN55">
    <cfRule type="cellIs" priority="617" stopIfTrue="1" operator="between">
      <formula>"si es mayor o igual 50,0"</formula>
      <formula>"si es menor que 50,0"</formula>
    </cfRule>
  </conditionalFormatting>
  <conditionalFormatting sqref="AK55:AN55">
    <cfRule type="cellIs" priority="615" stopIfTrue="1" operator="between">
      <formula>"si es mayor o igual 50,0"</formula>
      <formula>"si es menor que 50,0"</formula>
    </cfRule>
  </conditionalFormatting>
  <conditionalFormatting sqref="AK54:AN54">
    <cfRule type="cellIs" priority="614" stopIfTrue="1" operator="between">
      <formula>"si es mayor o igual 50,0"</formula>
      <formula>"si es menor que 50,0"</formula>
    </cfRule>
  </conditionalFormatting>
  <conditionalFormatting sqref="AK55:AN55">
    <cfRule type="cellIs" priority="610" stopIfTrue="1" operator="between">
      <formula>"si es mayor o igual 50,0"</formula>
      <formula>"si es menor que 50,0"</formula>
    </cfRule>
  </conditionalFormatting>
  <conditionalFormatting sqref="AK54:AN54">
    <cfRule type="cellIs" priority="612" stopIfTrue="1" operator="between">
      <formula>"si es mayor o igual 50,0"</formula>
      <formula>"si es menor que 50,0"</formula>
    </cfRule>
  </conditionalFormatting>
  <conditionalFormatting sqref="AK55:AN55">
    <cfRule type="cellIs" priority="613" stopIfTrue="1" operator="between">
      <formula>"si es mayor o igual 50,0"</formula>
      <formula>"si es menor que 50,0"</formula>
    </cfRule>
  </conditionalFormatting>
  <conditionalFormatting sqref="AK54:AN54">
    <cfRule type="cellIs" priority="609" stopIfTrue="1" operator="between">
      <formula>"si es mayor o igual 50,0"</formula>
      <formula>"si es menor que 50,0"</formula>
    </cfRule>
  </conditionalFormatting>
  <conditionalFormatting sqref="AK54:AN54">
    <cfRule type="cellIs" priority="607" stopIfTrue="1" operator="between">
      <formula>"si es mayor o igual 50,0"</formula>
      <formula>"si es menor que 50,0"</formula>
    </cfRule>
  </conditionalFormatting>
  <conditionalFormatting sqref="AK55:AN55">
    <cfRule type="cellIs" priority="608" stopIfTrue="1" operator="between">
      <formula>"si es mayor o igual 50,0"</formula>
      <formula>"si es menor que 50,0"</formula>
    </cfRule>
  </conditionalFormatting>
  <conditionalFormatting sqref="AK55:AN55">
    <cfRule type="cellIs" priority="606" stopIfTrue="1" operator="between">
      <formula>"si es mayor o igual 50,0"</formula>
      <formula>"si es menor que 50,0"</formula>
    </cfRule>
  </conditionalFormatting>
  <conditionalFormatting sqref="AK54:AN54">
    <cfRule type="cellIs" priority="605" stopIfTrue="1" operator="between">
      <formula>"si es mayor o igual 50,0"</formula>
      <formula>"si es menor que 50,0"</formula>
    </cfRule>
  </conditionalFormatting>
  <conditionalFormatting sqref="AK55:AN55">
    <cfRule type="cellIs" priority="604" stopIfTrue="1" operator="between">
      <formula>"si es mayor o igual 50,0"</formula>
      <formula>"si es menor que 50,0"</formula>
    </cfRule>
  </conditionalFormatting>
  <conditionalFormatting sqref="AK55:AN55">
    <cfRule type="cellIs" priority="600" stopIfTrue="1" operator="between">
      <formula>"si es mayor o igual 50,0"</formula>
      <formula>"si es menor que 50,0"</formula>
    </cfRule>
  </conditionalFormatting>
  <conditionalFormatting sqref="AK54:AN54">
    <cfRule type="cellIs" priority="601" stopIfTrue="1" operator="between">
      <formula>"si es mayor o igual 50,0"</formula>
      <formula>"si es menor que 50,0"</formula>
    </cfRule>
  </conditionalFormatting>
  <conditionalFormatting sqref="AK54:AN54">
    <cfRule type="cellIs" priority="599" stopIfTrue="1" operator="between">
      <formula>"si es mayor o igual 50,0"</formula>
      <formula>"si es menor que 50,0"</formula>
    </cfRule>
  </conditionalFormatting>
  <conditionalFormatting sqref="AK54:AN54">
    <cfRule type="cellIs" priority="598" stopIfTrue="1" operator="between">
      <formula>"si es mayor o igual 50,0"</formula>
      <formula>"si es menor que 50,0"</formula>
    </cfRule>
  </conditionalFormatting>
  <conditionalFormatting sqref="AK54:AN54">
    <cfRule type="cellIs" priority="596" stopIfTrue="1" operator="between">
      <formula>"si es mayor o igual 50,0"</formula>
      <formula>"si es menor que 50,0"</formula>
    </cfRule>
  </conditionalFormatting>
  <conditionalFormatting sqref="AK54:AN54">
    <cfRule type="cellIs" priority="585" stopIfTrue="1" operator="between">
      <formula>"si es mayor o igual 50,0"</formula>
      <formula>"si es menor que 50,0"</formula>
    </cfRule>
  </conditionalFormatting>
  <conditionalFormatting sqref="AK55:AN55">
    <cfRule type="cellIs" priority="595" stopIfTrue="1" operator="between">
      <formula>"si es mayor o igual 50,0"</formula>
      <formula>"si es menor que 50,0"</formula>
    </cfRule>
  </conditionalFormatting>
  <conditionalFormatting sqref="AK54:AN54">
    <cfRule type="cellIs" priority="594" stopIfTrue="1" operator="between">
      <formula>"si es mayor o igual 50,0"</formula>
      <formula>"si es menor que 50,0"</formula>
    </cfRule>
  </conditionalFormatting>
  <conditionalFormatting sqref="AK54:AN54">
    <cfRule type="cellIs" priority="592" stopIfTrue="1" operator="between">
      <formula>"si es mayor o igual 50,0"</formula>
      <formula>"si es menor que 50,0"</formula>
    </cfRule>
  </conditionalFormatting>
  <conditionalFormatting sqref="AK55:AN55">
    <cfRule type="cellIs" priority="590" stopIfTrue="1" operator="between">
      <formula>"si es mayor o igual 50,0"</formula>
      <formula>"si es menor que 50,0"</formula>
    </cfRule>
  </conditionalFormatting>
  <conditionalFormatting sqref="AK54:AN54">
    <cfRule type="cellIs" priority="589" stopIfTrue="1" operator="between">
      <formula>"si es mayor o igual 50,0"</formula>
      <formula>"si es menor que 50,0"</formula>
    </cfRule>
  </conditionalFormatting>
  <conditionalFormatting sqref="AK55:AN55">
    <cfRule type="cellIs" priority="588" stopIfTrue="1" operator="between">
      <formula>"si es mayor o igual 50,0"</formula>
      <formula>"si es menor que 50,0"</formula>
    </cfRule>
  </conditionalFormatting>
  <conditionalFormatting sqref="AK55:AN55">
    <cfRule type="cellIs" priority="586" stopIfTrue="1" operator="between">
      <formula>"si es mayor o igual 50,0"</formula>
      <formula>"si es menor que 50,0"</formula>
    </cfRule>
  </conditionalFormatting>
  <conditionalFormatting sqref="AK54:AN54">
    <cfRule type="cellIs" priority="587" stopIfTrue="1" operator="between">
      <formula>"si es mayor o igual 50,0"</formula>
      <formula>"si es menor que 50,0"</formula>
    </cfRule>
  </conditionalFormatting>
  <conditionalFormatting sqref="AK55:AN55">
    <cfRule type="cellIs" priority="584" stopIfTrue="1" operator="between">
      <formula>"si es mayor o igual 50,0"</formula>
      <formula>"si es menor que 50,0"</formula>
    </cfRule>
  </conditionalFormatting>
  <conditionalFormatting sqref="AK54:AN54">
    <cfRule type="cellIs" priority="563" stopIfTrue="1" operator="between">
      <formula>"si es mayor o igual 50,0"</formula>
      <formula>"si es menor que 50,0"</formula>
    </cfRule>
  </conditionalFormatting>
  <conditionalFormatting sqref="AK54:AN54">
    <cfRule type="cellIs" priority="578" stopIfTrue="1" operator="between">
      <formula>"si es mayor o igual 50,0"</formula>
      <formula>"si es menor que 50,0"</formula>
    </cfRule>
  </conditionalFormatting>
  <conditionalFormatting sqref="AK55:AN55">
    <cfRule type="cellIs" priority="577" stopIfTrue="1" operator="between">
      <formula>"si es mayor o igual 50,0"</formula>
      <formula>"si es menor que 50,0"</formula>
    </cfRule>
  </conditionalFormatting>
  <conditionalFormatting sqref="AK55:AN55">
    <cfRule type="cellIs" priority="581" stopIfTrue="1" operator="between">
      <formula>"si es mayor o igual 50,0"</formula>
      <formula>"si es menor que 50,0"</formula>
    </cfRule>
  </conditionalFormatting>
  <conditionalFormatting sqref="AK54:AN54">
    <cfRule type="cellIs" priority="582" stopIfTrue="1" operator="between">
      <formula>"si es mayor o igual 50,0"</formula>
      <formula>"si es menor que 50,0"</formula>
    </cfRule>
  </conditionalFormatting>
  <conditionalFormatting sqref="AK55:AN55">
    <cfRule type="cellIs" priority="579" stopIfTrue="1" operator="between">
      <formula>"si es mayor o igual 50,0"</formula>
      <formula>"si es menor que 50,0"</formula>
    </cfRule>
  </conditionalFormatting>
  <conditionalFormatting sqref="AK54:AN54">
    <cfRule type="cellIs" priority="574" stopIfTrue="1" operator="between">
      <formula>"si es mayor o igual 50,0"</formula>
      <formula>"si es menor que 50,0"</formula>
    </cfRule>
  </conditionalFormatting>
  <conditionalFormatting sqref="AK54:AN54">
    <cfRule type="cellIs" priority="576" stopIfTrue="1" operator="between">
      <formula>"si es mayor o igual 50,0"</formula>
      <formula>"si es menor que 50,0"</formula>
    </cfRule>
  </conditionalFormatting>
  <conditionalFormatting sqref="AK55:AN55">
    <cfRule type="cellIs" priority="573" stopIfTrue="1" operator="between">
      <formula>"si es mayor o igual 50,0"</formula>
      <formula>"si es menor que 50,0"</formula>
    </cfRule>
  </conditionalFormatting>
  <conditionalFormatting sqref="AK55:AN55">
    <cfRule type="cellIs" priority="572" stopIfTrue="1" operator="between">
      <formula>"si es mayor o igual 50,0"</formula>
      <formula>"si es menor que 50,0"</formula>
    </cfRule>
  </conditionalFormatting>
  <conditionalFormatting sqref="AK55:AN55">
    <cfRule type="cellIs" priority="570" stopIfTrue="1" operator="between">
      <formula>"si es mayor o igual 50,0"</formula>
      <formula>"si es menor que 50,0"</formula>
    </cfRule>
  </conditionalFormatting>
  <conditionalFormatting sqref="AK54:AN54">
    <cfRule type="cellIs" priority="569" stopIfTrue="1" operator="between">
      <formula>"si es mayor o igual 50,0"</formula>
      <formula>"si es menor que 50,0"</formula>
    </cfRule>
  </conditionalFormatting>
  <conditionalFormatting sqref="AK55:AN55">
    <cfRule type="cellIs" priority="566" stopIfTrue="1" operator="between">
      <formula>"si es mayor o igual 50,0"</formula>
      <formula>"si es menor que 50,0"</formula>
    </cfRule>
  </conditionalFormatting>
  <conditionalFormatting sqref="AK55:AN55">
    <cfRule type="cellIs" priority="568" stopIfTrue="1" operator="between">
      <formula>"si es mayor o igual 50,0"</formula>
      <formula>"si es menor que 50,0"</formula>
    </cfRule>
  </conditionalFormatting>
  <conditionalFormatting sqref="AK55:AN55">
    <cfRule type="cellIs" priority="564" stopIfTrue="1" operator="between">
      <formula>"si es mayor o igual 50,0"</formula>
      <formula>"si es menor que 50,0"</formula>
    </cfRule>
  </conditionalFormatting>
  <conditionalFormatting sqref="AK54:AN54">
    <cfRule type="cellIs" priority="557" stopIfTrue="1" operator="between">
      <formula>"si es mayor o igual 50,0"</formula>
      <formula>"si es menor que 50,0"</formula>
    </cfRule>
  </conditionalFormatting>
  <conditionalFormatting sqref="AK55:AN55">
    <cfRule type="cellIs" priority="591" stopIfTrue="1" operator="between">
      <formula>"si es mayor o igual 50,0"</formula>
      <formula>"si es menor que 50,0"</formula>
    </cfRule>
  </conditionalFormatting>
  <conditionalFormatting sqref="AK54:AN54">
    <cfRule type="cellIs" priority="43" stopIfTrue="1" operator="between">
      <formula>"si es mayor o igual 50,0"</formula>
      <formula>"si es menor que 50,0"</formula>
    </cfRule>
  </conditionalFormatting>
  <conditionalFormatting sqref="AK55:AN55">
    <cfRule type="cellIs" priority="660" stopIfTrue="1" operator="between">
      <formula>"si es mayor o igual 50,0"</formula>
      <formula>"si es menor que 50,0"</formula>
    </cfRule>
  </conditionalFormatting>
  <conditionalFormatting sqref="AK55:AN55">
    <cfRule type="cellIs" priority="655" stopIfTrue="1" operator="between">
      <formula>"si es mayor o igual 50,0"</formula>
      <formula>"si es menor que 50,0"</formula>
    </cfRule>
  </conditionalFormatting>
  <conditionalFormatting sqref="AK54:AN54">
    <cfRule type="cellIs" priority="651" stopIfTrue="1" operator="between">
      <formula>"si es mayor o igual 50,0"</formula>
      <formula>"si es menor que 50,0"</formula>
    </cfRule>
  </conditionalFormatting>
  <conditionalFormatting sqref="AK55:AN55">
    <cfRule type="cellIs" priority="641" stopIfTrue="1" operator="between">
      <formula>"si es mayor o igual 50,0"</formula>
      <formula>"si es menor que 50,0"</formula>
    </cfRule>
  </conditionalFormatting>
  <conditionalFormatting sqref="AK54:AN54">
    <cfRule type="cellIs" priority="639" stopIfTrue="1" operator="between">
      <formula>"si es mayor o igual 50,0"</formula>
      <formula>"si es menor que 50,0"</formula>
    </cfRule>
  </conditionalFormatting>
  <conditionalFormatting sqref="AK55:AN55">
    <cfRule type="cellIs" priority="611" stopIfTrue="1" operator="between">
      <formula>"si es mayor o igual 50,0"</formula>
      <formula>"si es menor que 50,0"</formula>
    </cfRule>
  </conditionalFormatting>
  <conditionalFormatting sqref="AK55:AN55">
    <cfRule type="cellIs" priority="619" stopIfTrue="1" operator="between">
      <formula>"si es mayor o igual 50,0"</formula>
      <formula>"si es menor que 50,0"</formula>
    </cfRule>
  </conditionalFormatting>
  <conditionalFormatting sqref="AK54:AN54">
    <cfRule type="cellIs" priority="616" stopIfTrue="1" operator="between">
      <formula>"si es mayor o igual 50,0"</formula>
      <formula>"si es menor que 50,0"</formula>
    </cfRule>
  </conditionalFormatting>
  <conditionalFormatting sqref="AK55:AN55">
    <cfRule type="cellIs" priority="629" stopIfTrue="1" operator="between">
      <formula>"si es mayor o igual 50,0"</formula>
      <formula>"si es menor que 50,0"</formula>
    </cfRule>
  </conditionalFormatting>
  <conditionalFormatting sqref="AK54:AN54">
    <cfRule type="cellIs" priority="627" stopIfTrue="1" operator="between">
      <formula>"si es mayor o igual 50,0"</formula>
      <formula>"si es menor que 50,0"</formula>
    </cfRule>
  </conditionalFormatting>
  <conditionalFormatting sqref="AK55:AN55">
    <cfRule type="cellIs" priority="624" stopIfTrue="1" operator="between">
      <formula>"si es mayor o igual 50,0"</formula>
      <formula>"si es menor que 50,0"</formula>
    </cfRule>
  </conditionalFormatting>
  <conditionalFormatting sqref="AK55:AN55">
    <cfRule type="cellIs" priority="645" stopIfTrue="1" operator="between">
      <formula>"si es mayor o igual 50,0"</formula>
      <formula>"si es menor que 50,0"</formula>
    </cfRule>
  </conditionalFormatting>
  <conditionalFormatting sqref="AK54:AN54">
    <cfRule type="cellIs" priority="597" stopIfTrue="1" operator="between">
      <formula>"si es mayor o igual 50,0"</formula>
      <formula>"si es menor que 50,0"</formula>
    </cfRule>
  </conditionalFormatting>
  <conditionalFormatting sqref="AK55:AN55">
    <cfRule type="cellIs" priority="583" stopIfTrue="1" operator="between">
      <formula>"si es mayor o igual 50,0"</formula>
      <formula>"si es menor que 50,0"</formula>
    </cfRule>
  </conditionalFormatting>
  <conditionalFormatting sqref="AK54:AN54">
    <cfRule type="cellIs" priority="580" stopIfTrue="1" operator="between">
      <formula>"si es mayor o igual 50,0"</formula>
      <formula>"si es menor que 50,0"</formula>
    </cfRule>
  </conditionalFormatting>
  <conditionalFormatting sqref="AK54:AN54">
    <cfRule type="cellIs" priority="571" stopIfTrue="1" operator="between">
      <formula>"si es mayor o igual 50,0"</formula>
      <formula>"si es menor que 50,0"</formula>
    </cfRule>
  </conditionalFormatting>
  <conditionalFormatting sqref="AK55:AN55">
    <cfRule type="cellIs" priority="549" stopIfTrue="1" operator="between">
      <formula>"si es mayor o igual 50,0"</formula>
      <formula>"si es menor que 50,0"</formula>
    </cfRule>
  </conditionalFormatting>
  <conditionalFormatting sqref="AK54:AN54">
    <cfRule type="cellIs" priority="555" stopIfTrue="1" operator="between">
      <formula>"si es mayor o igual 50,0"</formula>
      <formula>"si es menor que 50,0"</formula>
    </cfRule>
  </conditionalFormatting>
  <conditionalFormatting sqref="AK55:AN55">
    <cfRule type="cellIs" priority="553" stopIfTrue="1" operator="between">
      <formula>"si es mayor o igual 50,0"</formula>
      <formula>"si es menor que 50,0"</formula>
    </cfRule>
  </conditionalFormatting>
  <conditionalFormatting sqref="AK54:AN54">
    <cfRule type="cellIs" priority="567" stopIfTrue="1" operator="between">
      <formula>"si es mayor o igual 50,0"</formula>
      <formula>"si es menor que 50,0"</formula>
    </cfRule>
  </conditionalFormatting>
  <conditionalFormatting sqref="AK54:AN54">
    <cfRule type="cellIs" priority="565" stopIfTrue="1" operator="between">
      <formula>"si es mayor o igual 50,0"</formula>
      <formula>"si es menor que 50,0"</formula>
    </cfRule>
  </conditionalFormatting>
  <conditionalFormatting sqref="AK54:AN54">
    <cfRule type="cellIs" priority="561" stopIfTrue="1" operator="between">
      <formula>"si es mayor o igual 50,0"</formula>
      <formula>"si es menor que 50,0"</formula>
    </cfRule>
  </conditionalFormatting>
  <conditionalFormatting sqref="AK55:AN55">
    <cfRule type="cellIs" priority="575" stopIfTrue="1" operator="between">
      <formula>"si es mayor o igual 50,0"</formula>
      <formula>"si es menor que 50,0"</formula>
    </cfRule>
  </conditionalFormatting>
  <conditionalFormatting sqref="AK54:AN54">
    <cfRule type="cellIs" priority="544" stopIfTrue="1" operator="between">
      <formula>"si es mayor o igual 50,0"</formula>
      <formula>"si es menor que 50,0"</formula>
    </cfRule>
  </conditionalFormatting>
  <conditionalFormatting sqref="AK54:AN54">
    <cfRule type="cellIs" priority="539" stopIfTrue="1" operator="between">
      <formula>"si es mayor o igual 50,0"</formula>
      <formula>"si es menor que 50,0"</formula>
    </cfRule>
  </conditionalFormatting>
  <conditionalFormatting sqref="AK54:AN54">
    <cfRule type="cellIs" priority="536" stopIfTrue="1" operator="between">
      <formula>"si es mayor o igual 50,0"</formula>
      <formula>"si es menor que 50,0"</formula>
    </cfRule>
  </conditionalFormatting>
  <conditionalFormatting sqref="AK55:AN55">
    <cfRule type="cellIs" priority="663" stopIfTrue="1" operator="between">
      <formula>"si es mayor o igual 50,0"</formula>
      <formula>"si es menor que 50,0"</formula>
    </cfRule>
  </conditionalFormatting>
  <conditionalFormatting sqref="AK55:AN55">
    <cfRule type="cellIs" priority="647" stopIfTrue="1" operator="between">
      <formula>"si es mayor o igual 50,0"</formula>
      <formula>"si es menor que 50,0"</formula>
    </cfRule>
  </conditionalFormatting>
  <conditionalFormatting sqref="AK54:AN54">
    <cfRule type="cellIs" priority="635" stopIfTrue="1" operator="between">
      <formula>"si es mayor o igual 50,0"</formula>
      <formula>"si es menor que 50,0"</formula>
    </cfRule>
  </conditionalFormatting>
  <conditionalFormatting sqref="AK55:AN55">
    <cfRule type="cellIs" priority="633" stopIfTrue="1" operator="between">
      <formula>"si es mayor o igual 50,0"</formula>
      <formula>"si es menor que 50,0"</formula>
    </cfRule>
  </conditionalFormatting>
  <conditionalFormatting sqref="AK55:AN55">
    <cfRule type="cellIs" priority="622" stopIfTrue="1" operator="between">
      <formula>"si es mayor o igual 50,0"</formula>
      <formula>"si es menor que 50,0"</formula>
    </cfRule>
  </conditionalFormatting>
  <conditionalFormatting sqref="AK55:AN55">
    <cfRule type="cellIs" priority="593" stopIfTrue="1" operator="between">
      <formula>"si es mayor o igual 50,0"</formula>
      <formula>"si es menor que 50,0"</formula>
    </cfRule>
  </conditionalFormatting>
  <conditionalFormatting sqref="AK54:AN54">
    <cfRule type="cellIs" priority="559" stopIfTrue="1" operator="between">
      <formula>"si es mayor o igual 50,0"</formula>
      <formula>"si es menor que 50,0"</formula>
    </cfRule>
  </conditionalFormatting>
  <conditionalFormatting sqref="AK55:AN55">
    <cfRule type="cellIs" priority="547" stopIfTrue="1" operator="between">
      <formula>"si es mayor o igual 50,0"</formula>
      <formula>"si es menor que 50,0"</formula>
    </cfRule>
  </conditionalFormatting>
  <conditionalFormatting sqref="AK54:AN54">
    <cfRule type="cellIs" priority="542" stopIfTrue="1" operator="between">
      <formula>"si es mayor o igual 50,0"</formula>
      <formula>"si es menor que 50,0"</formula>
    </cfRule>
  </conditionalFormatting>
  <conditionalFormatting sqref="AK55:AN55">
    <cfRule type="cellIs" priority="677" stopIfTrue="1" operator="between">
      <formula>"si es mayor o igual 50,0"</formula>
      <formula>"si es menor que 50,0"</formula>
    </cfRule>
  </conditionalFormatting>
  <conditionalFormatting sqref="AK56:AN56">
    <cfRule type="cellIs" priority="685" stopIfTrue="1" operator="between">
      <formula>"si es mayor o igual 50,0"</formula>
      <formula>"si es menor que 50,0"</formula>
    </cfRule>
  </conditionalFormatting>
  <conditionalFormatting sqref="AK55:AN55">
    <cfRule type="cellIs" priority="683" stopIfTrue="1" operator="between">
      <formula>"si es mayor o igual 50,0"</formula>
      <formula>"si es menor que 50,0"</formula>
    </cfRule>
  </conditionalFormatting>
  <conditionalFormatting sqref="AK55:AN55">
    <cfRule type="cellIs" priority="673" stopIfTrue="1" operator="between">
      <formula>"si es mayor o igual 50,0"</formula>
      <formula>"si es menor que 50,0"</formula>
    </cfRule>
  </conditionalFormatting>
  <conditionalFormatting sqref="AK55:AN55">
    <cfRule type="cellIs" priority="88" stopIfTrue="1" operator="between">
      <formula>"si es mayor o igual 50,0"</formula>
      <formula>"si es menor que 50,0"</formula>
    </cfRule>
  </conditionalFormatting>
  <conditionalFormatting sqref="AK54:AN54">
    <cfRule type="cellIs" priority="86" stopIfTrue="1" operator="between">
      <formula>"si es mayor o igual 50,0"</formula>
      <formula>"si es menor que 50,0"</formula>
    </cfRule>
  </conditionalFormatting>
  <conditionalFormatting sqref="AK54:AN54">
    <cfRule type="cellIs" priority="83" stopIfTrue="1" operator="between">
      <formula>"si es mayor o igual 50,0"</formula>
      <formula>"si es menor que 50,0"</formula>
    </cfRule>
  </conditionalFormatting>
  <conditionalFormatting sqref="AK55:AN55">
    <cfRule type="cellIs" priority="82" stopIfTrue="1" operator="between">
      <formula>"si es mayor o igual 50,0"</formula>
      <formula>"si es menor que 50,0"</formula>
    </cfRule>
  </conditionalFormatting>
  <conditionalFormatting sqref="AK55:AN55">
    <cfRule type="cellIs" priority="81" stopIfTrue="1" operator="between">
      <formula>"si es mayor o igual 50,0"</formula>
      <formula>"si es menor que 50,0"</formula>
    </cfRule>
  </conditionalFormatting>
  <conditionalFormatting sqref="AK54:AN54">
    <cfRule type="cellIs" priority="76" stopIfTrue="1" operator="between">
      <formula>"si es mayor o igual 50,0"</formula>
      <formula>"si es menor que 50,0"</formula>
    </cfRule>
  </conditionalFormatting>
  <conditionalFormatting sqref="AK54:AN54">
    <cfRule type="cellIs" priority="78" stopIfTrue="1" operator="between">
      <formula>"si es mayor o igual 50,0"</formula>
      <formula>"si es menor que 50,0"</formula>
    </cfRule>
  </conditionalFormatting>
  <conditionalFormatting sqref="AK54:AN54">
    <cfRule type="cellIs" priority="77" stopIfTrue="1" operator="between">
      <formula>"si es mayor o igual 50,0"</formula>
      <formula>"si es menor que 50,0"</formula>
    </cfRule>
  </conditionalFormatting>
  <conditionalFormatting sqref="AK54:AN54">
    <cfRule type="cellIs" priority="75" stopIfTrue="1" operator="between">
      <formula>"si es mayor o igual 50,0"</formula>
      <formula>"si es menor que 50,0"</formula>
    </cfRule>
  </conditionalFormatting>
  <conditionalFormatting sqref="AK54:AN54">
    <cfRule type="cellIs" priority="54" stopIfTrue="1" operator="between">
      <formula>"si es mayor o igual 50,0"</formula>
      <formula>"si es menor que 50,0"</formula>
    </cfRule>
  </conditionalFormatting>
  <conditionalFormatting sqref="AK54:AN54">
    <cfRule type="cellIs" priority="74" stopIfTrue="1" operator="between">
      <formula>"si es mayor o igual 50,0"</formula>
      <formula>"si es menor que 50,0"</formula>
    </cfRule>
  </conditionalFormatting>
  <conditionalFormatting sqref="AK54:AN54">
    <cfRule type="cellIs" priority="73" stopIfTrue="1" operator="between">
      <formula>"si es mayor o igual 50,0"</formula>
      <formula>"si es menor que 50,0"</formula>
    </cfRule>
  </conditionalFormatting>
  <conditionalFormatting sqref="AK54:AN54">
    <cfRule type="cellIs" priority="72" stopIfTrue="1" operator="between">
      <formula>"si es mayor o igual 50,0"</formula>
      <formula>"si es menor que 50,0"</formula>
    </cfRule>
  </conditionalFormatting>
  <conditionalFormatting sqref="AK54:AN54">
    <cfRule type="cellIs" priority="71" stopIfTrue="1" operator="between">
      <formula>"si es mayor o igual 50,0"</formula>
      <formula>"si es menor que 50,0"</formula>
    </cfRule>
  </conditionalFormatting>
  <conditionalFormatting sqref="AK54:AN54">
    <cfRule type="cellIs" priority="70" stopIfTrue="1" operator="between">
      <formula>"si es mayor o igual 50,0"</formula>
      <formula>"si es menor que 50,0"</formula>
    </cfRule>
  </conditionalFormatting>
  <conditionalFormatting sqref="AK54:AN54">
    <cfRule type="cellIs" priority="69" stopIfTrue="1" operator="between">
      <formula>"si es mayor o igual 50,0"</formula>
      <formula>"si es menor que 50,0"</formula>
    </cfRule>
  </conditionalFormatting>
  <conditionalFormatting sqref="AK54:AN54">
    <cfRule type="cellIs" priority="67" stopIfTrue="1" operator="between">
      <formula>"si es mayor o igual 50,0"</formula>
      <formula>"si es menor que 50,0"</formula>
    </cfRule>
  </conditionalFormatting>
  <conditionalFormatting sqref="AK54:AN54">
    <cfRule type="cellIs" priority="68" stopIfTrue="1" operator="between">
      <formula>"si es mayor o igual 50,0"</formula>
      <formula>"si es menor que 50,0"</formula>
    </cfRule>
  </conditionalFormatting>
  <conditionalFormatting sqref="AK54:AN54">
    <cfRule type="cellIs" priority="66" stopIfTrue="1" operator="between">
      <formula>"si es mayor o igual 50,0"</formula>
      <formula>"si es menor que 50,0"</formula>
    </cfRule>
  </conditionalFormatting>
  <conditionalFormatting sqref="AK54:AN54">
    <cfRule type="cellIs" priority="65" stopIfTrue="1" operator="between">
      <formula>"si es mayor o igual 50,0"</formula>
      <formula>"si es menor que 50,0"</formula>
    </cfRule>
  </conditionalFormatting>
  <conditionalFormatting sqref="AK54:AN54">
    <cfRule type="cellIs" priority="64" stopIfTrue="1" operator="between">
      <formula>"si es mayor o igual 50,0"</formula>
      <formula>"si es menor que 50,0"</formula>
    </cfRule>
  </conditionalFormatting>
  <conditionalFormatting sqref="AK54:AN54">
    <cfRule type="cellIs" priority="61" stopIfTrue="1" operator="between">
      <formula>"si es mayor o igual 50,0"</formula>
      <formula>"si es menor que 50,0"</formula>
    </cfRule>
  </conditionalFormatting>
  <conditionalFormatting sqref="AK54:AN54">
    <cfRule type="cellIs" priority="60" stopIfTrue="1" operator="between">
      <formula>"si es mayor o igual 50,0"</formula>
      <formula>"si es menor que 50,0"</formula>
    </cfRule>
  </conditionalFormatting>
  <conditionalFormatting sqref="AK54:AN54">
    <cfRule type="cellIs" priority="59" stopIfTrue="1" operator="between">
      <formula>"si es mayor o igual 50,0"</formula>
      <formula>"si es menor que 50,0"</formula>
    </cfRule>
  </conditionalFormatting>
  <conditionalFormatting sqref="AK54:AN54">
    <cfRule type="cellIs" priority="57" stopIfTrue="1" operator="between">
      <formula>"si es mayor o igual 50,0"</formula>
      <formula>"si es menor que 50,0"</formula>
    </cfRule>
  </conditionalFormatting>
  <conditionalFormatting sqref="AK54:AN54">
    <cfRule type="cellIs" priority="58" stopIfTrue="1" operator="between">
      <formula>"si es mayor o igual 50,0"</formula>
      <formula>"si es menor que 50,0"</formula>
    </cfRule>
  </conditionalFormatting>
  <conditionalFormatting sqref="AK54:AN54">
    <cfRule type="cellIs" priority="56" stopIfTrue="1" operator="between">
      <formula>"si es mayor o igual 50,0"</formula>
      <formula>"si es menor que 50,0"</formula>
    </cfRule>
  </conditionalFormatting>
  <conditionalFormatting sqref="AK54:AN54">
    <cfRule type="cellIs" priority="55" stopIfTrue="1" operator="between">
      <formula>"si es mayor o igual 50,0"</formula>
      <formula>"si es menor que 50,0"</formula>
    </cfRule>
  </conditionalFormatting>
  <conditionalFormatting sqref="AK54:AN54">
    <cfRule type="cellIs" priority="84" stopIfTrue="1" operator="between">
      <formula>"si es mayor o igual 50,0"</formula>
      <formula>"si es menor que 50,0"</formula>
    </cfRule>
  </conditionalFormatting>
  <conditionalFormatting sqref="AK55:AN55">
    <cfRule type="cellIs" priority="79" stopIfTrue="1" operator="between">
      <formula>"si es mayor o igual 50,0"</formula>
      <formula>"si es menor que 50,0"</formula>
    </cfRule>
  </conditionalFormatting>
  <conditionalFormatting sqref="AK54:AN54">
    <cfRule type="cellIs" priority="80" stopIfTrue="1" operator="between">
      <formula>"si es mayor o igual 50,0"</formula>
      <formula>"si es menor que 50,0"</formula>
    </cfRule>
  </conditionalFormatting>
  <conditionalFormatting sqref="AK54:AN54">
    <cfRule type="cellIs" priority="63" stopIfTrue="1" operator="between">
      <formula>"si es mayor o igual 50,0"</formula>
      <formula>"si es menor que 50,0"</formula>
    </cfRule>
  </conditionalFormatting>
  <conditionalFormatting sqref="AK54:AN54">
    <cfRule type="cellIs" priority="87" stopIfTrue="1" operator="between">
      <formula>"si es mayor o igual 50,0"</formula>
      <formula>"si es menor que 50,0"</formula>
    </cfRule>
  </conditionalFormatting>
  <conditionalFormatting sqref="AK54:AN54">
    <cfRule type="cellIs" priority="85" stopIfTrue="1" operator="between">
      <formula>"si es mayor o igual 50,0"</formula>
      <formula>"si es menor que 50,0"</formula>
    </cfRule>
  </conditionalFormatting>
  <conditionalFormatting sqref="AK54:AN54">
    <cfRule type="cellIs" priority="53" stopIfTrue="1" operator="between">
      <formula>"si es mayor o igual 50,0"</formula>
      <formula>"si es menor que 50,0"</formula>
    </cfRule>
  </conditionalFormatting>
  <conditionalFormatting sqref="AK54:AN54">
    <cfRule type="cellIs" priority="62" stopIfTrue="1" operator="between">
      <formula>"si es mayor o igual 50,0"</formula>
      <formula>"si es menor que 50,0"</formula>
    </cfRule>
  </conditionalFormatting>
  <conditionalFormatting sqref="AK54:AN54">
    <cfRule type="cellIs" priority="52" stopIfTrue="1" operator="between">
      <formula>"si es mayor o igual 50,0"</formula>
      <formula>"si es menor que 50,0"</formula>
    </cfRule>
  </conditionalFormatting>
  <conditionalFormatting sqref="AK54:AN54">
    <cfRule type="cellIs" priority="51" stopIfTrue="1" operator="between">
      <formula>"si es mayor o igual 50,0"</formula>
      <formula>"si es menor que 50,0"</formula>
    </cfRule>
  </conditionalFormatting>
  <conditionalFormatting sqref="AK54:AN54">
    <cfRule type="cellIs" priority="49" stopIfTrue="1" operator="between">
      <formula>"si es mayor o igual 50,0"</formula>
      <formula>"si es menor que 50,0"</formula>
    </cfRule>
  </conditionalFormatting>
  <conditionalFormatting sqref="AK54:AN54">
    <cfRule type="cellIs" priority="50" stopIfTrue="1" operator="between">
      <formula>"si es mayor o igual 50,0"</formula>
      <formula>"si es menor que 50,0"</formula>
    </cfRule>
  </conditionalFormatting>
  <conditionalFormatting sqref="AK54:AN54">
    <cfRule type="cellIs" priority="48" stopIfTrue="1" operator="between">
      <formula>"si es mayor o igual 50,0"</formula>
      <formula>"si es menor que 50,0"</formula>
    </cfRule>
  </conditionalFormatting>
  <conditionalFormatting sqref="AK54:AN54">
    <cfRule type="cellIs" priority="47" stopIfTrue="1" operator="between">
      <formula>"si es mayor o igual 50,0"</formula>
      <formula>"si es menor que 50,0"</formula>
    </cfRule>
  </conditionalFormatting>
  <conditionalFormatting sqref="AK54:AN54">
    <cfRule type="cellIs" priority="45" stopIfTrue="1" operator="between">
      <formula>"si es mayor o igual 50,0"</formula>
      <formula>"si es menor que 50,0"</formula>
    </cfRule>
  </conditionalFormatting>
  <conditionalFormatting sqref="AK54:AN54">
    <cfRule type="cellIs" priority="46" stopIfTrue="1" operator="between">
      <formula>"si es mayor o igual 50,0"</formula>
      <formula>"si es menor que 50,0"</formula>
    </cfRule>
  </conditionalFormatting>
  <conditionalFormatting sqref="AK54:AN54">
    <cfRule type="cellIs" priority="44" stopIfTrue="1" operator="between">
      <formula>"si es mayor o igual 50,0"</formula>
      <formula>"si es menor que 50,0"</formula>
    </cfRule>
  </conditionalFormatting>
  <conditionalFormatting sqref="AK54:AN54">
    <cfRule type="cellIs" priority="753" stopIfTrue="1" operator="between">
      <formula>"si es mayor o igual 50,0"</formula>
      <formula>"si es menor que 50,0"</formula>
    </cfRule>
  </conditionalFormatting>
  <conditionalFormatting sqref="AK55:AN55">
    <cfRule type="cellIs" priority="752" stopIfTrue="1" operator="between">
      <formula>"si es mayor o igual 50,0"</formula>
      <formula>"si es menor que 50,0"</formula>
    </cfRule>
  </conditionalFormatting>
  <conditionalFormatting sqref="AK56:AN56">
    <cfRule type="cellIs" priority="757" stopIfTrue="1" operator="between">
      <formula>"si es mayor o igual 50,0"</formula>
      <formula>"si es menor que 50,0"</formula>
    </cfRule>
  </conditionalFormatting>
  <conditionalFormatting sqref="AK54:AN54">
    <cfRule type="cellIs" priority="749" stopIfTrue="1" operator="between">
      <formula>"si es mayor o igual 50,0"</formula>
      <formula>"si es menor que 50,0"</formula>
    </cfRule>
  </conditionalFormatting>
  <conditionalFormatting sqref="AK55:AN55">
    <cfRule type="cellIs" priority="748" stopIfTrue="1" operator="between">
      <formula>"si es mayor o igual 50,0"</formula>
      <formula>"si es menor que 50,0"</formula>
    </cfRule>
  </conditionalFormatting>
  <conditionalFormatting sqref="AK56:AN56">
    <cfRule type="cellIs" priority="747" stopIfTrue="1" operator="between">
      <formula>"si es mayor o igual 50,0"</formula>
      <formula>"si es menor que 50,0"</formula>
    </cfRule>
  </conditionalFormatting>
  <conditionalFormatting sqref="AK55:AN55">
    <cfRule type="cellIs" priority="746" stopIfTrue="1" operator="between">
      <formula>"si es mayor o igual 50,0"</formula>
      <formula>"si es menor que 50,0"</formula>
    </cfRule>
  </conditionalFormatting>
  <conditionalFormatting sqref="AK56:AN56">
    <cfRule type="cellIs" priority="745" stopIfTrue="1" operator="between">
      <formula>"si es mayor o igual 50,0"</formula>
      <formula>"si es menor que 50,0"</formula>
    </cfRule>
  </conditionalFormatting>
  <conditionalFormatting sqref="AK54:AN54">
    <cfRule type="cellIs" priority="744" stopIfTrue="1" operator="between">
      <formula>"si es mayor o igual 50,0"</formula>
      <formula>"si es menor que 50,0"</formula>
    </cfRule>
  </conditionalFormatting>
  <conditionalFormatting sqref="AK55:AN55">
    <cfRule type="cellIs" priority="740" stopIfTrue="1" operator="between">
      <formula>"si es mayor o igual 50,0"</formula>
      <formula>"si es menor que 50,0"</formula>
    </cfRule>
  </conditionalFormatting>
  <conditionalFormatting sqref="AK54:AN54">
    <cfRule type="cellIs" priority="734" stopIfTrue="1" operator="between">
      <formula>"si es mayor o igual 50,0"</formula>
      <formula>"si es menor que 50,0"</formula>
    </cfRule>
  </conditionalFormatting>
  <conditionalFormatting sqref="AK54:AN54">
    <cfRule type="cellIs" priority="722" stopIfTrue="1" operator="between">
      <formula>"si es mayor o igual 50,0"</formula>
      <formula>"si es menor que 50,0"</formula>
    </cfRule>
  </conditionalFormatting>
  <conditionalFormatting sqref="AK56:AN56">
    <cfRule type="cellIs" priority="754" stopIfTrue="1" operator="between">
      <formula>"si es mayor o igual 50,0"</formula>
      <formula>"si es menor que 50,0"</formula>
    </cfRule>
  </conditionalFormatting>
  <conditionalFormatting sqref="AK55:AN55">
    <cfRule type="cellIs" priority="761" stopIfTrue="1" operator="between">
      <formula>"si es mayor o igual 50,0"</formula>
      <formula>"si es menor que 50,0"</formula>
    </cfRule>
  </conditionalFormatting>
  <conditionalFormatting sqref="AK56:AN56">
    <cfRule type="cellIs" priority="750" stopIfTrue="1" operator="between">
      <formula>"si es mayor o igual 50,0"</formula>
      <formula>"si es menor que 50,0"</formula>
    </cfRule>
  </conditionalFormatting>
  <conditionalFormatting sqref="AK55:AN55">
    <cfRule type="cellIs" priority="756" stopIfTrue="1" operator="between">
      <formula>"si es mayor o igual 50,0"</formula>
      <formula>"si es menor que 50,0"</formula>
    </cfRule>
  </conditionalFormatting>
  <conditionalFormatting sqref="AK55:AN55">
    <cfRule type="cellIs" priority="736" stopIfTrue="1" operator="between">
      <formula>"si es mayor o igual 50,0"</formula>
      <formula>"si es menor que 50,0"</formula>
    </cfRule>
  </conditionalFormatting>
  <conditionalFormatting sqref="AK54:AN54">
    <cfRule type="cellIs" priority="741" stopIfTrue="1" operator="between">
      <formula>"si es mayor o igual 50,0"</formula>
      <formula>"si es menor que 50,0"</formula>
    </cfRule>
  </conditionalFormatting>
  <conditionalFormatting sqref="AK54:AN54">
    <cfRule type="cellIs" priority="738" stopIfTrue="1" operator="between">
      <formula>"si es mayor o igual 50,0"</formula>
      <formula>"si es menor que 50,0"</formula>
    </cfRule>
  </conditionalFormatting>
  <conditionalFormatting sqref="AK55:AN55">
    <cfRule type="cellIs" priority="739" stopIfTrue="1" operator="between">
      <formula>"si es mayor o igual 50,0"</formula>
      <formula>"si es menor que 50,0"</formula>
    </cfRule>
  </conditionalFormatting>
  <conditionalFormatting sqref="AK55:AN55">
    <cfRule type="cellIs" priority="737" stopIfTrue="1" operator="between">
      <formula>"si es mayor o igual 50,0"</formula>
      <formula>"si es menor que 50,0"</formula>
    </cfRule>
  </conditionalFormatting>
  <conditionalFormatting sqref="AK55:AN55">
    <cfRule type="cellIs" priority="759" stopIfTrue="1" operator="between">
      <formula>"si es mayor o igual 50,0"</formula>
      <formula>"si es menor que 50,0"</formula>
    </cfRule>
  </conditionalFormatting>
  <conditionalFormatting sqref="AK54:AN54">
    <cfRule type="cellIs" priority="731" stopIfTrue="1" operator="between">
      <formula>"si es mayor o igual 50,0"</formula>
      <formula>"si es menor que 50,0"</formula>
    </cfRule>
  </conditionalFormatting>
  <conditionalFormatting sqref="AK55:AN55">
    <cfRule type="cellIs" priority="730" stopIfTrue="1" operator="between">
      <formula>"si es mayor o igual 50,0"</formula>
      <formula>"si es menor que 50,0"</formula>
    </cfRule>
  </conditionalFormatting>
  <conditionalFormatting sqref="AK55:AN55">
    <cfRule type="cellIs" priority="729" stopIfTrue="1" operator="between">
      <formula>"si es mayor o igual 50,0"</formula>
      <formula>"si es menor que 50,0"</formula>
    </cfRule>
  </conditionalFormatting>
  <conditionalFormatting sqref="AK55:AN55">
    <cfRule type="cellIs" priority="733" stopIfTrue="1" operator="between">
      <formula>"si es mayor o igual 50,0"</formula>
      <formula>"si es menor que 50,0"</formula>
    </cfRule>
  </conditionalFormatting>
  <conditionalFormatting sqref="AK56:AN56">
    <cfRule type="cellIs" priority="732" stopIfTrue="1" operator="between">
      <formula>"si es mayor o igual 50,0"</formula>
      <formula>"si es menor que 50,0"</formula>
    </cfRule>
  </conditionalFormatting>
  <conditionalFormatting sqref="AK55:AN55">
    <cfRule type="cellIs" priority="727" stopIfTrue="1" operator="between">
      <formula>"si es mayor o igual 50,0"</formula>
      <formula>"si es menor que 50,0"</formula>
    </cfRule>
  </conditionalFormatting>
  <conditionalFormatting sqref="AK54:AN54">
    <cfRule type="cellIs" priority="726" stopIfTrue="1" operator="between">
      <formula>"si es mayor o igual 50,0"</formula>
      <formula>"si es menor que 50,0"</formula>
    </cfRule>
  </conditionalFormatting>
  <conditionalFormatting sqref="AK56:AN56">
    <cfRule type="cellIs" priority="724" stopIfTrue="1" operator="between">
      <formula>"si es mayor o igual 50,0"</formula>
      <formula>"si es menor que 50,0"</formula>
    </cfRule>
  </conditionalFormatting>
  <conditionalFormatting sqref="AK56:AN56">
    <cfRule type="cellIs" priority="755" stopIfTrue="1" operator="between">
      <formula>"si es mayor o igual 50,0"</formula>
      <formula>"si es menor que 50,0"</formula>
    </cfRule>
  </conditionalFormatting>
  <conditionalFormatting sqref="AK56:AN56">
    <cfRule type="cellIs" priority="751" stopIfTrue="1" operator="between">
      <formula>"si es mayor o igual 50,0"</formula>
      <formula>"si es menor que 50,0"</formula>
    </cfRule>
  </conditionalFormatting>
  <conditionalFormatting sqref="AK56:AN56">
    <cfRule type="cellIs" priority="742" stopIfTrue="1" operator="between">
      <formula>"si es mayor o igual 50,0"</formula>
      <formula>"si es menor que 50,0"</formula>
    </cfRule>
  </conditionalFormatting>
  <conditionalFormatting sqref="AK56:AN56">
    <cfRule type="cellIs" priority="735" stopIfTrue="1" operator="between">
      <formula>"si es mayor o igual 50,0"</formula>
      <formula>"si es menor que 50,0"</formula>
    </cfRule>
  </conditionalFormatting>
  <conditionalFormatting sqref="AK56:AN56">
    <cfRule type="cellIs" priority="723" stopIfTrue="1" operator="between">
      <formula>"si es mayor o igual 50,0"</formula>
      <formula>"si es menor que 50,0"</formula>
    </cfRule>
  </conditionalFormatting>
  <conditionalFormatting sqref="AK55:AN55">
    <cfRule type="cellIs" priority="725" stopIfTrue="1" operator="between">
      <formula>"si es mayor o igual 50,0"</formula>
      <formula>"si es menor que 50,0"</formula>
    </cfRule>
  </conditionalFormatting>
  <conditionalFormatting sqref="AK54:AN54">
    <cfRule type="cellIs" priority="762" stopIfTrue="1" operator="between">
      <formula>"si es mayor o igual 50,0"</formula>
      <formula>"si es menor que 50,0"</formula>
    </cfRule>
  </conditionalFormatting>
  <conditionalFormatting sqref="AK54:AN54">
    <cfRule type="cellIs" priority="728" stopIfTrue="1" operator="between">
      <formula>"si es mayor o igual 50,0"</formula>
      <formula>"si es menor que 50,0"</formula>
    </cfRule>
  </conditionalFormatting>
  <conditionalFormatting sqref="AK54:AN54">
    <cfRule type="cellIs" priority="760" stopIfTrue="1" operator="between">
      <formula>"si es mayor o igual 50,0"</formula>
      <formula>"si es menor que 50,0"</formula>
    </cfRule>
  </conditionalFormatting>
  <conditionalFormatting sqref="AK54:AN54">
    <cfRule type="cellIs" priority="758" stopIfTrue="1" operator="between">
      <formula>"si es mayor o igual 50,0"</formula>
      <formula>"si es menor que 50,0"</formula>
    </cfRule>
  </conditionalFormatting>
  <conditionalFormatting sqref="AK55:AN55">
    <cfRule type="cellIs" priority="743" stopIfTrue="1" operator="between">
      <formula>"si es mayor o igual 50,0"</formula>
      <formula>"si es menor que 50,0"</formula>
    </cfRule>
  </conditionalFormatting>
  <conditionalFormatting sqref="AK54:AN54">
    <cfRule type="cellIs" priority="38" stopIfTrue="1" operator="between">
      <formula>"si es mayor o igual 50,0"</formula>
      <formula>"si es menor que 50,0"</formula>
    </cfRule>
  </conditionalFormatting>
  <conditionalFormatting sqref="AK54:AN54">
    <cfRule type="cellIs" priority="20" stopIfTrue="1" operator="between">
      <formula>"si es mayor o igual 50,0"</formula>
      <formula>"si es menor que 50,0"</formula>
    </cfRule>
  </conditionalFormatting>
  <conditionalFormatting sqref="AK54:AN54">
    <cfRule type="cellIs" priority="35" stopIfTrue="1" operator="between">
      <formula>"si es mayor o igual 50,0"</formula>
      <formula>"si es menor que 50,0"</formula>
    </cfRule>
  </conditionalFormatting>
  <conditionalFormatting sqref="AK54:AN54">
    <cfRule type="cellIs" priority="41" stopIfTrue="1" operator="between">
      <formula>"si es mayor o igual 50,0"</formula>
      <formula>"si es menor que 50,0"</formula>
    </cfRule>
  </conditionalFormatting>
  <conditionalFormatting sqref="AK54:AN54">
    <cfRule type="cellIs" priority="40" stopIfTrue="1" operator="between">
      <formula>"si es mayor o igual 50,0"</formula>
      <formula>"si es menor que 50,0"</formula>
    </cfRule>
  </conditionalFormatting>
  <conditionalFormatting sqref="AK54:AN54">
    <cfRule type="cellIs" priority="39" stopIfTrue="1" operator="between">
      <formula>"si es mayor o igual 50,0"</formula>
      <formula>"si es menor que 50,0"</formula>
    </cfRule>
  </conditionalFormatting>
  <conditionalFormatting sqref="AK54:AN54">
    <cfRule type="cellIs" priority="36" stopIfTrue="1" operator="between">
      <formula>"si es mayor o igual 50,0"</formula>
      <formula>"si es menor que 50,0"</formula>
    </cfRule>
  </conditionalFormatting>
  <conditionalFormatting sqref="AK54:AN54">
    <cfRule type="cellIs" priority="37" stopIfTrue="1" operator="between">
      <formula>"si es mayor o igual 50,0"</formula>
      <formula>"si es menor que 50,0"</formula>
    </cfRule>
  </conditionalFormatting>
  <conditionalFormatting sqref="AK54:AN54">
    <cfRule type="cellIs" priority="9" stopIfTrue="1" operator="between">
      <formula>"si es mayor o igual 50,0"</formula>
      <formula>"si es menor que 50,0"</formula>
    </cfRule>
  </conditionalFormatting>
  <conditionalFormatting sqref="AK54:AN54">
    <cfRule type="cellIs" priority="18" stopIfTrue="1" operator="between">
      <formula>"si es mayor o igual 50,0"</formula>
      <formula>"si es menor que 50,0"</formula>
    </cfRule>
  </conditionalFormatting>
  <conditionalFormatting sqref="AK54:AN54">
    <cfRule type="cellIs" priority="16" stopIfTrue="1" operator="between">
      <formula>"si es mayor o igual 50,0"</formula>
      <formula>"si es menor que 50,0"</formula>
    </cfRule>
  </conditionalFormatting>
  <conditionalFormatting sqref="AK54:AN54">
    <cfRule type="cellIs" priority="15" stopIfTrue="1" operator="between">
      <formula>"si es mayor o igual 50,0"</formula>
      <formula>"si es menor que 50,0"</formula>
    </cfRule>
  </conditionalFormatting>
  <conditionalFormatting sqref="AK54:AN54">
    <cfRule type="cellIs" priority="14" stopIfTrue="1" operator="between">
      <formula>"si es mayor o igual 50,0"</formula>
      <formula>"si es menor que 50,0"</formula>
    </cfRule>
  </conditionalFormatting>
  <conditionalFormatting sqref="AK54:AN54">
    <cfRule type="cellIs" priority="13" stopIfTrue="1" operator="between">
      <formula>"si es mayor o igual 50,0"</formula>
      <formula>"si es menor que 50,0"</formula>
    </cfRule>
  </conditionalFormatting>
  <conditionalFormatting sqref="AK54:AN54">
    <cfRule type="cellIs" priority="10" stopIfTrue="1" operator="between">
      <formula>"si es mayor o igual 50,0"</formula>
      <formula>"si es menor que 50,0"</formula>
    </cfRule>
  </conditionalFormatting>
  <conditionalFormatting sqref="AK54:AN54">
    <cfRule type="cellIs" priority="30" stopIfTrue="1" operator="between">
      <formula>"si es mayor o igual 50,0"</formula>
      <formula>"si es menor que 50,0"</formula>
    </cfRule>
  </conditionalFormatting>
  <conditionalFormatting sqref="AK54:AN54">
    <cfRule type="cellIs" priority="32" stopIfTrue="1" operator="between">
      <formula>"si es mayor o igual 50,0"</formula>
      <formula>"si es menor que 50,0"</formula>
    </cfRule>
  </conditionalFormatting>
  <conditionalFormatting sqref="AK54:AN54">
    <cfRule type="cellIs" priority="28" stopIfTrue="1" operator="between">
      <formula>"si es mayor o igual 50,0"</formula>
      <formula>"si es menor que 50,0"</formula>
    </cfRule>
  </conditionalFormatting>
  <conditionalFormatting sqref="AK54:AN54">
    <cfRule type="cellIs" priority="27" stopIfTrue="1" operator="between">
      <formula>"si es mayor o igual 50,0"</formula>
      <formula>"si es menor que 50,0"</formula>
    </cfRule>
  </conditionalFormatting>
  <conditionalFormatting sqref="AK54:AN54">
    <cfRule type="cellIs" priority="26" stopIfTrue="1" operator="between">
      <formula>"si es mayor o igual 50,0"</formula>
      <formula>"si es menor que 50,0"</formula>
    </cfRule>
  </conditionalFormatting>
  <conditionalFormatting sqref="AK54:AN54">
    <cfRule type="cellIs" priority="25" stopIfTrue="1" operator="between">
      <formula>"si es mayor o igual 50,0"</formula>
      <formula>"si es menor que 50,0"</formula>
    </cfRule>
  </conditionalFormatting>
  <conditionalFormatting sqref="AK54:AN54">
    <cfRule type="cellIs" priority="23" stopIfTrue="1" operator="between">
      <formula>"si es mayor o igual 50,0"</formula>
      <formula>"si es menor que 50,0"</formula>
    </cfRule>
  </conditionalFormatting>
  <conditionalFormatting sqref="AK54:AN54">
    <cfRule type="cellIs" priority="21" stopIfTrue="1" operator="between">
      <formula>"si es mayor o igual 50,0"</formula>
      <formula>"si es menor que 50,0"</formula>
    </cfRule>
  </conditionalFormatting>
  <conditionalFormatting sqref="AK54:AN54">
    <cfRule type="cellIs" priority="19" stopIfTrue="1" operator="between">
      <formula>"si es mayor o igual 50,0"</formula>
      <formula>"si es menor que 50,0"</formula>
    </cfRule>
  </conditionalFormatting>
  <conditionalFormatting sqref="AK54:AN54">
    <cfRule type="cellIs" priority="11" stopIfTrue="1" operator="between">
      <formula>"si es mayor o igual 50,0"</formula>
      <formula>"si es menor que 50,0"</formula>
    </cfRule>
  </conditionalFormatting>
  <conditionalFormatting sqref="AK54:AN54">
    <cfRule type="cellIs" priority="42" stopIfTrue="1" operator="between">
      <formula>"si es mayor o igual 50,0"</formula>
      <formula>"si es menor que 50,0"</formula>
    </cfRule>
  </conditionalFormatting>
  <conditionalFormatting sqref="AK54:AN54">
    <cfRule type="cellIs" priority="8" stopIfTrue="1" operator="between">
      <formula>"si es mayor o igual 50,0"</formula>
      <formula>"si es menor que 50,0"</formula>
    </cfRule>
  </conditionalFormatting>
  <conditionalFormatting sqref="AK54:AN54">
    <cfRule type="cellIs" priority="6" stopIfTrue="1" operator="between">
      <formula>"si es mayor o igual 50,0"</formula>
      <formula>"si es menor que 50,0"</formula>
    </cfRule>
  </conditionalFormatting>
  <conditionalFormatting sqref="AK54:AN54">
    <cfRule type="cellIs" priority="7" stopIfTrue="1" operator="between">
      <formula>"si es mayor o igual 50,0"</formula>
      <formula>"si es menor que 50,0"</formula>
    </cfRule>
  </conditionalFormatting>
  <conditionalFormatting sqref="AK54:AN54">
    <cfRule type="cellIs" priority="24" stopIfTrue="1" operator="between">
      <formula>"si es mayor o igual 50,0"</formula>
      <formula>"si es menor que 50,0"</formula>
    </cfRule>
  </conditionalFormatting>
  <conditionalFormatting sqref="AK54:AN54">
    <cfRule type="cellIs" priority="33" stopIfTrue="1" operator="between">
      <formula>"si es mayor o igual 50,0"</formula>
      <formula>"si es menor que 50,0"</formula>
    </cfRule>
  </conditionalFormatting>
  <conditionalFormatting sqref="AK54:AN54">
    <cfRule type="cellIs" priority="31" stopIfTrue="1" operator="between">
      <formula>"si es mayor o igual 50,0"</formula>
      <formula>"si es menor que 50,0"</formula>
    </cfRule>
  </conditionalFormatting>
  <conditionalFormatting sqref="AK54:AN54">
    <cfRule type="cellIs" priority="29" stopIfTrue="1" operator="between">
      <formula>"si es mayor o igual 50,0"</formula>
      <formula>"si es menor que 50,0"</formula>
    </cfRule>
  </conditionalFormatting>
  <conditionalFormatting sqref="AK54:AN54">
    <cfRule type="cellIs" priority="34" stopIfTrue="1" operator="between">
      <formula>"si es mayor o igual 50,0"</formula>
      <formula>"si es menor que 50,0"</formula>
    </cfRule>
  </conditionalFormatting>
  <conditionalFormatting sqref="AK54:AN54">
    <cfRule type="cellIs" priority="17" stopIfTrue="1" operator="between">
      <formula>"si es mayor o igual 50,0"</formula>
      <formula>"si es menor que 50,0"</formula>
    </cfRule>
  </conditionalFormatting>
  <conditionalFormatting sqref="AK54:AN54">
    <cfRule type="cellIs" priority="22" stopIfTrue="1" operator="between">
      <formula>"si es mayor o igual 50,0"</formula>
      <formula>"si es menor que 50,0"</formula>
    </cfRule>
  </conditionalFormatting>
  <conditionalFormatting sqref="AK54:AN54">
    <cfRule type="cellIs" priority="12" stopIfTrue="1" operator="between">
      <formula>"si es mayor o igual 50,0"</formula>
      <formula>"si es menor que 50,0"</formula>
    </cfRule>
  </conditionalFormatting>
  <conditionalFormatting sqref="AK54:AN54">
    <cfRule type="cellIs" priority="787" stopIfTrue="1" operator="between">
      <formula>"si es mayor o igual 50,0"</formula>
      <formula>"si es menor que 50,0"</formula>
    </cfRule>
  </conditionalFormatting>
  <conditionalFormatting sqref="AK55:AN55">
    <cfRule type="cellIs" priority="786" stopIfTrue="1" operator="between">
      <formula>"si es mayor o igual 50,0"</formula>
      <formula>"si es menor que 50,0"</formula>
    </cfRule>
  </conditionalFormatting>
  <conditionalFormatting sqref="AK54:AN54">
    <cfRule type="cellIs" priority="795" stopIfTrue="1" operator="between">
      <formula>"si es mayor o igual 50,0"</formula>
      <formula>"si es menor que 50,0"</formula>
    </cfRule>
  </conditionalFormatting>
  <conditionalFormatting sqref="AK55:AN55">
    <cfRule type="cellIs" priority="794" stopIfTrue="1" operator="between">
      <formula>"si es mayor o igual 50,0"</formula>
      <formula>"si es menor que 50,0"</formula>
    </cfRule>
  </conditionalFormatting>
  <conditionalFormatting sqref="AK56:AN56">
    <cfRule type="cellIs" priority="793" stopIfTrue="1" operator="between">
      <formula>"si es mayor o igual 50,0"</formula>
      <formula>"si es menor que 50,0"</formula>
    </cfRule>
  </conditionalFormatting>
  <conditionalFormatting sqref="AK56:AN56">
    <cfRule type="cellIs" priority="791" stopIfTrue="1" operator="between">
      <formula>"si es mayor o igual 50,0"</formula>
      <formula>"si es menor que 50,0"</formula>
    </cfRule>
  </conditionalFormatting>
  <conditionalFormatting sqref="AK55:AN55">
    <cfRule type="cellIs" priority="792" stopIfTrue="1" operator="between">
      <formula>"si es mayor o igual 50,0"</formula>
      <formula>"si es menor que 50,0"</formula>
    </cfRule>
  </conditionalFormatting>
  <conditionalFormatting sqref="AK54:AN54">
    <cfRule type="cellIs" priority="790" stopIfTrue="1" operator="between">
      <formula>"si es mayor o igual 50,0"</formula>
      <formula>"si es menor que 50,0"</formula>
    </cfRule>
  </conditionalFormatting>
  <conditionalFormatting sqref="AK55:AN55">
    <cfRule type="cellIs" priority="789" stopIfTrue="1" operator="between">
      <formula>"si es mayor o igual 50,0"</formula>
      <formula>"si es menor que 50,0"</formula>
    </cfRule>
  </conditionalFormatting>
  <conditionalFormatting sqref="AK56:AN56">
    <cfRule type="cellIs" priority="788" stopIfTrue="1" operator="between">
      <formula>"si es mayor o igual 50,0"</formula>
      <formula>"si es menor que 50,0"</formula>
    </cfRule>
  </conditionalFormatting>
  <conditionalFormatting sqref="AK54:AN54">
    <cfRule type="cellIs" priority="784" stopIfTrue="1" operator="between">
      <formula>"si es mayor o igual 50,0"</formula>
      <formula>"si es menor que 50,0"</formula>
    </cfRule>
  </conditionalFormatting>
  <conditionalFormatting sqref="AK55:AN55">
    <cfRule type="cellIs" priority="785" stopIfTrue="1" operator="between">
      <formula>"si es mayor o igual 50,0"</formula>
      <formula>"si es menor que 50,0"</formula>
    </cfRule>
  </conditionalFormatting>
  <conditionalFormatting sqref="AK55:AN55">
    <cfRule type="cellIs" priority="783" stopIfTrue="1" operator="between">
      <formula>"si es mayor o igual 50,0"</formula>
      <formula>"si es menor que 50,0"</formula>
    </cfRule>
  </conditionalFormatting>
  <conditionalFormatting sqref="AK55:AN55">
    <cfRule type="cellIs" priority="782" stopIfTrue="1" operator="between">
      <formula>"si es mayor o igual 50,0"</formula>
      <formula>"si es menor que 50,0"</formula>
    </cfRule>
  </conditionalFormatting>
  <conditionalFormatting sqref="AK56:AN56">
    <cfRule type="cellIs" priority="781" stopIfTrue="1" operator="between">
      <formula>"si es mayor o igual 50,0"</formula>
      <formula>"si es menor que 50,0"</formula>
    </cfRule>
  </conditionalFormatting>
  <conditionalFormatting sqref="AK55:AN55">
    <cfRule type="cellIs" priority="771" stopIfTrue="1" operator="between">
      <formula>"si es mayor o igual 50,0"</formula>
      <formula>"si es menor que 50,0"</formula>
    </cfRule>
  </conditionalFormatting>
  <conditionalFormatting sqref="AK54:AN54">
    <cfRule type="cellIs" priority="780" stopIfTrue="1" operator="between">
      <formula>"si es mayor o igual 50,0"</formula>
      <formula>"si es menor que 50,0"</formula>
    </cfRule>
  </conditionalFormatting>
  <conditionalFormatting sqref="AK55:AN55">
    <cfRule type="cellIs" priority="779" stopIfTrue="1" operator="between">
      <formula>"si es mayor o igual 50,0"</formula>
      <formula>"si es menor que 50,0"</formula>
    </cfRule>
  </conditionalFormatting>
  <conditionalFormatting sqref="AK56:AN56">
    <cfRule type="cellIs" priority="778" stopIfTrue="1" operator="between">
      <formula>"si es mayor o igual 50,0"</formula>
      <formula>"si es menor que 50,0"</formula>
    </cfRule>
  </conditionalFormatting>
  <conditionalFormatting sqref="AK55:AN55">
    <cfRule type="cellIs" priority="776" stopIfTrue="1" operator="between">
      <formula>"si es mayor o igual 50,0"</formula>
      <formula>"si es menor que 50,0"</formula>
    </cfRule>
  </conditionalFormatting>
  <conditionalFormatting sqref="AK55:AN55">
    <cfRule type="cellIs" priority="775" stopIfTrue="1" operator="between">
      <formula>"si es mayor o igual 50,0"</formula>
      <formula>"si es menor que 50,0"</formula>
    </cfRule>
  </conditionalFormatting>
  <conditionalFormatting sqref="AK54:AN54">
    <cfRule type="cellIs" priority="774" stopIfTrue="1" operator="between">
      <formula>"si es mayor o igual 50,0"</formula>
      <formula>"si es menor que 50,0"</formula>
    </cfRule>
  </conditionalFormatting>
  <conditionalFormatting sqref="AK54:AN54">
    <cfRule type="cellIs" priority="772" stopIfTrue="1" operator="between">
      <formula>"si es mayor o igual 50,0"</formula>
      <formula>"si es menor que 50,0"</formula>
    </cfRule>
  </conditionalFormatting>
  <conditionalFormatting sqref="AK55:AN55">
    <cfRule type="cellIs" priority="773" stopIfTrue="1" operator="between">
      <formula>"si es mayor o igual 50,0"</formula>
      <formula>"si es menor que 50,0"</formula>
    </cfRule>
  </conditionalFormatting>
  <conditionalFormatting sqref="AK56:AN56">
    <cfRule type="cellIs" priority="770" stopIfTrue="1" operator="between">
      <formula>"si es mayor o igual 50,0"</formula>
      <formula>"si es menor que 50,0"</formula>
    </cfRule>
  </conditionalFormatting>
  <conditionalFormatting sqref="AK56:AN56">
    <cfRule type="cellIs" priority="766" stopIfTrue="1" operator="between">
      <formula>"si es mayor o igual 50,0"</formula>
      <formula>"si es menor que 50,0"</formula>
    </cfRule>
  </conditionalFormatting>
  <conditionalFormatting sqref="AK55:AN55">
    <cfRule type="cellIs" priority="765" stopIfTrue="1" operator="between">
      <formula>"si es mayor o igual 50,0"</formula>
      <formula>"si es menor que 50,0"</formula>
    </cfRule>
  </conditionalFormatting>
  <conditionalFormatting sqref="AK54:AN54">
    <cfRule type="cellIs" priority="768" stopIfTrue="1" operator="between">
      <formula>"si es mayor o igual 50,0"</formula>
      <formula>"si es menor que 50,0"</formula>
    </cfRule>
  </conditionalFormatting>
  <conditionalFormatting sqref="AK56:AN56">
    <cfRule type="cellIs" priority="769" stopIfTrue="1" operator="between">
      <formula>"si es mayor o igual 50,0"</formula>
      <formula>"si es menor que 50,0"</formula>
    </cfRule>
  </conditionalFormatting>
  <conditionalFormatting sqref="AK55:AN55">
    <cfRule type="cellIs" priority="767" stopIfTrue="1" operator="between">
      <formula>"si es mayor o igual 50,0"</formula>
      <formula>"si es menor que 50,0"</formula>
    </cfRule>
  </conditionalFormatting>
  <conditionalFormatting sqref="AK55:AN55">
    <cfRule type="cellIs" priority="763" stopIfTrue="1" operator="between">
      <formula>"si es mayor o igual 50,0"</formula>
      <formula>"si es menor que 50,0"</formula>
    </cfRule>
  </conditionalFormatting>
  <conditionalFormatting sqref="AK54:AN54">
    <cfRule type="cellIs" priority="764" stopIfTrue="1" operator="between">
      <formula>"si es mayor o igual 50,0"</formula>
      <formula>"si es menor que 50,0"</formula>
    </cfRule>
  </conditionalFormatting>
  <conditionalFormatting sqref="AK54:AN54">
    <cfRule type="cellIs" priority="777" stopIfTrue="1" operator="between">
      <formula>"si es mayor o igual 50,0"</formula>
      <formula>"si es menor que 50,0"</formula>
    </cfRule>
  </conditionalFormatting>
  <conditionalFormatting sqref="AK56:AN56">
    <cfRule type="cellIs" priority="1108" stopIfTrue="1" operator="between">
      <formula>"si es mayor o igual 50,0"</formula>
      <formula>"si es menor que 50,0"</formula>
    </cfRule>
  </conditionalFormatting>
  <conditionalFormatting sqref="AK57:AN57">
    <cfRule type="cellIs" priority="1107" stopIfTrue="1" operator="between">
      <formula>"si es mayor o igual 50,0"</formula>
      <formula>"si es menor que 50,0"</formula>
    </cfRule>
  </conditionalFormatting>
  <conditionalFormatting sqref="AK57:AN57">
    <cfRule type="cellIs" priority="1106" stopIfTrue="1" operator="between">
      <formula>"si es mayor o igual 50,0"</formula>
      <formula>"si es menor que 50,0"</formula>
    </cfRule>
  </conditionalFormatting>
  <conditionalFormatting sqref="AK55:AN55">
    <cfRule type="cellIs" priority="1105" stopIfTrue="1" operator="between">
      <formula>"si es mayor o igual 50,0"</formula>
      <formula>"si es menor que 50,0"</formula>
    </cfRule>
  </conditionalFormatting>
  <conditionalFormatting sqref="AK57:AN57">
    <cfRule type="cellIs" priority="1103" stopIfTrue="1" operator="between">
      <formula>"si es mayor o igual 50,0"</formula>
      <formula>"si es menor que 50,0"</formula>
    </cfRule>
  </conditionalFormatting>
  <conditionalFormatting sqref="AK56:AN56">
    <cfRule type="cellIs" priority="1102" stopIfTrue="1" operator="between">
      <formula>"si es mayor o igual 50,0"</formula>
      <formula>"si es menor que 50,0"</formula>
    </cfRule>
  </conditionalFormatting>
  <conditionalFormatting sqref="AK55:AN55">
    <cfRule type="cellIs" priority="1101" stopIfTrue="1" operator="between">
      <formula>"si es mayor o igual 50,0"</formula>
      <formula>"si es menor que 50,0"</formula>
    </cfRule>
  </conditionalFormatting>
  <conditionalFormatting sqref="AK56:AN56">
    <cfRule type="cellIs" priority="1100" stopIfTrue="1" operator="between">
      <formula>"si es mayor o igual 50,0"</formula>
      <formula>"si es menor que 50,0"</formula>
    </cfRule>
  </conditionalFormatting>
  <conditionalFormatting sqref="AK55:AN55">
    <cfRule type="cellIs" priority="1097" stopIfTrue="1" operator="between">
      <formula>"si es mayor o igual 50,0"</formula>
      <formula>"si es menor que 50,0"</formula>
    </cfRule>
  </conditionalFormatting>
  <conditionalFormatting sqref="AK56:AN56">
    <cfRule type="cellIs" priority="1098" stopIfTrue="1" operator="between">
      <formula>"si es mayor o igual 50,0"</formula>
      <formula>"si es menor que 50,0"</formula>
    </cfRule>
  </conditionalFormatting>
  <conditionalFormatting sqref="AK56:AN56">
    <cfRule type="cellIs" priority="1096" stopIfTrue="1" operator="between">
      <formula>"si es mayor o igual 50,0"</formula>
      <formula>"si es menor que 50,0"</formula>
    </cfRule>
  </conditionalFormatting>
  <conditionalFormatting sqref="AK54:AN54">
    <cfRule type="cellIs" priority="1094" stopIfTrue="1" operator="between">
      <formula>"si es mayor o igual 50,0"</formula>
      <formula>"si es menor que 50,0"</formula>
    </cfRule>
  </conditionalFormatting>
  <conditionalFormatting sqref="AK56:AN56">
    <cfRule type="cellIs" priority="1092" stopIfTrue="1" operator="between">
      <formula>"si es mayor o igual 50,0"</formula>
      <formula>"si es menor que 50,0"</formula>
    </cfRule>
  </conditionalFormatting>
  <conditionalFormatting sqref="AK57:AN57">
    <cfRule type="cellIs" priority="1093" stopIfTrue="1" operator="between">
      <formula>"si es mayor o igual 50,0"</formula>
      <formula>"si es menor que 50,0"</formula>
    </cfRule>
  </conditionalFormatting>
  <conditionalFormatting sqref="AK53:AN53">
    <cfRule type="cellIs" priority="1089" stopIfTrue="1" operator="between">
      <formula>"si es mayor o igual 50,0"</formula>
      <formula>"si es menor que 50,0"</formula>
    </cfRule>
  </conditionalFormatting>
  <conditionalFormatting sqref="AK55:AN55">
    <cfRule type="cellIs" priority="1085" stopIfTrue="1" operator="between">
      <formula>"si es mayor o igual 50,0"</formula>
      <formula>"si es menor que 50,0"</formula>
    </cfRule>
  </conditionalFormatting>
  <conditionalFormatting sqref="AK57:AN57">
    <cfRule type="cellIs" priority="1083" stopIfTrue="1" operator="between">
      <formula>"si es mayor o igual 50,0"</formula>
      <formula>"si es menor que 50,0"</formula>
    </cfRule>
  </conditionalFormatting>
  <conditionalFormatting sqref="AK53:AN53">
    <cfRule type="cellIs" priority="1082" stopIfTrue="1" operator="between">
      <formula>"si es mayor o igual 50,0"</formula>
      <formula>"si es menor que 50,0"</formula>
    </cfRule>
  </conditionalFormatting>
  <conditionalFormatting sqref="AK56:AN56">
    <cfRule type="cellIs" priority="1074" stopIfTrue="1" operator="between">
      <formula>"si es mayor o igual 50,0"</formula>
      <formula>"si es menor que 50,0"</formula>
    </cfRule>
  </conditionalFormatting>
  <conditionalFormatting sqref="AK56:AN56">
    <cfRule type="cellIs" priority="1077" stopIfTrue="1" operator="between">
      <formula>"si es mayor o igual 50,0"</formula>
      <formula>"si es menor que 50,0"</formula>
    </cfRule>
  </conditionalFormatting>
  <conditionalFormatting sqref="AK55:AN55">
    <cfRule type="cellIs" priority="1075" stopIfTrue="1" operator="between">
      <formula>"si es mayor o igual 50,0"</formula>
      <formula>"si es menor que 50,0"</formula>
    </cfRule>
  </conditionalFormatting>
  <conditionalFormatting sqref="AK57:AN57">
    <cfRule type="cellIs" priority="1073" stopIfTrue="1" operator="between">
      <formula>"si es mayor o igual 50,0"</formula>
      <formula>"si es menor que 50,0"</formula>
    </cfRule>
  </conditionalFormatting>
  <conditionalFormatting sqref="AK54:AN54">
    <cfRule type="cellIs" priority="1042" stopIfTrue="1" operator="between">
      <formula>"si es mayor o igual 50,0"</formula>
      <formula>"si es menor que 50,0"</formula>
    </cfRule>
  </conditionalFormatting>
  <conditionalFormatting sqref="AK56:AN56">
    <cfRule type="cellIs" priority="1071" stopIfTrue="1" operator="between">
      <formula>"si es mayor o igual 50,0"</formula>
      <formula>"si es menor que 50,0"</formula>
    </cfRule>
  </conditionalFormatting>
  <conditionalFormatting sqref="AK56:AN56">
    <cfRule type="cellIs" priority="1070" stopIfTrue="1" operator="between">
      <formula>"si es mayor o igual 50,0"</formula>
      <formula>"si es menor que 50,0"</formula>
    </cfRule>
  </conditionalFormatting>
  <conditionalFormatting sqref="AK55:AN55">
    <cfRule type="cellIs" priority="1069" stopIfTrue="1" operator="between">
      <formula>"si es mayor o igual 50,0"</formula>
      <formula>"si es menor que 50,0"</formula>
    </cfRule>
  </conditionalFormatting>
  <conditionalFormatting sqref="AK56:AN56">
    <cfRule type="cellIs" priority="1067" stopIfTrue="1" operator="between">
      <formula>"si es mayor o igual 50,0"</formula>
      <formula>"si es menor que 50,0"</formula>
    </cfRule>
  </conditionalFormatting>
  <conditionalFormatting sqref="AK57:AN57">
    <cfRule type="cellIs" priority="1066" stopIfTrue="1" operator="between">
      <formula>"si es mayor o igual 50,0"</formula>
      <formula>"si es menor que 50,0"</formula>
    </cfRule>
  </conditionalFormatting>
  <conditionalFormatting sqref="AK55:AN55">
    <cfRule type="cellIs" priority="1065" stopIfTrue="1" operator="between">
      <formula>"si es mayor o igual 50,0"</formula>
      <formula>"si es menor que 50,0"</formula>
    </cfRule>
  </conditionalFormatting>
  <conditionalFormatting sqref="AK55:AN55">
    <cfRule type="cellIs" priority="1062" stopIfTrue="1" operator="between">
      <formula>"si es mayor o igual 50,0"</formula>
      <formula>"si es menor que 50,0"</formula>
    </cfRule>
  </conditionalFormatting>
  <conditionalFormatting sqref="AK56:AN56">
    <cfRule type="cellIs" priority="1064" stopIfTrue="1" operator="between">
      <formula>"si es mayor o igual 50,0"</formula>
      <formula>"si es menor que 50,0"</formula>
    </cfRule>
  </conditionalFormatting>
  <conditionalFormatting sqref="AK56:AN56">
    <cfRule type="cellIs" priority="1061" stopIfTrue="1" operator="between">
      <formula>"si es mayor o igual 50,0"</formula>
      <formula>"si es menor que 50,0"</formula>
    </cfRule>
  </conditionalFormatting>
  <conditionalFormatting sqref="AK55:AN55">
    <cfRule type="cellIs" priority="1059" stopIfTrue="1" operator="between">
      <formula>"si es mayor o igual 50,0"</formula>
      <formula>"si es menor que 50,0"</formula>
    </cfRule>
  </conditionalFormatting>
  <conditionalFormatting sqref="AK56:AN56">
    <cfRule type="cellIs" priority="1058" stopIfTrue="1" operator="between">
      <formula>"si es mayor o igual 50,0"</formula>
      <formula>"si es menor que 50,0"</formula>
    </cfRule>
  </conditionalFormatting>
  <conditionalFormatting sqref="AK57:AN57">
    <cfRule type="cellIs" priority="1054" stopIfTrue="1" operator="between">
      <formula>"si es mayor o igual 50,0"</formula>
      <formula>"si es menor que 50,0"</formula>
    </cfRule>
  </conditionalFormatting>
  <conditionalFormatting sqref="AK56:AN56">
    <cfRule type="cellIs" priority="1052" stopIfTrue="1" operator="between">
      <formula>"si es mayor o igual 50,0"</formula>
      <formula>"si es menor que 50,0"</formula>
    </cfRule>
  </conditionalFormatting>
  <conditionalFormatting sqref="AK56:AN56">
    <cfRule type="cellIs" priority="1050" stopIfTrue="1" operator="between">
      <formula>"si es mayor o igual 50,0"</formula>
      <formula>"si es menor que 50,0"</formula>
    </cfRule>
  </conditionalFormatting>
  <conditionalFormatting sqref="AK56:AN56">
    <cfRule type="cellIs" priority="1046" stopIfTrue="1" operator="between">
      <formula>"si es mayor o igual 50,0"</formula>
      <formula>"si es menor que 50,0"</formula>
    </cfRule>
  </conditionalFormatting>
  <conditionalFormatting sqref="AK56:AN56">
    <cfRule type="cellIs" priority="1048" stopIfTrue="1" operator="between">
      <formula>"si es mayor o igual 50,0"</formula>
      <formula>"si es menor que 50,0"</formula>
    </cfRule>
  </conditionalFormatting>
  <conditionalFormatting sqref="AK55:AN55">
    <cfRule type="cellIs" priority="1045" stopIfTrue="1" operator="between">
      <formula>"si es mayor o igual 50,0"</formula>
      <formula>"si es menor que 50,0"</formula>
    </cfRule>
  </conditionalFormatting>
  <conditionalFormatting sqref="AK54:AN54">
    <cfRule type="cellIs" priority="1043" stopIfTrue="1" operator="between">
      <formula>"si es mayor o igual 50,0"</formula>
      <formula>"si es menor que 50,0"</formula>
    </cfRule>
  </conditionalFormatting>
  <conditionalFormatting sqref="AK57:AN57">
    <cfRule type="cellIs" priority="1086" stopIfTrue="1" operator="between">
      <formula>"si es mayor o igual 50,0"</formula>
      <formula>"si es menor que 50,0"</formula>
    </cfRule>
  </conditionalFormatting>
  <conditionalFormatting sqref="AK56:AN56">
    <cfRule type="cellIs" priority="1079" stopIfTrue="1" operator="between">
      <formula>"si es mayor o igual 50,0"</formula>
      <formula>"si es menor que 50,0"</formula>
    </cfRule>
  </conditionalFormatting>
  <conditionalFormatting sqref="AK57:AN57">
    <cfRule type="cellIs" priority="1081" stopIfTrue="1" operator="between">
      <formula>"si es mayor o igual 50,0"</formula>
      <formula>"si es menor que 50,0"</formula>
    </cfRule>
  </conditionalFormatting>
  <conditionalFormatting sqref="AK56:AN56">
    <cfRule type="cellIs" priority="1056" stopIfTrue="1" operator="between">
      <formula>"si es mayor o igual 50,0"</formula>
      <formula>"si es menor que 50,0"</formula>
    </cfRule>
  </conditionalFormatting>
  <conditionalFormatting sqref="AK54:AN54">
    <cfRule type="cellIs" priority="1188" stopIfTrue="1" operator="between">
      <formula>"si es mayor o igual 50,0"</formula>
      <formula>"si es menor que 50,0"</formula>
    </cfRule>
  </conditionalFormatting>
  <conditionalFormatting sqref="AK57:AN57">
    <cfRule type="cellIs" priority="1194" stopIfTrue="1" operator="between">
      <formula>"si es mayor o igual 50,0"</formula>
      <formula>"si es menor que 50,0"</formula>
    </cfRule>
  </conditionalFormatting>
  <conditionalFormatting sqref="AK55:AN55">
    <cfRule type="cellIs" priority="1193" stopIfTrue="1" operator="between">
      <formula>"si es mayor o igual 50,0"</formula>
      <formula>"si es menor que 50,0"</formula>
    </cfRule>
  </conditionalFormatting>
  <conditionalFormatting sqref="AK57:AN57">
    <cfRule type="cellIs" priority="1192" stopIfTrue="1" operator="between">
      <formula>"si es mayor o igual 50,0"</formula>
      <formula>"si es menor que 50,0"</formula>
    </cfRule>
  </conditionalFormatting>
  <conditionalFormatting sqref="AK57:AN57">
    <cfRule type="cellIs" priority="1191" stopIfTrue="1" operator="between">
      <formula>"si es mayor o igual 50,0"</formula>
      <formula>"si es menor que 50,0"</formula>
    </cfRule>
  </conditionalFormatting>
  <conditionalFormatting sqref="AK54:AN54">
    <cfRule type="cellIs" priority="1189" stopIfTrue="1" operator="between">
      <formula>"si es mayor o igual 50,0"</formula>
      <formula>"si es menor que 50,0"</formula>
    </cfRule>
  </conditionalFormatting>
  <conditionalFormatting sqref="AK53:AN57">
    <cfRule type="cellIs" priority="1201" stopIfTrue="1" operator="between">
      <formula>"si es mayor o igual 50,0"</formula>
      <formula>"si es menor que 50,0"</formula>
    </cfRule>
  </conditionalFormatting>
  <conditionalFormatting sqref="AK57:AN57">
    <cfRule type="cellIs" priority="1196" stopIfTrue="1" operator="between">
      <formula>"si es mayor o igual 50,0"</formula>
      <formula>"si es menor que 50,0"</formula>
    </cfRule>
  </conditionalFormatting>
  <conditionalFormatting sqref="AK55:AN55">
    <cfRule type="cellIs" priority="1197" stopIfTrue="1" operator="between">
      <formula>"si es mayor o igual 50,0"</formula>
      <formula>"si es menor que 50,0"</formula>
    </cfRule>
  </conditionalFormatting>
  <conditionalFormatting sqref="AK57:AN57">
    <cfRule type="cellIs" priority="1190" stopIfTrue="1" operator="between">
      <formula>"si es mayor o igual 50,0"</formula>
      <formula>"si es menor que 50,0"</formula>
    </cfRule>
  </conditionalFormatting>
  <conditionalFormatting sqref="AK53:AN53">
    <cfRule type="cellIs" priority="1187" stopIfTrue="1" operator="between">
      <formula>"si es mayor o igual 50,0"</formula>
      <formula>"si es menor que 50,0"</formula>
    </cfRule>
  </conditionalFormatting>
  <conditionalFormatting sqref="AK56:AN56">
    <cfRule type="cellIs" priority="1182" stopIfTrue="1" operator="between">
      <formula>"si es mayor o igual 50,0"</formula>
      <formula>"si es menor que 50,0"</formula>
    </cfRule>
  </conditionalFormatting>
  <conditionalFormatting sqref="AK53:AN53">
    <cfRule type="cellIs" priority="1184" stopIfTrue="1" operator="between">
      <formula>"si es mayor o igual 50,0"</formula>
      <formula>"si es menor que 50,0"</formula>
    </cfRule>
  </conditionalFormatting>
  <conditionalFormatting sqref="AK53:AN53">
    <cfRule type="cellIs" priority="1185" stopIfTrue="1" operator="between">
      <formula>"si es mayor o igual 50,0"</formula>
      <formula>"si es menor que 50,0"</formula>
    </cfRule>
  </conditionalFormatting>
  <conditionalFormatting sqref="AK55:AN55">
    <cfRule type="cellIs" priority="1183" stopIfTrue="1" operator="between">
      <formula>"si es mayor o igual 50,0"</formula>
      <formula>"si es menor que 50,0"</formula>
    </cfRule>
  </conditionalFormatting>
  <conditionalFormatting sqref="AK57:AN57">
    <cfRule type="cellIs" priority="1163" stopIfTrue="1" operator="between">
      <formula>"si es mayor o igual 50,0"</formula>
      <formula>"si es menor que 50,0"</formula>
    </cfRule>
  </conditionalFormatting>
  <conditionalFormatting sqref="AK54:AN54">
    <cfRule type="cellIs" priority="1180" stopIfTrue="1" operator="between">
      <formula>"si es mayor o igual 50,0"</formula>
      <formula>"si es menor que 50,0"</formula>
    </cfRule>
  </conditionalFormatting>
  <conditionalFormatting sqref="AK56:AN56">
    <cfRule type="cellIs" priority="1177" stopIfTrue="1" operator="between">
      <formula>"si es mayor o igual 50,0"</formula>
      <formula>"si es menor que 50,0"</formula>
    </cfRule>
  </conditionalFormatting>
  <conditionalFormatting sqref="AK57:AN57">
    <cfRule type="cellIs" priority="1179" stopIfTrue="1" operator="between">
      <formula>"si es mayor o igual 50,0"</formula>
      <formula>"si es menor que 50,0"</formula>
    </cfRule>
  </conditionalFormatting>
  <conditionalFormatting sqref="AK57:AN57">
    <cfRule type="cellIs" priority="1176" stopIfTrue="1" operator="between">
      <formula>"si es mayor o igual 50,0"</formula>
      <formula>"si es menor que 50,0"</formula>
    </cfRule>
  </conditionalFormatting>
  <conditionalFormatting sqref="AK55:AN55">
    <cfRule type="cellIs" priority="1175" stopIfTrue="1" operator="between">
      <formula>"si es mayor o igual 50,0"</formula>
      <formula>"si es menor que 50,0"</formula>
    </cfRule>
  </conditionalFormatting>
  <conditionalFormatting sqref="AK57:AN57">
    <cfRule type="cellIs" priority="1172" stopIfTrue="1" operator="between">
      <formula>"si es mayor o igual 50,0"</formula>
      <formula>"si es menor que 50,0"</formula>
    </cfRule>
  </conditionalFormatting>
  <conditionalFormatting sqref="AK56:AN56">
    <cfRule type="cellIs" priority="1173" stopIfTrue="1" operator="between">
      <formula>"si es mayor o igual 50,0"</formula>
      <formula>"si es menor que 50,0"</formula>
    </cfRule>
  </conditionalFormatting>
  <conditionalFormatting sqref="AK57:AN57">
    <cfRule type="cellIs" priority="1171" stopIfTrue="1" operator="between">
      <formula>"si es mayor o igual 50,0"</formula>
      <formula>"si es menor que 50,0"</formula>
    </cfRule>
  </conditionalFormatting>
  <conditionalFormatting sqref="AK57:AN57">
    <cfRule type="cellIs" priority="1168" stopIfTrue="1" operator="between">
      <formula>"si es mayor o igual 50,0"</formula>
      <formula>"si es menor que 50,0"</formula>
    </cfRule>
  </conditionalFormatting>
  <conditionalFormatting sqref="AK56:AN56">
    <cfRule type="cellIs" priority="1169" stopIfTrue="1" operator="between">
      <formula>"si es mayor o igual 50,0"</formula>
      <formula>"si es menor que 50,0"</formula>
    </cfRule>
  </conditionalFormatting>
  <conditionalFormatting sqref="AK55:AN55">
    <cfRule type="cellIs" priority="1166" stopIfTrue="1" operator="between">
      <formula>"si es mayor o igual 50,0"</formula>
      <formula>"si es menor que 50,0"</formula>
    </cfRule>
  </conditionalFormatting>
  <conditionalFormatting sqref="AK57:AN57">
    <cfRule type="cellIs" priority="1167" stopIfTrue="1" operator="between">
      <formula>"si es mayor o igual 50,0"</formula>
      <formula>"si es menor que 50,0"</formula>
    </cfRule>
  </conditionalFormatting>
  <conditionalFormatting sqref="AK57:AN57">
    <cfRule type="cellIs" priority="1164" stopIfTrue="1" operator="between">
      <formula>"si es mayor o igual 50,0"</formula>
      <formula>"si es menor que 50,0"</formula>
    </cfRule>
  </conditionalFormatting>
  <conditionalFormatting sqref="AK56:AN56">
    <cfRule type="cellIs" priority="1162" stopIfTrue="1" operator="between">
      <formula>"si es mayor o igual 50,0"</formula>
      <formula>"si es menor que 50,0"</formula>
    </cfRule>
  </conditionalFormatting>
  <conditionalFormatting sqref="AK57:AN57">
    <cfRule type="cellIs" priority="1158" stopIfTrue="1" operator="between">
      <formula>"si es mayor o igual 50,0"</formula>
      <formula>"si es menor que 50,0"</formula>
    </cfRule>
  </conditionalFormatting>
  <conditionalFormatting sqref="AK56:AN56">
    <cfRule type="cellIs" priority="1159" stopIfTrue="1" operator="between">
      <formula>"si es mayor o igual 50,0"</formula>
      <formula>"si es menor que 50,0"</formula>
    </cfRule>
  </conditionalFormatting>
  <conditionalFormatting sqref="AK57:AN57">
    <cfRule type="cellIs" priority="1155" stopIfTrue="1" operator="between">
      <formula>"si es mayor o igual 50,0"</formula>
      <formula>"si es menor que 50,0"</formula>
    </cfRule>
  </conditionalFormatting>
  <conditionalFormatting sqref="AK56:AN56">
    <cfRule type="cellIs" priority="1154" stopIfTrue="1" operator="between">
      <formula>"si es mayor o igual 50,0"</formula>
      <formula>"si es menor que 50,0"</formula>
    </cfRule>
  </conditionalFormatting>
  <conditionalFormatting sqref="AK57:AN57">
    <cfRule type="cellIs" priority="1160" stopIfTrue="1" operator="between">
      <formula>"si es mayor o igual 50,0"</formula>
      <formula>"si es menor que 50,0"</formula>
    </cfRule>
  </conditionalFormatting>
  <conditionalFormatting sqref="AK57:AN57">
    <cfRule type="cellIs" priority="1157" stopIfTrue="1" operator="between">
      <formula>"si es mayor o igual 50,0"</formula>
      <formula>"si es menor que 50,0"</formula>
    </cfRule>
  </conditionalFormatting>
  <conditionalFormatting sqref="AK57:AN57">
    <cfRule type="cellIs" priority="1143" stopIfTrue="1" operator="between">
      <formula>"si es mayor o igual 50,0"</formula>
      <formula>"si es menor que 50,0"</formula>
    </cfRule>
  </conditionalFormatting>
  <conditionalFormatting sqref="AK56:AN56">
    <cfRule type="cellIs" priority="1152" stopIfTrue="1" operator="between">
      <formula>"si es mayor o igual 50,0"</formula>
      <formula>"si es menor que 50,0"</formula>
    </cfRule>
  </conditionalFormatting>
  <conditionalFormatting sqref="AK56:AN56">
    <cfRule type="cellIs" priority="1150" stopIfTrue="1" operator="between">
      <formula>"si es mayor o igual 50,0"</formula>
      <formula>"si es menor que 50,0"</formula>
    </cfRule>
  </conditionalFormatting>
  <conditionalFormatting sqref="AK56:AN56">
    <cfRule type="cellIs" priority="1148" stopIfTrue="1" operator="between">
      <formula>"si es mayor o igual 50,0"</formula>
      <formula>"si es menor que 50,0"</formula>
    </cfRule>
  </conditionalFormatting>
  <conditionalFormatting sqref="AK54:AN54">
    <cfRule type="cellIs" priority="1146" stopIfTrue="1" operator="between">
      <formula>"si es mayor o igual 50,0"</formula>
      <formula>"si es menor que 50,0"</formula>
    </cfRule>
  </conditionalFormatting>
  <conditionalFormatting sqref="AK56:AN56">
    <cfRule type="cellIs" priority="1144" stopIfTrue="1" operator="between">
      <formula>"si es mayor o igual 50,0"</formula>
      <formula>"si es menor que 50,0"</formula>
    </cfRule>
  </conditionalFormatting>
  <conditionalFormatting sqref="AK57:AN57">
    <cfRule type="cellIs" priority="1145" stopIfTrue="1" operator="between">
      <formula>"si es mayor o igual 50,0"</formula>
      <formula>"si es menor que 50,0"</formula>
    </cfRule>
  </conditionalFormatting>
  <conditionalFormatting sqref="AK56:AN56">
    <cfRule type="cellIs" priority="1116" stopIfTrue="1" operator="between">
      <formula>"si es mayor o igual 50,0"</formula>
      <formula>"si es menor que 50,0"</formula>
    </cfRule>
  </conditionalFormatting>
  <conditionalFormatting sqref="AK55:AN55">
    <cfRule type="cellIs" priority="1121" stopIfTrue="1" operator="between">
      <formula>"si es mayor o igual 50,0"</formula>
      <formula>"si es menor que 50,0"</formula>
    </cfRule>
  </conditionalFormatting>
  <conditionalFormatting sqref="AK56:AN56">
    <cfRule type="cellIs" priority="1120" stopIfTrue="1" operator="between">
      <formula>"si es mayor o igual 50,0"</formula>
      <formula>"si es menor que 50,0"</formula>
    </cfRule>
  </conditionalFormatting>
  <conditionalFormatting sqref="AK56:AN56">
    <cfRule type="cellIs" priority="1119" stopIfTrue="1" operator="between">
      <formula>"si es mayor o igual 50,0"</formula>
      <formula>"si es menor que 50,0"</formula>
    </cfRule>
  </conditionalFormatting>
  <conditionalFormatting sqref="AK55:AN55">
    <cfRule type="cellIs" priority="1117" stopIfTrue="1" operator="between">
      <formula>"si es mayor o igual 50,0"</formula>
      <formula>"si es menor que 50,0"</formula>
    </cfRule>
  </conditionalFormatting>
  <conditionalFormatting sqref="AK53:AN53">
    <cfRule type="cellIs" priority="1141" stopIfTrue="1" operator="between">
      <formula>"si es mayor o igual 50,0"</formula>
      <formula>"si es menor que 50,0"</formula>
    </cfRule>
  </conditionalFormatting>
  <conditionalFormatting sqref="AK53:AN53">
    <cfRule type="cellIs" priority="1140" stopIfTrue="1" operator="between">
      <formula>"si es mayor o igual 50,0"</formula>
      <formula>"si es menor que 50,0"</formula>
    </cfRule>
  </conditionalFormatting>
  <conditionalFormatting sqref="AK57:AN57">
    <cfRule type="cellIs" priority="1138" stopIfTrue="1" operator="between">
      <formula>"si es mayor o igual 50,0"</formula>
      <formula>"si es menor que 50,0"</formula>
    </cfRule>
  </conditionalFormatting>
  <conditionalFormatting sqref="AK55:AN55">
    <cfRule type="cellIs" priority="1137" stopIfTrue="1" operator="between">
      <formula>"si es mayor o igual 50,0"</formula>
      <formula>"si es menor que 50,0"</formula>
    </cfRule>
  </conditionalFormatting>
  <conditionalFormatting sqref="AK57:AN57">
    <cfRule type="cellIs" priority="1135" stopIfTrue="1" operator="between">
      <formula>"si es mayor o igual 50,0"</formula>
      <formula>"si es menor que 50,0"</formula>
    </cfRule>
  </conditionalFormatting>
  <conditionalFormatting sqref="AK53:AN53">
    <cfRule type="cellIs" priority="1134" stopIfTrue="1" operator="between">
      <formula>"si es mayor o igual 50,0"</formula>
      <formula>"si es menor que 50,0"</formula>
    </cfRule>
  </conditionalFormatting>
  <conditionalFormatting sqref="AK57:AN57">
    <cfRule type="cellIs" priority="1133" stopIfTrue="1" operator="between">
      <formula>"si es mayor o igual 50,0"</formula>
      <formula>"si es menor que 50,0"</formula>
    </cfRule>
  </conditionalFormatting>
  <conditionalFormatting sqref="AK56:AN56">
    <cfRule type="cellIs" priority="1131" stopIfTrue="1" operator="between">
      <formula>"si es mayor o igual 50,0"</formula>
      <formula>"si es menor que 50,0"</formula>
    </cfRule>
  </conditionalFormatting>
  <conditionalFormatting sqref="AK55:AN55">
    <cfRule type="cellIs" priority="1127" stopIfTrue="1" operator="between">
      <formula>"si es mayor o igual 50,0"</formula>
      <formula>"si es menor que 50,0"</formula>
    </cfRule>
  </conditionalFormatting>
  <conditionalFormatting sqref="AK56:AN56">
    <cfRule type="cellIs" priority="1123" stopIfTrue="1" operator="between">
      <formula>"si es mayor o igual 50,0"</formula>
      <formula>"si es menor que 50,0"</formula>
    </cfRule>
  </conditionalFormatting>
  <conditionalFormatting sqref="AK57:AN57">
    <cfRule type="cellIs" priority="1125" stopIfTrue="1" operator="between">
      <formula>"si es mayor o igual 50,0"</formula>
      <formula>"si es menor que 50,0"</formula>
    </cfRule>
  </conditionalFormatting>
  <conditionalFormatting sqref="AK57:AN57">
    <cfRule type="cellIs" priority="1115" stopIfTrue="1" operator="between">
      <formula>"si es mayor o igual 50,0"</formula>
      <formula>"si es menor que 50,0"</formula>
    </cfRule>
  </conditionalFormatting>
  <conditionalFormatting sqref="AK56:AN56">
    <cfRule type="cellIs" priority="1112" stopIfTrue="1" operator="between">
      <formula>"si es mayor o igual 50,0"</formula>
      <formula>"si es menor que 50,0"</formula>
    </cfRule>
  </conditionalFormatting>
  <conditionalFormatting sqref="AK55:AN55">
    <cfRule type="cellIs" priority="1111" stopIfTrue="1" operator="between">
      <formula>"si es mayor o igual 50,0"</formula>
      <formula>"si es menor que 50,0"</formula>
    </cfRule>
  </conditionalFormatting>
  <conditionalFormatting sqref="AK57:AN57">
    <cfRule type="cellIs" priority="1091" stopIfTrue="1" operator="between">
      <formula>"si es mayor o igual 50,0"</formula>
      <formula>"si es menor que 50,0"</formula>
    </cfRule>
  </conditionalFormatting>
  <conditionalFormatting sqref="AK53:AN53">
    <cfRule type="cellIs" priority="1088" stopIfTrue="1" operator="between">
      <formula>"si es mayor o igual 50,0"</formula>
      <formula>"si es menor que 50,0"</formula>
    </cfRule>
  </conditionalFormatting>
  <conditionalFormatting sqref="AK54:AN54">
    <cfRule type="cellIs" priority="1041" stopIfTrue="1" operator="between">
      <formula>"si es mayor o igual 50,0"</formula>
      <formula>"si es menor que 50,0"</formula>
    </cfRule>
  </conditionalFormatting>
  <conditionalFormatting sqref="AK57:AN57">
    <cfRule type="cellIs" priority="1055" stopIfTrue="1" operator="between">
      <formula>"si es mayor o igual 50,0"</formula>
      <formula>"si es menor que 50,0"</formula>
    </cfRule>
  </conditionalFormatting>
  <conditionalFormatting sqref="AK56:AN56">
    <cfRule type="cellIs" priority="1039" stopIfTrue="1" operator="between">
      <formula>"si es mayor o igual 50,0"</formula>
      <formula>"si es menor que 50,0"</formula>
    </cfRule>
  </conditionalFormatting>
  <conditionalFormatting sqref="AK55:AN55">
    <cfRule type="cellIs" priority="1037" stopIfTrue="1" operator="between">
      <formula>"si es mayor o igual 50,0"</formula>
      <formula>"si es menor que 50,0"</formula>
    </cfRule>
  </conditionalFormatting>
  <conditionalFormatting sqref="AK55:AN55">
    <cfRule type="cellIs" priority="1033" stopIfTrue="1" operator="between">
      <formula>"si es mayor o igual 50,0"</formula>
      <formula>"si es menor que 50,0"</formula>
    </cfRule>
  </conditionalFormatting>
  <conditionalFormatting sqref="AK57:AN57">
    <cfRule type="cellIs" priority="1035" stopIfTrue="1" operator="between">
      <formula>"si es mayor o igual 50,0"</formula>
      <formula>"si es menor que 50,0"</formula>
    </cfRule>
  </conditionalFormatting>
  <conditionalFormatting sqref="AK56:AN56">
    <cfRule type="cellIs" priority="1032" stopIfTrue="1" operator="between">
      <formula>"si es mayor o igual 50,0"</formula>
      <formula>"si es menor que 50,0"</formula>
    </cfRule>
  </conditionalFormatting>
  <conditionalFormatting sqref="AK56:AN56">
    <cfRule type="cellIs" priority="1031" stopIfTrue="1" operator="between">
      <formula>"si es mayor o igual 50,0"</formula>
      <formula>"si es menor que 50,0"</formula>
    </cfRule>
  </conditionalFormatting>
  <conditionalFormatting sqref="AK56:AN56">
    <cfRule type="cellIs" priority="1028" stopIfTrue="1" operator="between">
      <formula>"si es mayor o igual 50,0"</formula>
      <formula>"si es menor que 50,0"</formula>
    </cfRule>
  </conditionalFormatting>
  <conditionalFormatting sqref="AK55:AN55">
    <cfRule type="cellIs" priority="1029" stopIfTrue="1" operator="between">
      <formula>"si es mayor o igual 50,0"</formula>
      <formula>"si es menor que 50,0"</formula>
    </cfRule>
  </conditionalFormatting>
  <conditionalFormatting sqref="AK56:AN56">
    <cfRule type="cellIs" priority="1129" stopIfTrue="1" operator="between">
      <formula>"si es mayor o igual 50,0"</formula>
      <formula>"si es menor que 50,0"</formula>
    </cfRule>
  </conditionalFormatting>
  <conditionalFormatting sqref="AK55:AN55">
    <cfRule type="cellIs" priority="861" stopIfTrue="1" operator="between">
      <formula>"si es mayor o igual 50,0"</formula>
      <formula>"si es menor que 50,0"</formula>
    </cfRule>
  </conditionalFormatting>
  <conditionalFormatting sqref="AK55:AN55">
    <cfRule type="cellIs" priority="1124" stopIfTrue="1" operator="between">
      <formula>"si es mayor o igual 50,0"</formula>
      <formula>"si es menor que 50,0"</formula>
    </cfRule>
  </conditionalFormatting>
  <conditionalFormatting sqref="AK56:AN56">
    <cfRule type="cellIs" priority="854" stopIfTrue="1" operator="between">
      <formula>"si es mayor o igual 50,0"</formula>
      <formula>"si es menor que 50,0"</formula>
    </cfRule>
  </conditionalFormatting>
  <conditionalFormatting sqref="AK54:AN54">
    <cfRule type="cellIs" priority="848" stopIfTrue="1" operator="between">
      <formula>"si es mayor o igual 50,0"</formula>
      <formula>"si es menor que 50,0"</formula>
    </cfRule>
  </conditionalFormatting>
  <conditionalFormatting sqref="AK55:AN55">
    <cfRule type="cellIs" priority="1114" stopIfTrue="1" operator="between">
      <formula>"si es mayor o igual 50,0"</formula>
      <formula>"si es menor que 50,0"</formula>
    </cfRule>
  </conditionalFormatting>
  <conditionalFormatting sqref="AK56:AN56">
    <cfRule type="cellIs" priority="1110" stopIfTrue="1" operator="between">
      <formula>"si es mayor o igual 50,0"</formula>
      <formula>"si es menor que 50,0"</formula>
    </cfRule>
  </conditionalFormatting>
  <conditionalFormatting sqref="AK55:AN55">
    <cfRule type="cellIs" priority="826" stopIfTrue="1" operator="between">
      <formula>"si es mayor o igual 50,0"</formula>
      <formula>"si es menor que 50,0"</formula>
    </cfRule>
  </conditionalFormatting>
  <conditionalFormatting sqref="AK56:AN56">
    <cfRule type="cellIs" priority="825" stopIfTrue="1" operator="between">
      <formula>"si es mayor o igual 50,0"</formula>
      <formula>"si es menor que 50,0"</formula>
    </cfRule>
  </conditionalFormatting>
  <conditionalFormatting sqref="AK55:AN55">
    <cfRule type="cellIs" priority="1199" stopIfTrue="1" operator="between">
      <formula>"si es mayor o igual 50,0"</formula>
      <formula>"si es menor que 50,0"</formula>
    </cfRule>
  </conditionalFormatting>
  <conditionalFormatting sqref="AK55:AN55">
    <cfRule type="cellIs" priority="1198" stopIfTrue="1" operator="between">
      <formula>"si es mayor o igual 50,0"</formula>
      <formula>"si es menor que 50,0"</formula>
    </cfRule>
  </conditionalFormatting>
  <conditionalFormatting sqref="AK57:AN57">
    <cfRule type="cellIs" priority="1195" stopIfTrue="1" operator="between">
      <formula>"si es mayor o igual 50,0"</formula>
      <formula>"si es menor que 50,0"</formula>
    </cfRule>
  </conditionalFormatting>
  <conditionalFormatting sqref="AK54:AN54">
    <cfRule type="cellIs" priority="1186" stopIfTrue="1" operator="between">
      <formula>"si es mayor o igual 50,0"</formula>
      <formula>"si es menor que 50,0"</formula>
    </cfRule>
  </conditionalFormatting>
  <conditionalFormatting sqref="AK57:AN57">
    <cfRule type="cellIs" priority="1181" stopIfTrue="1" operator="between">
      <formula>"si es mayor o igual 50,0"</formula>
      <formula>"si es menor que 50,0"</formula>
    </cfRule>
  </conditionalFormatting>
  <conditionalFormatting sqref="AK56:AN56">
    <cfRule type="cellIs" priority="1149" stopIfTrue="1" operator="between">
      <formula>"si es mayor o igual 50,0"</formula>
      <formula>"si es menor que 50,0"</formula>
    </cfRule>
  </conditionalFormatting>
  <conditionalFormatting sqref="AK57:AN57">
    <cfRule type="cellIs" priority="1153" stopIfTrue="1" operator="between">
      <formula>"si es mayor o igual 50,0"</formula>
      <formula>"si es menor que 50,0"</formula>
    </cfRule>
  </conditionalFormatting>
  <conditionalFormatting sqref="AK55:AN55">
    <cfRule type="cellIs" priority="941" stopIfTrue="1" operator="between">
      <formula>"si es mayor o igual 50,0"</formula>
      <formula>"si es menor que 50,0"</formula>
    </cfRule>
  </conditionalFormatting>
  <conditionalFormatting sqref="AK55:AN55">
    <cfRule type="cellIs" priority="943" stopIfTrue="1" operator="between">
      <formula>"si es mayor o igual 50,0"</formula>
      <formula>"si es menor que 50,0"</formula>
    </cfRule>
  </conditionalFormatting>
  <conditionalFormatting sqref="AK56:AN56">
    <cfRule type="cellIs" priority="942" stopIfTrue="1" operator="between">
      <formula>"si es mayor o igual 50,0"</formula>
      <formula>"si es menor que 50,0"</formula>
    </cfRule>
  </conditionalFormatting>
  <conditionalFormatting sqref="AK55:AN55">
    <cfRule type="cellIs" priority="939" stopIfTrue="1" operator="between">
      <formula>"si es mayor o igual 50,0"</formula>
      <formula>"si es menor que 50,0"</formula>
    </cfRule>
  </conditionalFormatting>
  <conditionalFormatting sqref="AK56:AN56">
    <cfRule type="cellIs" priority="936" stopIfTrue="1" operator="between">
      <formula>"si es mayor o igual 50,0"</formula>
      <formula>"si es menor que 50,0"</formula>
    </cfRule>
  </conditionalFormatting>
  <conditionalFormatting sqref="AK56:AN56">
    <cfRule type="cellIs" priority="935" stopIfTrue="1" operator="between">
      <formula>"si es mayor o igual 50,0"</formula>
      <formula>"si es menor que 50,0"</formula>
    </cfRule>
  </conditionalFormatting>
  <conditionalFormatting sqref="AK55:AN55">
    <cfRule type="cellIs" priority="934" stopIfTrue="1" operator="between">
      <formula>"si es mayor o igual 50,0"</formula>
      <formula>"si es menor que 50,0"</formula>
    </cfRule>
  </conditionalFormatting>
  <conditionalFormatting sqref="AK55:AN55">
    <cfRule type="cellIs" priority="922" stopIfTrue="1" operator="between">
      <formula>"si es mayor o igual 50,0"</formula>
      <formula>"si es menor que 50,0"</formula>
    </cfRule>
  </conditionalFormatting>
  <conditionalFormatting sqref="AK56:AN56">
    <cfRule type="cellIs" priority="933" stopIfTrue="1" operator="between">
      <formula>"si es mayor o igual 50,0"</formula>
      <formula>"si es menor que 50,0"</formula>
    </cfRule>
  </conditionalFormatting>
  <conditionalFormatting sqref="AK55:AN55">
    <cfRule type="cellIs" priority="932" stopIfTrue="1" operator="between">
      <formula>"si es mayor o igual 50,0"</formula>
      <formula>"si es menor que 50,0"</formula>
    </cfRule>
  </conditionalFormatting>
  <conditionalFormatting sqref="AK56:AN56">
    <cfRule type="cellIs" priority="931" stopIfTrue="1" operator="between">
      <formula>"si es mayor o igual 50,0"</formula>
      <formula>"si es menor que 50,0"</formula>
    </cfRule>
  </conditionalFormatting>
  <conditionalFormatting sqref="AK56:AN56">
    <cfRule type="cellIs" priority="927" stopIfTrue="1" operator="between">
      <formula>"si es mayor o igual 50,0"</formula>
      <formula>"si es menor que 50,0"</formula>
    </cfRule>
  </conditionalFormatting>
  <conditionalFormatting sqref="AK56:AN56">
    <cfRule type="cellIs" priority="929" stopIfTrue="1" operator="between">
      <formula>"si es mayor o igual 50,0"</formula>
      <formula>"si es menor que 50,0"</formula>
    </cfRule>
  </conditionalFormatting>
  <conditionalFormatting sqref="AK55:AN55">
    <cfRule type="cellIs" priority="928" stopIfTrue="1" operator="between">
      <formula>"si es mayor o igual 50,0"</formula>
      <formula>"si es menor que 50,0"</formula>
    </cfRule>
  </conditionalFormatting>
  <conditionalFormatting sqref="AK55:AN55">
    <cfRule type="cellIs" priority="926" stopIfTrue="1" operator="between">
      <formula>"si es mayor o igual 50,0"</formula>
      <formula>"si es menor que 50,0"</formula>
    </cfRule>
  </conditionalFormatting>
  <conditionalFormatting sqref="AK56:AN56">
    <cfRule type="cellIs" priority="925" stopIfTrue="1" operator="between">
      <formula>"si es mayor o igual 50,0"</formula>
      <formula>"si es menor que 50,0"</formula>
    </cfRule>
  </conditionalFormatting>
  <conditionalFormatting sqref="AK55:AN55">
    <cfRule type="cellIs" priority="923" stopIfTrue="1" operator="between">
      <formula>"si es mayor o igual 50,0"</formula>
      <formula>"si es menor que 50,0"</formula>
    </cfRule>
  </conditionalFormatting>
  <conditionalFormatting sqref="AK55:AN55">
    <cfRule type="cellIs" priority="924" stopIfTrue="1" operator="between">
      <formula>"si es mayor o igual 50,0"</formula>
      <formula>"si es menor que 50,0"</formula>
    </cfRule>
  </conditionalFormatting>
  <conditionalFormatting sqref="AK56:AN56">
    <cfRule type="cellIs" priority="908" stopIfTrue="1" operator="between">
      <formula>"si es mayor o igual 50,0"</formula>
      <formula>"si es menor que 50,0"</formula>
    </cfRule>
  </conditionalFormatting>
  <conditionalFormatting sqref="AK55:AN55">
    <cfRule type="cellIs" priority="907" stopIfTrue="1" operator="between">
      <formula>"si es mayor o igual 50,0"</formula>
      <formula>"si es menor que 50,0"</formula>
    </cfRule>
  </conditionalFormatting>
  <conditionalFormatting sqref="AK56:AN56">
    <cfRule type="cellIs" priority="906" stopIfTrue="1" operator="between">
      <formula>"si es mayor o igual 50,0"</formula>
      <formula>"si es menor que 50,0"</formula>
    </cfRule>
  </conditionalFormatting>
  <conditionalFormatting sqref="AK55:AN55">
    <cfRule type="cellIs" priority="905" stopIfTrue="1" operator="between">
      <formula>"si es mayor o igual 50,0"</formula>
      <formula>"si es menor que 50,0"</formula>
    </cfRule>
  </conditionalFormatting>
  <conditionalFormatting sqref="AK55:AN55">
    <cfRule type="cellIs" priority="903" stopIfTrue="1" operator="between">
      <formula>"si es mayor o igual 50,0"</formula>
      <formula>"si es menor que 50,0"</formula>
    </cfRule>
  </conditionalFormatting>
  <conditionalFormatting sqref="AK55:AN55">
    <cfRule type="cellIs" priority="917" stopIfTrue="1" operator="between">
      <formula>"si es mayor o igual 50,0"</formula>
      <formula>"si es menor que 50,0"</formula>
    </cfRule>
  </conditionalFormatting>
  <conditionalFormatting sqref="AK56:AN56">
    <cfRule type="cellIs" priority="916" stopIfTrue="1" operator="between">
      <formula>"si es mayor o igual 50,0"</formula>
      <formula>"si es menor que 50,0"</formula>
    </cfRule>
  </conditionalFormatting>
  <conditionalFormatting sqref="AK55:AN55">
    <cfRule type="cellIs" priority="930" stopIfTrue="1" operator="between">
      <formula>"si es mayor o igual 50,0"</formula>
      <formula>"si es menor que 50,0"</formula>
    </cfRule>
  </conditionalFormatting>
  <conditionalFormatting sqref="AK56:AN56">
    <cfRule type="cellIs" priority="920" stopIfTrue="1" operator="between">
      <formula>"si es mayor o igual 50,0"</formula>
      <formula>"si es menor que 50,0"</formula>
    </cfRule>
  </conditionalFormatting>
  <conditionalFormatting sqref="AK55:AN55">
    <cfRule type="cellIs" priority="921" stopIfTrue="1" operator="between">
      <formula>"si es mayor o igual 50,0"</formula>
      <formula>"si es menor que 50,0"</formula>
    </cfRule>
  </conditionalFormatting>
  <conditionalFormatting sqref="AK55:AN55">
    <cfRule type="cellIs" priority="919" stopIfTrue="1" operator="between">
      <formula>"si es mayor o igual 50,0"</formula>
      <formula>"si es menor que 50,0"</formula>
    </cfRule>
  </conditionalFormatting>
  <conditionalFormatting sqref="AK56:AN56">
    <cfRule type="cellIs" priority="915" stopIfTrue="1" operator="between">
      <formula>"si es mayor o igual 50,0"</formula>
      <formula>"si es menor que 50,0"</formula>
    </cfRule>
  </conditionalFormatting>
  <conditionalFormatting sqref="AK55:AN55">
    <cfRule type="cellIs" priority="914" stopIfTrue="1" operator="between">
      <formula>"si es mayor o igual 50,0"</formula>
      <formula>"si es menor que 50,0"</formula>
    </cfRule>
  </conditionalFormatting>
  <conditionalFormatting sqref="AK56:AN56">
    <cfRule type="cellIs" priority="913" stopIfTrue="1" operator="between">
      <formula>"si es mayor o igual 50,0"</formula>
      <formula>"si es menor que 50,0"</formula>
    </cfRule>
  </conditionalFormatting>
  <conditionalFormatting sqref="AK55:AN55">
    <cfRule type="cellIs" priority="912" stopIfTrue="1" operator="between">
      <formula>"si es mayor o igual 50,0"</formula>
      <formula>"si es menor que 50,0"</formula>
    </cfRule>
  </conditionalFormatting>
  <conditionalFormatting sqref="AK55:AN55">
    <cfRule type="cellIs" priority="910" stopIfTrue="1" operator="between">
      <formula>"si es mayor o igual 50,0"</formula>
      <formula>"si es menor que 50,0"</formula>
    </cfRule>
  </conditionalFormatting>
  <conditionalFormatting sqref="AK56:AN56">
    <cfRule type="cellIs" priority="911" stopIfTrue="1" operator="between">
      <formula>"si es mayor o igual 50,0"</formula>
      <formula>"si es menor que 50,0"</formula>
    </cfRule>
  </conditionalFormatting>
  <conditionalFormatting sqref="AK56:AN56">
    <cfRule type="cellIs" priority="909" stopIfTrue="1" operator="between">
      <formula>"si es mayor o igual 50,0"</formula>
      <formula>"si es menor que 50,0"</formula>
    </cfRule>
  </conditionalFormatting>
  <conditionalFormatting sqref="AK56:AN56">
    <cfRule type="cellIs" priority="904" stopIfTrue="1" operator="between">
      <formula>"si es mayor o igual 50,0"</formula>
      <formula>"si es menor que 50,0"</formula>
    </cfRule>
  </conditionalFormatting>
  <conditionalFormatting sqref="AK56:AN56">
    <cfRule type="cellIs" priority="902" stopIfTrue="1" operator="between">
      <formula>"si es mayor o igual 50,0"</formula>
      <formula>"si es menor que 50,0"</formula>
    </cfRule>
  </conditionalFormatting>
  <conditionalFormatting sqref="AK55:AN55">
    <cfRule type="cellIs" priority="901" stopIfTrue="1" operator="between">
      <formula>"si es mayor o igual 50,0"</formula>
      <formula>"si es menor que 50,0"</formula>
    </cfRule>
  </conditionalFormatting>
  <conditionalFormatting sqref="AK56:AN56">
    <cfRule type="cellIs" priority="900" stopIfTrue="1" operator="between">
      <formula>"si es mayor o igual 50,0"</formula>
      <formula>"si es menor que 50,0"</formula>
    </cfRule>
  </conditionalFormatting>
  <conditionalFormatting sqref="AK55:AN55">
    <cfRule type="cellIs" priority="899" stopIfTrue="1" operator="between">
      <formula>"si es mayor o igual 50,0"</formula>
      <formula>"si es menor que 50,0"</formula>
    </cfRule>
  </conditionalFormatting>
  <conditionalFormatting sqref="AK56:AN56">
    <cfRule type="cellIs" priority="897" stopIfTrue="1" operator="between">
      <formula>"si es mayor o igual 50,0"</formula>
      <formula>"si es menor que 50,0"</formula>
    </cfRule>
  </conditionalFormatting>
  <conditionalFormatting sqref="AK56:AN56">
    <cfRule type="cellIs" priority="898" stopIfTrue="1" operator="between">
      <formula>"si es mayor o igual 50,0"</formula>
      <formula>"si es menor que 50,0"</formula>
    </cfRule>
  </conditionalFormatting>
  <conditionalFormatting sqref="AK55:AN55">
    <cfRule type="cellIs" priority="896" stopIfTrue="1" operator="between">
      <formula>"si es mayor o igual 50,0"</formula>
      <formula>"si es menor que 50,0"</formula>
    </cfRule>
  </conditionalFormatting>
  <conditionalFormatting sqref="AK56:AN56">
    <cfRule type="cellIs" priority="895" stopIfTrue="1" operator="between">
      <formula>"si es mayor o igual 50,0"</formula>
      <formula>"si es menor que 50,0"</formula>
    </cfRule>
  </conditionalFormatting>
  <conditionalFormatting sqref="AK55:AN55">
    <cfRule type="cellIs" priority="894" stopIfTrue="1" operator="between">
      <formula>"si es mayor o igual 50,0"</formula>
      <formula>"si es menor que 50,0"</formula>
    </cfRule>
  </conditionalFormatting>
  <conditionalFormatting sqref="AK55:AN55">
    <cfRule type="cellIs" priority="892" stopIfTrue="1" operator="between">
      <formula>"si es mayor o igual 50,0"</formula>
      <formula>"si es menor que 50,0"</formula>
    </cfRule>
  </conditionalFormatting>
  <conditionalFormatting sqref="AK56:AN56">
    <cfRule type="cellIs" priority="893" stopIfTrue="1" operator="between">
      <formula>"si es mayor o igual 50,0"</formula>
      <formula>"si es menor que 50,0"</formula>
    </cfRule>
  </conditionalFormatting>
  <conditionalFormatting sqref="AK56:AN56">
    <cfRule type="cellIs" priority="891" stopIfTrue="1" operator="between">
      <formula>"si es mayor o igual 50,0"</formula>
      <formula>"si es menor que 50,0"</formula>
    </cfRule>
  </conditionalFormatting>
  <conditionalFormatting sqref="AK55:AN55">
    <cfRule type="cellIs" priority="890" stopIfTrue="1" operator="between">
      <formula>"si es mayor o igual 50,0"</formula>
      <formula>"si es menor que 50,0"</formula>
    </cfRule>
  </conditionalFormatting>
  <conditionalFormatting sqref="AK56:AN56">
    <cfRule type="cellIs" priority="889" stopIfTrue="1" operator="between">
      <formula>"si es mayor o igual 50,0"</formula>
      <formula>"si es menor que 50,0"</formula>
    </cfRule>
  </conditionalFormatting>
  <conditionalFormatting sqref="AK55:AN55">
    <cfRule type="cellIs" priority="888" stopIfTrue="1" operator="between">
      <formula>"si es mayor o igual 50,0"</formula>
      <formula>"si es menor que 50,0"</formula>
    </cfRule>
  </conditionalFormatting>
  <conditionalFormatting sqref="AK56:AN56">
    <cfRule type="cellIs" priority="887" stopIfTrue="1" operator="between">
      <formula>"si es mayor o igual 50,0"</formula>
      <formula>"si es menor que 50,0"</formula>
    </cfRule>
  </conditionalFormatting>
  <conditionalFormatting sqref="AK55:AN55">
    <cfRule type="cellIs" priority="886" stopIfTrue="1" operator="between">
      <formula>"si es mayor o igual 50,0"</formula>
      <formula>"si es menor que 50,0"</formula>
    </cfRule>
  </conditionalFormatting>
  <conditionalFormatting sqref="AK55:AN55">
    <cfRule type="cellIs" priority="882" stopIfTrue="1" operator="between">
      <formula>"si es mayor o igual 50,0"</formula>
      <formula>"si es menor que 50,0"</formula>
    </cfRule>
  </conditionalFormatting>
  <conditionalFormatting sqref="AK56:AN56">
    <cfRule type="cellIs" priority="881" stopIfTrue="1" operator="between">
      <formula>"si es mayor o igual 50,0"</formula>
      <formula>"si es menor que 50,0"</formula>
    </cfRule>
  </conditionalFormatting>
  <conditionalFormatting sqref="AK55:AN55">
    <cfRule type="cellIs" priority="871" stopIfTrue="1" operator="between">
      <formula>"si es mayor o igual 50,0"</formula>
      <formula>"si es menor que 50,0"</formula>
    </cfRule>
  </conditionalFormatting>
  <conditionalFormatting sqref="AK56:AN56">
    <cfRule type="cellIs" priority="879" stopIfTrue="1" operator="between">
      <formula>"si es mayor o igual 50,0"</formula>
      <formula>"si es menor que 50,0"</formula>
    </cfRule>
  </conditionalFormatting>
  <conditionalFormatting sqref="AK56:AN56">
    <cfRule type="cellIs" priority="878" stopIfTrue="1" operator="between">
      <formula>"si es mayor o igual 50,0"</formula>
      <formula>"si es menor que 50,0"</formula>
    </cfRule>
  </conditionalFormatting>
  <conditionalFormatting sqref="AK56:AN56">
    <cfRule type="cellIs" priority="876" stopIfTrue="1" operator="between">
      <formula>"si es mayor o igual 50,0"</formula>
      <formula>"si es menor que 50,0"</formula>
    </cfRule>
  </conditionalFormatting>
  <conditionalFormatting sqref="AK55:AN55">
    <cfRule type="cellIs" priority="875" stopIfTrue="1" operator="between">
      <formula>"si es mayor o igual 50,0"</formula>
      <formula>"si es menor que 50,0"</formula>
    </cfRule>
  </conditionalFormatting>
  <conditionalFormatting sqref="AK56:AN56">
    <cfRule type="cellIs" priority="874" stopIfTrue="1" operator="between">
      <formula>"si es mayor o igual 50,0"</formula>
      <formula>"si es menor que 50,0"</formula>
    </cfRule>
  </conditionalFormatting>
  <conditionalFormatting sqref="AK55:AN55">
    <cfRule type="cellIs" priority="873" stopIfTrue="1" operator="between">
      <formula>"si es mayor o igual 50,0"</formula>
      <formula>"si es menor que 50,0"</formula>
    </cfRule>
  </conditionalFormatting>
  <conditionalFormatting sqref="AK54:AN54">
    <cfRule type="cellIs" priority="849" stopIfTrue="1" operator="between">
      <formula>"si es mayor o igual 50,0"</formula>
      <formula>"si es menor que 50,0"</formula>
    </cfRule>
  </conditionalFormatting>
  <conditionalFormatting sqref="AK56:AN56">
    <cfRule type="cellIs" priority="870" stopIfTrue="1" operator="between">
      <formula>"si es mayor o igual 50,0"</formula>
      <formula>"si es menor que 50,0"</formula>
    </cfRule>
  </conditionalFormatting>
  <conditionalFormatting sqref="AK55:AN55">
    <cfRule type="cellIs" priority="855" stopIfTrue="1" operator="between">
      <formula>"si es mayor o igual 50,0"</formula>
      <formula>"si es menor que 50,0"</formula>
    </cfRule>
  </conditionalFormatting>
  <conditionalFormatting sqref="AK56:AN56">
    <cfRule type="cellIs" priority="853" stopIfTrue="1" operator="between">
      <formula>"si es mayor o igual 50,0"</formula>
      <formula>"si es menor que 50,0"</formula>
    </cfRule>
  </conditionalFormatting>
  <conditionalFormatting sqref="AK55:AN55">
    <cfRule type="cellIs" priority="865" stopIfTrue="1" operator="between">
      <formula>"si es mayor o igual 50,0"</formula>
      <formula>"si es menor que 50,0"</formula>
    </cfRule>
  </conditionalFormatting>
  <conditionalFormatting sqref="AK56:AN56">
    <cfRule type="cellIs" priority="868" stopIfTrue="1" operator="between">
      <formula>"si es mayor o igual 50,0"</formula>
      <formula>"si es menor que 50,0"</formula>
    </cfRule>
  </conditionalFormatting>
  <conditionalFormatting sqref="AK55:AN55">
    <cfRule type="cellIs" priority="869" stopIfTrue="1" operator="between">
      <formula>"si es mayor o igual 50,0"</formula>
      <formula>"si es menor que 50,0"</formula>
    </cfRule>
  </conditionalFormatting>
  <conditionalFormatting sqref="AK55:AN55">
    <cfRule type="cellIs" priority="867" stopIfTrue="1" operator="between">
      <formula>"si es mayor o igual 50,0"</formula>
      <formula>"si es menor que 50,0"</formula>
    </cfRule>
  </conditionalFormatting>
  <conditionalFormatting sqref="AK55:AN55">
    <cfRule type="cellIs" priority="863" stopIfTrue="1" operator="between">
      <formula>"si es mayor o igual 50,0"</formula>
      <formula>"si es menor que 50,0"</formula>
    </cfRule>
  </conditionalFormatting>
  <conditionalFormatting sqref="AK55:AN55">
    <cfRule type="cellIs" priority="864" stopIfTrue="1" operator="between">
      <formula>"si es mayor o igual 50,0"</formula>
      <formula>"si es menor que 50,0"</formula>
    </cfRule>
  </conditionalFormatting>
  <conditionalFormatting sqref="AK56:AN56">
    <cfRule type="cellIs" priority="860" stopIfTrue="1" operator="between">
      <formula>"si es mayor o igual 50,0"</formula>
      <formula>"si es menor que 50,0"</formula>
    </cfRule>
  </conditionalFormatting>
  <conditionalFormatting sqref="AK55:AN55">
    <cfRule type="cellIs" priority="859" stopIfTrue="1" operator="between">
      <formula>"si es mayor o igual 50,0"</formula>
      <formula>"si es menor que 50,0"</formula>
    </cfRule>
  </conditionalFormatting>
  <conditionalFormatting sqref="AK55:AN55">
    <cfRule type="cellIs" priority="857" stopIfTrue="1" operator="between">
      <formula>"si es mayor o igual 50,0"</formula>
      <formula>"si es menor que 50,0"</formula>
    </cfRule>
  </conditionalFormatting>
  <conditionalFormatting sqref="AK55:AN55">
    <cfRule type="cellIs" priority="858" stopIfTrue="1" operator="between">
      <formula>"si es mayor o igual 50,0"</formula>
      <formula>"si es menor que 50,0"</formula>
    </cfRule>
  </conditionalFormatting>
  <conditionalFormatting sqref="AK56:AN56">
    <cfRule type="cellIs" priority="851" stopIfTrue="1" operator="between">
      <formula>"si es mayor o igual 50,0"</formula>
      <formula>"si es menor que 50,0"</formula>
    </cfRule>
  </conditionalFormatting>
  <conditionalFormatting sqref="AK55:AN55">
    <cfRule type="cellIs" priority="850" stopIfTrue="1" operator="between">
      <formula>"si es mayor o igual 50,0"</formula>
      <formula>"si es menor que 50,0"</formula>
    </cfRule>
  </conditionalFormatting>
  <conditionalFormatting sqref="AK55:AN55">
    <cfRule type="cellIs" priority="877" stopIfTrue="1" operator="between">
      <formula>"si es mayor o igual 50,0"</formula>
      <formula>"si es menor que 50,0"</formula>
    </cfRule>
  </conditionalFormatting>
  <conditionalFormatting sqref="AK56:AN56">
    <cfRule type="cellIs" priority="845" stopIfTrue="1" operator="between">
      <formula>"si es mayor o igual 50,0"</formula>
      <formula>"si es menor que 50,0"</formula>
    </cfRule>
  </conditionalFormatting>
  <conditionalFormatting sqref="AK56:AN56">
    <cfRule type="cellIs" priority="846" stopIfTrue="1" operator="between">
      <formula>"si es mayor o igual 50,0"</formula>
      <formula>"si es menor que 50,0"</formula>
    </cfRule>
  </conditionalFormatting>
  <conditionalFormatting sqref="AK54:AN54">
    <cfRule type="cellIs" priority="847" stopIfTrue="1" operator="between">
      <formula>"si es mayor o igual 50,0"</formula>
      <formula>"si es menor que 50,0"</formula>
    </cfRule>
  </conditionalFormatting>
  <conditionalFormatting sqref="AK56:AN56">
    <cfRule type="cellIs" priority="844" stopIfTrue="1" operator="between">
      <formula>"si es mayor o igual 50,0"</formula>
      <formula>"si es menor que 50,0"</formula>
    </cfRule>
  </conditionalFormatting>
  <conditionalFormatting sqref="AK54:AN54">
    <cfRule type="cellIs" priority="843" stopIfTrue="1" operator="between">
      <formula>"si es mayor o igual 50,0"</formula>
      <formula>"si es menor que 50,0"</formula>
    </cfRule>
  </conditionalFormatting>
  <conditionalFormatting sqref="AK56:AN56">
    <cfRule type="cellIs" priority="842" stopIfTrue="1" operator="between">
      <formula>"si es mayor o igual 50,0"</formula>
      <formula>"si es menor que 50,0"</formula>
    </cfRule>
  </conditionalFormatting>
  <conditionalFormatting sqref="AK56:AN56">
    <cfRule type="cellIs" priority="840" stopIfTrue="1" operator="between">
      <formula>"si es mayor o igual 50,0"</formula>
      <formula>"si es menor que 50,0"</formula>
    </cfRule>
  </conditionalFormatting>
  <conditionalFormatting sqref="AK56:AN56">
    <cfRule type="cellIs" priority="841" stopIfTrue="1" operator="between">
      <formula>"si es mayor o igual 50,0"</formula>
      <formula>"si es menor que 50,0"</formula>
    </cfRule>
  </conditionalFormatting>
  <conditionalFormatting sqref="AK54:AN54">
    <cfRule type="cellIs" priority="839" stopIfTrue="1" operator="between">
      <formula>"si es mayor o igual 50,0"</formula>
      <formula>"si es menor que 50,0"</formula>
    </cfRule>
  </conditionalFormatting>
  <conditionalFormatting sqref="AK55:AN55">
    <cfRule type="cellIs" priority="838" stopIfTrue="1" operator="between">
      <formula>"si es mayor o igual 50,0"</formula>
      <formula>"si es menor que 50,0"</formula>
    </cfRule>
  </conditionalFormatting>
  <conditionalFormatting sqref="AK56:AN56">
    <cfRule type="cellIs" priority="833" stopIfTrue="1" operator="between">
      <formula>"si es mayor o igual 50,0"</formula>
      <formula>"si es menor que 50,0"</formula>
    </cfRule>
  </conditionalFormatting>
  <conditionalFormatting sqref="AK55:AN55">
    <cfRule type="cellIs" priority="834" stopIfTrue="1" operator="between">
      <formula>"si es mayor o igual 50,0"</formula>
      <formula>"si es menor que 50,0"</formula>
    </cfRule>
  </conditionalFormatting>
  <conditionalFormatting sqref="AK54:AN54">
    <cfRule type="cellIs" priority="835" stopIfTrue="1" operator="between">
      <formula>"si es mayor o igual 50,0"</formula>
      <formula>"si es menor que 50,0"</formula>
    </cfRule>
  </conditionalFormatting>
  <conditionalFormatting sqref="AK54:AN54">
    <cfRule type="cellIs" priority="832" stopIfTrue="1" operator="between">
      <formula>"si es mayor o igual 50,0"</formula>
      <formula>"si es menor que 50,0"</formula>
    </cfRule>
  </conditionalFormatting>
  <conditionalFormatting sqref="AK55:AN55">
    <cfRule type="cellIs" priority="830" stopIfTrue="1" operator="between">
      <formula>"si es mayor o igual 50,0"</formula>
      <formula>"si es menor que 50,0"</formula>
    </cfRule>
  </conditionalFormatting>
  <conditionalFormatting sqref="AK56:AN56">
    <cfRule type="cellIs" priority="831" stopIfTrue="1" operator="between">
      <formula>"si es mayor o igual 50,0"</formula>
      <formula>"si es menor que 50,0"</formula>
    </cfRule>
  </conditionalFormatting>
  <conditionalFormatting sqref="AK56:AN56">
    <cfRule type="cellIs" priority="829" stopIfTrue="1" operator="between">
      <formula>"si es mayor o igual 50,0"</formula>
      <formula>"si es menor que 50,0"</formula>
    </cfRule>
  </conditionalFormatting>
  <conditionalFormatting sqref="AK56:AN56">
    <cfRule type="cellIs" priority="828" stopIfTrue="1" operator="between">
      <formula>"si es mayor o igual 50,0"</formula>
      <formula>"si es menor que 50,0"</formula>
    </cfRule>
  </conditionalFormatting>
  <conditionalFormatting sqref="AK54:AN54">
    <cfRule type="cellIs" priority="827" stopIfTrue="1" operator="between">
      <formula>"si es mayor o igual 50,0"</formula>
      <formula>"si es menor que 50,0"</formula>
    </cfRule>
  </conditionalFormatting>
  <conditionalFormatting sqref="AK56:AN56">
    <cfRule type="cellIs" priority="821" stopIfTrue="1" operator="between">
      <formula>"si es mayor o igual 50,0"</formula>
      <formula>"si es menor que 50,0"</formula>
    </cfRule>
  </conditionalFormatting>
  <conditionalFormatting sqref="AK56:AN56">
    <cfRule type="cellIs" priority="820" stopIfTrue="1" operator="between">
      <formula>"si es mayor o igual 50,0"</formula>
      <formula>"si es menor que 50,0"</formula>
    </cfRule>
  </conditionalFormatting>
  <conditionalFormatting sqref="AK56:AN56">
    <cfRule type="cellIs" priority="810" stopIfTrue="1" operator="between">
      <formula>"si es mayor o igual 50,0"</formula>
      <formula>"si es menor que 50,0"</formula>
    </cfRule>
  </conditionalFormatting>
  <conditionalFormatting sqref="AK56:AN56">
    <cfRule type="cellIs" priority="818" stopIfTrue="1" operator="between">
      <formula>"si es mayor o igual 50,0"</formula>
      <formula>"si es menor que 50,0"</formula>
    </cfRule>
  </conditionalFormatting>
  <conditionalFormatting sqref="AK56:AN56">
    <cfRule type="cellIs" priority="817" stopIfTrue="1" operator="between">
      <formula>"si es mayor o igual 50,0"</formula>
      <formula>"si es menor que 50,0"</formula>
    </cfRule>
  </conditionalFormatting>
  <conditionalFormatting sqref="AK56:AN56">
    <cfRule type="cellIs" priority="815" stopIfTrue="1" operator="between">
      <formula>"si es mayor o igual 50,0"</formula>
      <formula>"si es menor que 50,0"</formula>
    </cfRule>
  </conditionalFormatting>
  <conditionalFormatting sqref="AK56:AN56">
    <cfRule type="cellIs" priority="814" stopIfTrue="1" operator="between">
      <formula>"si es mayor o igual 50,0"</formula>
      <formula>"si es menor que 50,0"</formula>
    </cfRule>
  </conditionalFormatting>
  <conditionalFormatting sqref="AK55:AN55">
    <cfRule type="cellIs" priority="813" stopIfTrue="1" operator="between">
      <formula>"si es mayor o igual 50,0"</formula>
      <formula>"si es menor que 50,0"</formula>
    </cfRule>
  </conditionalFormatting>
  <conditionalFormatting sqref="AK56:AN56">
    <cfRule type="cellIs" priority="812" stopIfTrue="1" operator="between">
      <formula>"si es mayor o igual 50,0"</formula>
      <formula>"si es menor que 50,0"</formula>
    </cfRule>
  </conditionalFormatting>
  <conditionalFormatting sqref="AK55:AN55">
    <cfRule type="cellIs" priority="809" stopIfTrue="1" operator="between">
      <formula>"si es mayor o igual 50,0"</formula>
      <formula>"si es menor que 50,0"</formula>
    </cfRule>
  </conditionalFormatting>
  <conditionalFormatting sqref="AK54:AN54">
    <cfRule type="cellIs" priority="804" stopIfTrue="1" operator="between">
      <formula>"si es mayor o igual 50,0"</formula>
      <formula>"si es menor que 50,0"</formula>
    </cfRule>
  </conditionalFormatting>
  <conditionalFormatting sqref="AK55:AN55">
    <cfRule type="cellIs" priority="807" stopIfTrue="1" operator="between">
      <formula>"si es mayor o igual 50,0"</formula>
      <formula>"si es menor que 50,0"</formula>
    </cfRule>
  </conditionalFormatting>
  <conditionalFormatting sqref="AK56:AN56">
    <cfRule type="cellIs" priority="808" stopIfTrue="1" operator="between">
      <formula>"si es mayor o igual 50,0"</formula>
      <formula>"si es menor que 50,0"</formula>
    </cfRule>
  </conditionalFormatting>
  <conditionalFormatting sqref="AK55:AN55">
    <cfRule type="cellIs" priority="806" stopIfTrue="1" operator="between">
      <formula>"si es mayor o igual 50,0"</formula>
      <formula>"si es menor que 50,0"</formula>
    </cfRule>
  </conditionalFormatting>
  <conditionalFormatting sqref="AK55:AN55">
    <cfRule type="cellIs" priority="802" stopIfTrue="1" operator="between">
      <formula>"si es mayor o igual 50,0"</formula>
      <formula>"si es menor que 50,0"</formula>
    </cfRule>
  </conditionalFormatting>
  <conditionalFormatting sqref="AK56:AN56">
    <cfRule type="cellIs" priority="803" stopIfTrue="1" operator="between">
      <formula>"si es mayor o igual 50,0"</formula>
      <formula>"si es menor que 50,0"</formula>
    </cfRule>
  </conditionalFormatting>
  <conditionalFormatting sqref="AK56:AN56">
    <cfRule type="cellIs" priority="800" stopIfTrue="1" operator="between">
      <formula>"si es mayor o igual 50,0"</formula>
      <formula>"si es menor que 50,0"</formula>
    </cfRule>
  </conditionalFormatting>
  <conditionalFormatting sqref="AK54:AN54">
    <cfRule type="cellIs" priority="799" stopIfTrue="1" operator="between">
      <formula>"si es mayor o igual 50,0"</formula>
      <formula>"si es menor que 50,0"</formula>
    </cfRule>
  </conditionalFormatting>
  <conditionalFormatting sqref="AK56:AN56">
    <cfRule type="cellIs" priority="796" stopIfTrue="1" operator="between">
      <formula>"si es mayor o igual 50,0"</formula>
      <formula>"si es menor que 50,0"</formula>
    </cfRule>
  </conditionalFormatting>
  <conditionalFormatting sqref="AK55:AN55">
    <cfRule type="cellIs" priority="816" stopIfTrue="1" operator="between">
      <formula>"si es mayor o igual 50,0"</formula>
      <formula>"si es menor que 50,0"</formula>
    </cfRule>
  </conditionalFormatting>
  <conditionalFormatting sqref="AK55:AN55">
    <cfRule type="cellIs" priority="883" stopIfTrue="1" operator="between">
      <formula>"si es mayor o igual 50,0"</formula>
      <formula>"si es menor que 50,0"</formula>
    </cfRule>
  </conditionalFormatting>
  <conditionalFormatting sqref="AK55:AN55">
    <cfRule type="cellIs" priority="885" stopIfTrue="1" operator="between">
      <formula>"si es mayor o igual 50,0"</formula>
      <formula>"si es menor que 50,0"</formula>
    </cfRule>
  </conditionalFormatting>
  <conditionalFormatting sqref="AK55:AN55">
    <cfRule type="cellIs" priority="884" stopIfTrue="1" operator="between">
      <formula>"si es mayor o igual 50,0"</formula>
      <formula>"si es menor que 50,0"</formula>
    </cfRule>
  </conditionalFormatting>
  <conditionalFormatting sqref="AK55:AN55">
    <cfRule type="cellIs" priority="880" stopIfTrue="1" operator="between">
      <formula>"si es mayor o igual 50,0"</formula>
      <formula>"si es menor que 50,0"</formula>
    </cfRule>
  </conditionalFormatting>
  <conditionalFormatting sqref="AK56:AN56">
    <cfRule type="cellIs" priority="872" stopIfTrue="1" operator="between">
      <formula>"si es mayor o igual 50,0"</formula>
      <formula>"si es menor que 50,0"</formula>
    </cfRule>
  </conditionalFormatting>
  <conditionalFormatting sqref="AK55:AN55">
    <cfRule type="cellIs" priority="852" stopIfTrue="1" operator="between">
      <formula>"si es mayor o igual 50,0"</formula>
      <formula>"si es menor que 50,0"</formula>
    </cfRule>
  </conditionalFormatting>
  <conditionalFormatting sqref="AK55:AN55">
    <cfRule type="cellIs" priority="866" stopIfTrue="1" operator="between">
      <formula>"si es mayor o igual 50,0"</formula>
      <formula>"si es menor que 50,0"</formula>
    </cfRule>
  </conditionalFormatting>
  <conditionalFormatting sqref="AK56:AN56">
    <cfRule type="cellIs" priority="862" stopIfTrue="1" operator="between">
      <formula>"si es mayor o igual 50,0"</formula>
      <formula>"si es menor que 50,0"</formula>
    </cfRule>
  </conditionalFormatting>
  <conditionalFormatting sqref="AK55:AN55">
    <cfRule type="cellIs" priority="856" stopIfTrue="1" operator="between">
      <formula>"si es mayor o igual 50,0"</formula>
      <formula>"si es menor que 50,0"</formula>
    </cfRule>
  </conditionalFormatting>
  <conditionalFormatting sqref="AK56:AN56">
    <cfRule type="cellIs" priority="837" stopIfTrue="1" operator="between">
      <formula>"si es mayor o igual 50,0"</formula>
      <formula>"si es menor que 50,0"</formula>
    </cfRule>
  </conditionalFormatting>
  <conditionalFormatting sqref="AK56:AN56">
    <cfRule type="cellIs" priority="836" stopIfTrue="1" operator="between">
      <formula>"si es mayor o igual 50,0"</formula>
      <formula>"si es menor que 50,0"</formula>
    </cfRule>
  </conditionalFormatting>
  <conditionalFormatting sqref="AK55:AN55">
    <cfRule type="cellIs" priority="822" stopIfTrue="1" operator="between">
      <formula>"si es mayor o igual 50,0"</formula>
      <formula>"si es menor que 50,0"</formula>
    </cfRule>
  </conditionalFormatting>
  <conditionalFormatting sqref="AK56:AN56">
    <cfRule type="cellIs" priority="824" stopIfTrue="1" operator="between">
      <formula>"si es mayor o igual 50,0"</formula>
      <formula>"si es menor que 50,0"</formula>
    </cfRule>
  </conditionalFormatting>
  <conditionalFormatting sqref="AK54:AN54">
    <cfRule type="cellIs" priority="823" stopIfTrue="1" operator="between">
      <formula>"si es mayor o igual 50,0"</formula>
      <formula>"si es menor que 50,0"</formula>
    </cfRule>
  </conditionalFormatting>
  <conditionalFormatting sqref="AK55:AN55">
    <cfRule type="cellIs" priority="819" stopIfTrue="1" operator="between">
      <formula>"si es mayor o igual 50,0"</formula>
      <formula>"si es menor que 50,0"</formula>
    </cfRule>
  </conditionalFormatting>
  <conditionalFormatting sqref="AK55:AN55">
    <cfRule type="cellIs" priority="811" stopIfTrue="1" operator="between">
      <formula>"si es mayor o igual 50,0"</formula>
      <formula>"si es menor que 50,0"</formula>
    </cfRule>
  </conditionalFormatting>
  <conditionalFormatting sqref="AK55:AN55">
    <cfRule type="cellIs" priority="805" stopIfTrue="1" operator="between">
      <formula>"si es mayor o igual 50,0"</formula>
      <formula>"si es menor que 50,0"</formula>
    </cfRule>
  </conditionalFormatting>
  <conditionalFormatting sqref="AK56:AN56">
    <cfRule type="cellIs" priority="797" stopIfTrue="1" operator="between">
      <formula>"si es mayor o igual 50,0"</formula>
      <formula>"si es menor que 50,0"</formula>
    </cfRule>
  </conditionalFormatting>
  <conditionalFormatting sqref="AK55:AN55">
    <cfRule type="cellIs" priority="798" stopIfTrue="1" operator="between">
      <formula>"si es mayor o igual 50,0"</formula>
      <formula>"si es menor que 50,0"</formula>
    </cfRule>
  </conditionalFormatting>
  <conditionalFormatting sqref="AK55:AN55">
    <cfRule type="cellIs" priority="952" stopIfTrue="1" operator="between">
      <formula>"si es mayor o igual 50,0"</formula>
      <formula>"si es menor que 50,0"</formula>
    </cfRule>
  </conditionalFormatting>
  <conditionalFormatting sqref="AK56:AN56">
    <cfRule type="cellIs" priority="946" stopIfTrue="1" operator="between">
      <formula>"si es mayor o igual 50,0"</formula>
      <formula>"si es menor que 50,0"</formula>
    </cfRule>
  </conditionalFormatting>
  <conditionalFormatting sqref="AK56:AN56">
    <cfRule type="cellIs" priority="918" stopIfTrue="1" operator="between">
      <formula>"si es mayor o igual 50,0"</formula>
      <formula>"si es menor que 50,0"</formula>
    </cfRule>
  </conditionalFormatting>
  <conditionalFormatting sqref="AK56:AN56">
    <cfRule type="cellIs" priority="801" stopIfTrue="1" operator="between">
      <formula>"si es mayor o igual 50,0"</formula>
      <formula>"si es menor que 50,0"</formula>
    </cfRule>
  </conditionalFormatting>
  <conditionalFormatting sqref="AK56:AN56">
    <cfRule type="cellIs" priority="1008" stopIfTrue="1" operator="between">
      <formula>"si es mayor o igual 50,0"</formula>
      <formula>"si es menor que 50,0"</formula>
    </cfRule>
  </conditionalFormatting>
  <conditionalFormatting sqref="AK57:AN57">
    <cfRule type="cellIs" priority="1010" stopIfTrue="1" operator="between">
      <formula>"si es mayor o igual 50,0"</formula>
      <formula>"si es menor que 50,0"</formula>
    </cfRule>
  </conditionalFormatting>
  <conditionalFormatting sqref="AK55:AN55">
    <cfRule type="cellIs" priority="1009" stopIfTrue="1" operator="between">
      <formula>"si es mayor o igual 50,0"</formula>
      <formula>"si es menor que 50,0"</formula>
    </cfRule>
  </conditionalFormatting>
  <conditionalFormatting sqref="AK57:AN57">
    <cfRule type="cellIs" priority="1007" stopIfTrue="1" operator="between">
      <formula>"si es mayor o igual 50,0"</formula>
      <formula>"si es menor que 50,0"</formula>
    </cfRule>
  </conditionalFormatting>
  <conditionalFormatting sqref="AK56:AN56">
    <cfRule type="cellIs" priority="1006" stopIfTrue="1" operator="between">
      <formula>"si es mayor o igual 50,0"</formula>
      <formula>"si es menor que 50,0"</formula>
    </cfRule>
  </conditionalFormatting>
  <conditionalFormatting sqref="AK55:AN55">
    <cfRule type="cellIs" priority="1005" stopIfTrue="1" operator="between">
      <formula>"si es mayor o igual 50,0"</formula>
      <formula>"si es menor que 50,0"</formula>
    </cfRule>
  </conditionalFormatting>
  <conditionalFormatting sqref="AK56:AN56">
    <cfRule type="cellIs" priority="1004" stopIfTrue="1" operator="between">
      <formula>"si es mayor o igual 50,0"</formula>
      <formula>"si es menor que 50,0"</formula>
    </cfRule>
  </conditionalFormatting>
  <conditionalFormatting sqref="AK56:AN56">
    <cfRule type="cellIs" priority="998" stopIfTrue="1" operator="between">
      <formula>"si es mayor o igual 50,0"</formula>
      <formula>"si es menor que 50,0"</formula>
    </cfRule>
  </conditionalFormatting>
  <conditionalFormatting sqref="AK55:AN55">
    <cfRule type="cellIs" priority="1003" stopIfTrue="1" operator="between">
      <formula>"si es mayor o igual 50,0"</formula>
      <formula>"si es menor que 50,0"</formula>
    </cfRule>
  </conditionalFormatting>
  <conditionalFormatting sqref="AK56:AN56">
    <cfRule type="cellIs" priority="1002" stopIfTrue="1" operator="between">
      <formula>"si es mayor o igual 50,0"</formula>
      <formula>"si es menor que 50,0"</formula>
    </cfRule>
  </conditionalFormatting>
  <conditionalFormatting sqref="AK55:AN55">
    <cfRule type="cellIs" priority="1001" stopIfTrue="1" operator="between">
      <formula>"si es mayor o igual 50,0"</formula>
      <formula>"si es menor que 50,0"</formula>
    </cfRule>
  </conditionalFormatting>
  <conditionalFormatting sqref="AK55:AN55">
    <cfRule type="cellIs" priority="999" stopIfTrue="1" operator="between">
      <formula>"si es mayor o igual 50,0"</formula>
      <formula>"si es menor que 50,0"</formula>
    </cfRule>
  </conditionalFormatting>
  <conditionalFormatting sqref="AK56:AN56">
    <cfRule type="cellIs" priority="986" stopIfTrue="1" operator="between">
      <formula>"si es mayor o igual 50,0"</formula>
      <formula>"si es menor que 50,0"</formula>
    </cfRule>
  </conditionalFormatting>
  <conditionalFormatting sqref="AK56:AN56">
    <cfRule type="cellIs" priority="985" stopIfTrue="1" operator="between">
      <formula>"si es mayor o igual 50,0"</formula>
      <formula>"si es menor que 50,0"</formula>
    </cfRule>
  </conditionalFormatting>
  <conditionalFormatting sqref="AK55:AN55">
    <cfRule type="cellIs" priority="984" stopIfTrue="1" operator="between">
      <formula>"si es mayor o igual 50,0"</formula>
      <formula>"si es menor que 50,0"</formula>
    </cfRule>
  </conditionalFormatting>
  <conditionalFormatting sqref="AK56:AN56">
    <cfRule type="cellIs" priority="983" stopIfTrue="1" operator="between">
      <formula>"si es mayor o igual 50,0"</formula>
      <formula>"si es menor que 50,0"</formula>
    </cfRule>
  </conditionalFormatting>
  <conditionalFormatting sqref="AK56:AN56">
    <cfRule type="cellIs" priority="981" stopIfTrue="1" operator="between">
      <formula>"si es mayor o igual 50,0"</formula>
      <formula>"si es menor que 50,0"</formula>
    </cfRule>
  </conditionalFormatting>
  <conditionalFormatting sqref="AK55:AN55">
    <cfRule type="cellIs" priority="995" stopIfTrue="1" operator="between">
      <formula>"si es mayor o igual 50,0"</formula>
      <formula>"si es menor que 50,0"</formula>
    </cfRule>
  </conditionalFormatting>
  <conditionalFormatting sqref="AK55:AN55">
    <cfRule type="cellIs" priority="994" stopIfTrue="1" operator="between">
      <formula>"si es mayor o igual 50,0"</formula>
      <formula>"si es menor que 50,0"</formula>
    </cfRule>
  </conditionalFormatting>
  <conditionalFormatting sqref="AK56:AN56">
    <cfRule type="cellIs" priority="1000" stopIfTrue="1" operator="between">
      <formula>"si es mayor o igual 50,0"</formula>
      <formula>"si es menor que 50,0"</formula>
    </cfRule>
  </conditionalFormatting>
  <conditionalFormatting sqref="AK55:AN55">
    <cfRule type="cellIs" priority="997" stopIfTrue="1" operator="between">
      <formula>"si es mayor o igual 50,0"</formula>
      <formula>"si es menor que 50,0"</formula>
    </cfRule>
  </conditionalFormatting>
  <conditionalFormatting sqref="AK56:AN56">
    <cfRule type="cellIs" priority="996" stopIfTrue="1" operator="between">
      <formula>"si es mayor o igual 50,0"</formula>
      <formula>"si es menor que 50,0"</formula>
    </cfRule>
  </conditionalFormatting>
  <conditionalFormatting sqref="AK55:AN55">
    <cfRule type="cellIs" priority="993" stopIfTrue="1" operator="between">
      <formula>"si es mayor o igual 50,0"</formula>
      <formula>"si es menor que 50,0"</formula>
    </cfRule>
  </conditionalFormatting>
  <conditionalFormatting sqref="AK55:AN55">
    <cfRule type="cellIs" priority="992" stopIfTrue="1" operator="between">
      <formula>"si es mayor o igual 50,0"</formula>
      <formula>"si es menor que 50,0"</formula>
    </cfRule>
  </conditionalFormatting>
  <conditionalFormatting sqref="AK55:AN55">
    <cfRule type="cellIs" priority="991" stopIfTrue="1" operator="between">
      <formula>"si es mayor o igual 50,0"</formula>
      <formula>"si es menor que 50,0"</formula>
    </cfRule>
  </conditionalFormatting>
  <conditionalFormatting sqref="AK56:AN56">
    <cfRule type="cellIs" priority="990" stopIfTrue="1" operator="between">
      <formula>"si es mayor o igual 50,0"</formula>
      <formula>"si es menor que 50,0"</formula>
    </cfRule>
  </conditionalFormatting>
  <conditionalFormatting sqref="AK56:AN56">
    <cfRule type="cellIs" priority="988" stopIfTrue="1" operator="between">
      <formula>"si es mayor o igual 50,0"</formula>
      <formula>"si es menor que 50,0"</formula>
    </cfRule>
  </conditionalFormatting>
  <conditionalFormatting sqref="AK55:AN55">
    <cfRule type="cellIs" priority="989" stopIfTrue="1" operator="between">
      <formula>"si es mayor o igual 50,0"</formula>
      <formula>"si es menor que 50,0"</formula>
    </cfRule>
  </conditionalFormatting>
  <conditionalFormatting sqref="AK55:AN55">
    <cfRule type="cellIs" priority="987" stopIfTrue="1" operator="between">
      <formula>"si es mayor o igual 50,0"</formula>
      <formula>"si es menor que 50,0"</formula>
    </cfRule>
  </conditionalFormatting>
  <conditionalFormatting sqref="AK55:AN55">
    <cfRule type="cellIs" priority="982" stopIfTrue="1" operator="between">
      <formula>"si es mayor o igual 50,0"</formula>
      <formula>"si es menor que 50,0"</formula>
    </cfRule>
  </conditionalFormatting>
  <conditionalFormatting sqref="AK56:AN56">
    <cfRule type="cellIs" priority="980" stopIfTrue="1" operator="between">
      <formula>"si es mayor o igual 50,0"</formula>
      <formula>"si es menor que 50,0"</formula>
    </cfRule>
  </conditionalFormatting>
  <conditionalFormatting sqref="AK55:AN55">
    <cfRule type="cellIs" priority="979" stopIfTrue="1" operator="between">
      <formula>"si es mayor o igual 50,0"</formula>
      <formula>"si es menor que 50,0"</formula>
    </cfRule>
  </conditionalFormatting>
  <conditionalFormatting sqref="AK56:AN56">
    <cfRule type="cellIs" priority="978" stopIfTrue="1" operator="between">
      <formula>"si es mayor o igual 50,0"</formula>
      <formula>"si es menor que 50,0"</formula>
    </cfRule>
  </conditionalFormatting>
  <conditionalFormatting sqref="AK56:AN56">
    <cfRule type="cellIs" priority="977" stopIfTrue="1" operator="between">
      <formula>"si es mayor o igual 50,0"</formula>
      <formula>"si es menor que 50,0"</formula>
    </cfRule>
  </conditionalFormatting>
  <conditionalFormatting sqref="AK56:AN56">
    <cfRule type="cellIs" priority="975" stopIfTrue="1" operator="between">
      <formula>"si es mayor o igual 50,0"</formula>
      <formula>"si es menor que 50,0"</formula>
    </cfRule>
  </conditionalFormatting>
  <conditionalFormatting sqref="AK55:AN55">
    <cfRule type="cellIs" priority="976" stopIfTrue="1" operator="between">
      <formula>"si es mayor o igual 50,0"</formula>
      <formula>"si es menor que 50,0"</formula>
    </cfRule>
  </conditionalFormatting>
  <conditionalFormatting sqref="AK55:AN55">
    <cfRule type="cellIs" priority="974" stopIfTrue="1" operator="between">
      <formula>"si es mayor o igual 50,0"</formula>
      <formula>"si es menor que 50,0"</formula>
    </cfRule>
  </conditionalFormatting>
  <conditionalFormatting sqref="AK56:AN56">
    <cfRule type="cellIs" priority="973" stopIfTrue="1" operator="between">
      <formula>"si es mayor o igual 50,0"</formula>
      <formula>"si es menor que 50,0"</formula>
    </cfRule>
  </conditionalFormatting>
  <conditionalFormatting sqref="AK56:AN56">
    <cfRule type="cellIs" priority="972" stopIfTrue="1" operator="between">
      <formula>"si es mayor o igual 50,0"</formula>
      <formula>"si es menor que 50,0"</formula>
    </cfRule>
  </conditionalFormatting>
  <conditionalFormatting sqref="AK56:AN56">
    <cfRule type="cellIs" priority="970" stopIfTrue="1" operator="between">
      <formula>"si es mayor o igual 50,0"</formula>
      <formula>"si es menor que 50,0"</formula>
    </cfRule>
  </conditionalFormatting>
  <conditionalFormatting sqref="AK55:AN55">
    <cfRule type="cellIs" priority="971" stopIfTrue="1" operator="between">
      <formula>"si es mayor o igual 50,0"</formula>
      <formula>"si es menor que 50,0"</formula>
    </cfRule>
  </conditionalFormatting>
  <conditionalFormatting sqref="AK55:AN55">
    <cfRule type="cellIs" priority="969" stopIfTrue="1" operator="between">
      <formula>"si es mayor o igual 50,0"</formula>
      <formula>"si es menor que 50,0"</formula>
    </cfRule>
  </conditionalFormatting>
  <conditionalFormatting sqref="AK56:AN56">
    <cfRule type="cellIs" priority="968" stopIfTrue="1" operator="between">
      <formula>"si es mayor o igual 50,0"</formula>
      <formula>"si es menor que 50,0"</formula>
    </cfRule>
  </conditionalFormatting>
  <conditionalFormatting sqref="AK55:AN55">
    <cfRule type="cellIs" priority="967" stopIfTrue="1" operator="between">
      <formula>"si es mayor o igual 50,0"</formula>
      <formula>"si es menor que 50,0"</formula>
    </cfRule>
  </conditionalFormatting>
  <conditionalFormatting sqref="AK56:AN56">
    <cfRule type="cellIs" priority="966" stopIfTrue="1" operator="between">
      <formula>"si es mayor o igual 50,0"</formula>
      <formula>"si es menor que 50,0"</formula>
    </cfRule>
  </conditionalFormatting>
  <conditionalFormatting sqref="AK56:AN56">
    <cfRule type="cellIs" priority="965" stopIfTrue="1" operator="between">
      <formula>"si es mayor o igual 50,0"</formula>
      <formula>"si es menor que 50,0"</formula>
    </cfRule>
  </conditionalFormatting>
  <conditionalFormatting sqref="AK55:AN55">
    <cfRule type="cellIs" priority="964" stopIfTrue="1" operator="between">
      <formula>"si es mayor o igual 50,0"</formula>
      <formula>"si es menor que 50,0"</formula>
    </cfRule>
  </conditionalFormatting>
  <conditionalFormatting sqref="AK56:AN56">
    <cfRule type="cellIs" priority="963" stopIfTrue="1" operator="between">
      <formula>"si es mayor o igual 50,0"</formula>
      <formula>"si es menor que 50,0"</formula>
    </cfRule>
  </conditionalFormatting>
  <conditionalFormatting sqref="AK56:AN56">
    <cfRule type="cellIs" priority="959" stopIfTrue="1" operator="between">
      <formula>"si es mayor o igual 50,0"</formula>
      <formula>"si es menor que 50,0"</formula>
    </cfRule>
  </conditionalFormatting>
  <conditionalFormatting sqref="AK55:AN55">
    <cfRule type="cellIs" priority="962" stopIfTrue="1" operator="between">
      <formula>"si es mayor o igual 50,0"</formula>
      <formula>"si es menor que 50,0"</formula>
    </cfRule>
  </conditionalFormatting>
  <conditionalFormatting sqref="AK56:AN56">
    <cfRule type="cellIs" priority="961" stopIfTrue="1" operator="between">
      <formula>"si es mayor o igual 50,0"</formula>
      <formula>"si es menor que 50,0"</formula>
    </cfRule>
  </conditionalFormatting>
  <conditionalFormatting sqref="AK55:AN55">
    <cfRule type="cellIs" priority="960" stopIfTrue="1" operator="between">
      <formula>"si es mayor o igual 50,0"</formula>
      <formula>"si es menor que 50,0"</formula>
    </cfRule>
  </conditionalFormatting>
  <conditionalFormatting sqref="AK56:AN56">
    <cfRule type="cellIs" priority="958" stopIfTrue="1" operator="between">
      <formula>"si es mayor o igual 50,0"</formula>
      <formula>"si es menor que 50,0"</formula>
    </cfRule>
  </conditionalFormatting>
  <conditionalFormatting sqref="AK56:AN56">
    <cfRule type="cellIs" priority="947" stopIfTrue="1" operator="between">
      <formula>"si es mayor o igual 50,0"</formula>
      <formula>"si es menor que 50,0"</formula>
    </cfRule>
  </conditionalFormatting>
  <conditionalFormatting sqref="AK55:AN55">
    <cfRule type="cellIs" priority="945" stopIfTrue="1" operator="between">
      <formula>"si es mayor o igual 50,0"</formula>
      <formula>"si es menor que 50,0"</formula>
    </cfRule>
  </conditionalFormatting>
  <conditionalFormatting sqref="AK55:AN55">
    <cfRule type="cellIs" priority="955" stopIfTrue="1" operator="between">
      <formula>"si es mayor o igual 50,0"</formula>
      <formula>"si es menor que 50,0"</formula>
    </cfRule>
  </conditionalFormatting>
  <conditionalFormatting sqref="AK55:AN55">
    <cfRule type="cellIs" priority="957" stopIfTrue="1" operator="between">
      <formula>"si es mayor o igual 50,0"</formula>
      <formula>"si es menor que 50,0"</formula>
    </cfRule>
  </conditionalFormatting>
  <conditionalFormatting sqref="AK56:AN56">
    <cfRule type="cellIs" priority="956" stopIfTrue="1" operator="between">
      <formula>"si es mayor o igual 50,0"</formula>
      <formula>"si es menor que 50,0"</formula>
    </cfRule>
  </conditionalFormatting>
  <conditionalFormatting sqref="AK56:AN56">
    <cfRule type="cellIs" priority="953" stopIfTrue="1" operator="between">
      <formula>"si es mayor o igual 50,0"</formula>
      <formula>"si es menor que 50,0"</formula>
    </cfRule>
  </conditionalFormatting>
  <conditionalFormatting sqref="AK56:AN56">
    <cfRule type="cellIs" priority="954" stopIfTrue="1" operator="between">
      <formula>"si es mayor o igual 50,0"</formula>
      <formula>"si es menor que 50,0"</formula>
    </cfRule>
  </conditionalFormatting>
  <conditionalFormatting sqref="AK56:AN56">
    <cfRule type="cellIs" priority="951" stopIfTrue="1" operator="between">
      <formula>"si es mayor o igual 50,0"</formula>
      <formula>"si es menor que 50,0"</formula>
    </cfRule>
  </conditionalFormatting>
  <conditionalFormatting sqref="AK55:AN55">
    <cfRule type="cellIs" priority="950" stopIfTrue="1" operator="between">
      <formula>"si es mayor o igual 50,0"</formula>
      <formula>"si es menor que 50,0"</formula>
    </cfRule>
  </conditionalFormatting>
  <conditionalFormatting sqref="AK55:AN55">
    <cfRule type="cellIs" priority="948" stopIfTrue="1" operator="between">
      <formula>"si es mayor o igual 50,0"</formula>
      <formula>"si es menor que 50,0"</formula>
    </cfRule>
  </conditionalFormatting>
  <conditionalFormatting sqref="AK56:AN56">
    <cfRule type="cellIs" priority="949" stopIfTrue="1" operator="between">
      <formula>"si es mayor o igual 50,0"</formula>
      <formula>"si es menor que 50,0"</formula>
    </cfRule>
  </conditionalFormatting>
  <conditionalFormatting sqref="AK56:AN56">
    <cfRule type="cellIs" priority="944" stopIfTrue="1" operator="between">
      <formula>"si es mayor o igual 50,0"</formula>
      <formula>"si es menor que 50,0"</formula>
    </cfRule>
  </conditionalFormatting>
  <conditionalFormatting sqref="AK56:AN56">
    <cfRule type="cellIs" priority="938" stopIfTrue="1" operator="between">
      <formula>"si es mayor o igual 50,0"</formula>
      <formula>"si es menor que 50,0"</formula>
    </cfRule>
  </conditionalFormatting>
  <conditionalFormatting sqref="AK56:AN56">
    <cfRule type="cellIs" priority="940" stopIfTrue="1" operator="between">
      <formula>"si es mayor o igual 50,0"</formula>
      <formula>"si es menor que 50,0"</formula>
    </cfRule>
  </conditionalFormatting>
  <conditionalFormatting sqref="AK55:AN55">
    <cfRule type="cellIs" priority="937" stopIfTrue="1" operator="between">
      <formula>"si es mayor o igual 50,0"</formula>
      <formula>"si es menor que 50,0"</formula>
    </cfRule>
  </conditionalFormatting>
  <conditionalFormatting sqref="AK54:AN54">
    <cfRule type="cellIs" priority="1090" stopIfTrue="1" operator="between">
      <formula>"si es mayor o igual 50,0"</formula>
      <formula>"si es menor que 50,0"</formula>
    </cfRule>
  </conditionalFormatting>
  <conditionalFormatting sqref="AK53:AN53">
    <cfRule type="cellIs" priority="1087" stopIfTrue="1" operator="between">
      <formula>"si es mayor o igual 50,0"</formula>
      <formula>"si es menor que 50,0"</formula>
    </cfRule>
  </conditionalFormatting>
  <conditionalFormatting sqref="AK56:AN56">
    <cfRule type="cellIs" priority="1084" stopIfTrue="1" operator="between">
      <formula>"si es mayor o igual 50,0"</formula>
      <formula>"si es menor que 50,0"</formula>
    </cfRule>
  </conditionalFormatting>
  <conditionalFormatting sqref="AK55:AN55">
    <cfRule type="cellIs" priority="1080" stopIfTrue="1" operator="between">
      <formula>"si es mayor o igual 50,0"</formula>
      <formula>"si es menor que 50,0"</formula>
    </cfRule>
  </conditionalFormatting>
  <conditionalFormatting sqref="AK57:AN57">
    <cfRule type="cellIs" priority="1078" stopIfTrue="1" operator="between">
      <formula>"si es mayor o igual 50,0"</formula>
      <formula>"si es menor que 50,0"</formula>
    </cfRule>
  </conditionalFormatting>
  <conditionalFormatting sqref="AK55:AN55">
    <cfRule type="cellIs" priority="1013" stopIfTrue="1" operator="between">
      <formula>"si es mayor o igual 50,0"</formula>
      <formula>"si es menor que 50,0"</formula>
    </cfRule>
  </conditionalFormatting>
  <conditionalFormatting sqref="AK55:AN55">
    <cfRule type="cellIs" priority="1095" stopIfTrue="1" operator="between">
      <formula>"si es mayor o igual 50,0"</formula>
      <formula>"si es menor que 50,0"</formula>
    </cfRule>
  </conditionalFormatting>
  <conditionalFormatting sqref="AK57:AN57">
    <cfRule type="cellIs" priority="1051" stopIfTrue="1" operator="between">
      <formula>"si es mayor o igual 50,0"</formula>
      <formula>"si es menor que 50,0"</formula>
    </cfRule>
  </conditionalFormatting>
  <conditionalFormatting sqref="AK55:AN55">
    <cfRule type="cellIs" priority="1049" stopIfTrue="1" operator="between">
      <formula>"si es mayor o igual 50,0"</formula>
      <formula>"si es menor que 50,0"</formula>
    </cfRule>
  </conditionalFormatting>
  <conditionalFormatting sqref="AK57:AN57">
    <cfRule type="cellIs" priority="1076" stopIfTrue="1" operator="between">
      <formula>"si es mayor o igual 50,0"</formula>
      <formula>"si es menor que 50,0"</formula>
    </cfRule>
  </conditionalFormatting>
  <conditionalFormatting sqref="AK56:AN56">
    <cfRule type="cellIs" priority="1060" stopIfTrue="1" operator="between">
      <formula>"si es mayor o igual 50,0"</formula>
      <formula>"si es menor que 50,0"</formula>
    </cfRule>
  </conditionalFormatting>
  <conditionalFormatting sqref="AK55:AN55">
    <cfRule type="cellIs" priority="1057" stopIfTrue="1" operator="between">
      <formula>"si es mayor o igual 50,0"</formula>
      <formula>"si es menor que 50,0"</formula>
    </cfRule>
  </conditionalFormatting>
  <conditionalFormatting sqref="AK56:AN56">
    <cfRule type="cellIs" priority="1068" stopIfTrue="1" operator="between">
      <formula>"si es mayor o igual 50,0"</formula>
      <formula>"si es menor que 50,0"</formula>
    </cfRule>
  </conditionalFormatting>
  <conditionalFormatting sqref="AK55:AN55">
    <cfRule type="cellIs" priority="1072" stopIfTrue="1" operator="between">
      <formula>"si es mayor o igual 50,0"</formula>
      <formula>"si es menor que 50,0"</formula>
    </cfRule>
  </conditionalFormatting>
  <conditionalFormatting sqref="AK57:AN57">
    <cfRule type="cellIs" priority="1063" stopIfTrue="1" operator="between">
      <formula>"si es mayor o igual 50,0"</formula>
      <formula>"si es menor que 50,0"</formula>
    </cfRule>
  </conditionalFormatting>
  <conditionalFormatting sqref="AK55:AN55">
    <cfRule type="cellIs" priority="1053" stopIfTrue="1" operator="between">
      <formula>"si es mayor o igual 50,0"</formula>
      <formula>"si es menor que 50,0"</formula>
    </cfRule>
  </conditionalFormatting>
  <conditionalFormatting sqref="AK55:AN55">
    <cfRule type="cellIs" priority="1047" stopIfTrue="1" operator="between">
      <formula>"si es mayor o igual 50,0"</formula>
      <formula>"si es menor que 50,0"</formula>
    </cfRule>
  </conditionalFormatting>
  <conditionalFormatting sqref="AK56:AN56">
    <cfRule type="cellIs" priority="1044" stopIfTrue="1" operator="between">
      <formula>"si es mayor o igual 50,0"</formula>
      <formula>"si es menor que 50,0"</formula>
    </cfRule>
  </conditionalFormatting>
  <conditionalFormatting sqref="AK53:AN53">
    <cfRule type="cellIs" priority="1040" stopIfTrue="1" operator="between">
      <formula>"si es mayor o igual 50,0"</formula>
      <formula>"si es menor que 50,0"</formula>
    </cfRule>
  </conditionalFormatting>
  <conditionalFormatting sqref="AK56:AN56">
    <cfRule type="cellIs" priority="1036" stopIfTrue="1" operator="between">
      <formula>"si es mayor o igual 50,0"</formula>
      <formula>"si es menor que 50,0"</formula>
    </cfRule>
  </conditionalFormatting>
  <conditionalFormatting sqref="AK57:AN57">
    <cfRule type="cellIs" priority="1038" stopIfTrue="1" operator="between">
      <formula>"si es mayor o igual 50,0"</formula>
      <formula>"si es menor que 50,0"</formula>
    </cfRule>
  </conditionalFormatting>
  <conditionalFormatting sqref="AK53:AN53">
    <cfRule type="cellIs" priority="1034" stopIfTrue="1" operator="between">
      <formula>"si es mayor o igual 50,0"</formula>
      <formula>"si es menor que 50,0"</formula>
    </cfRule>
  </conditionalFormatting>
  <conditionalFormatting sqref="AK55:AN55">
    <cfRule type="cellIs" priority="1023" stopIfTrue="1" operator="between">
      <formula>"si es mayor o igual 50,0"</formula>
      <formula>"si es menor que 50,0"</formula>
    </cfRule>
  </conditionalFormatting>
  <conditionalFormatting sqref="AK54:AN54">
    <cfRule type="cellIs" priority="1030" stopIfTrue="1" operator="between">
      <formula>"si es mayor o igual 50,0"</formula>
      <formula>"si es menor que 50,0"</formula>
    </cfRule>
  </conditionalFormatting>
  <conditionalFormatting sqref="AK55:AN55">
    <cfRule type="cellIs" priority="1027" stopIfTrue="1" operator="between">
      <formula>"si es mayor o igual 50,0"</formula>
      <formula>"si es menor que 50,0"</formula>
    </cfRule>
  </conditionalFormatting>
  <conditionalFormatting sqref="AK56:AN56">
    <cfRule type="cellIs" priority="1026" stopIfTrue="1" operator="between">
      <formula>"si es mayor o igual 50,0"</formula>
      <formula>"si es menor que 50,0"</formula>
    </cfRule>
  </conditionalFormatting>
  <conditionalFormatting sqref="AK57:AN57">
    <cfRule type="cellIs" priority="1024" stopIfTrue="1" operator="between">
      <formula>"si es mayor o igual 50,0"</formula>
      <formula>"si es menor que 50,0"</formula>
    </cfRule>
  </conditionalFormatting>
  <conditionalFormatting sqref="AK57:AN57">
    <cfRule type="cellIs" priority="1025" stopIfTrue="1" operator="between">
      <formula>"si es mayor o igual 50,0"</formula>
      <formula>"si es menor que 50,0"</formula>
    </cfRule>
  </conditionalFormatting>
  <conditionalFormatting sqref="AK56:AN56">
    <cfRule type="cellIs" priority="1022" stopIfTrue="1" operator="between">
      <formula>"si es mayor o igual 50,0"</formula>
      <formula>"si es menor que 50,0"</formula>
    </cfRule>
  </conditionalFormatting>
  <conditionalFormatting sqref="AK56:AN56">
    <cfRule type="cellIs" priority="1018" stopIfTrue="1" operator="between">
      <formula>"si es mayor o igual 50,0"</formula>
      <formula>"si es menor que 50,0"</formula>
    </cfRule>
  </conditionalFormatting>
  <conditionalFormatting sqref="AK55:AN55">
    <cfRule type="cellIs" priority="1017" stopIfTrue="1" operator="between">
      <formula>"si es mayor o igual 50,0"</formula>
      <formula>"si es menor que 50,0"</formula>
    </cfRule>
  </conditionalFormatting>
  <conditionalFormatting sqref="AK56:AN56">
    <cfRule type="cellIs" priority="1020" stopIfTrue="1" operator="between">
      <formula>"si es mayor o igual 50,0"</formula>
      <formula>"si es menor que 50,0"</formula>
    </cfRule>
  </conditionalFormatting>
  <conditionalFormatting sqref="AK57:AN57">
    <cfRule type="cellIs" priority="1021" stopIfTrue="1" operator="between">
      <formula>"si es mayor o igual 50,0"</formula>
      <formula>"si es menor que 50,0"</formula>
    </cfRule>
  </conditionalFormatting>
  <conditionalFormatting sqref="AK55:AN55">
    <cfRule type="cellIs" priority="1019" stopIfTrue="1" operator="between">
      <formula>"si es mayor o igual 50,0"</formula>
      <formula>"si es menor que 50,0"</formula>
    </cfRule>
  </conditionalFormatting>
  <conditionalFormatting sqref="AK55:AN55">
    <cfRule type="cellIs" priority="1015" stopIfTrue="1" operator="between">
      <formula>"si es mayor o igual 50,0"</formula>
      <formula>"si es menor que 50,0"</formula>
    </cfRule>
  </conditionalFormatting>
  <conditionalFormatting sqref="AK56:AN56">
    <cfRule type="cellIs" priority="1016" stopIfTrue="1" operator="between">
      <formula>"si es mayor o igual 50,0"</formula>
      <formula>"si es menor que 50,0"</formula>
    </cfRule>
  </conditionalFormatting>
  <conditionalFormatting sqref="AK56:AN56">
    <cfRule type="cellIs" priority="1014" stopIfTrue="1" operator="between">
      <formula>"si es mayor o igual 50,0"</formula>
      <formula>"si es menor que 50,0"</formula>
    </cfRule>
  </conditionalFormatting>
  <conditionalFormatting sqref="AK56:AN56">
    <cfRule type="cellIs" priority="1012" stopIfTrue="1" operator="between">
      <formula>"si es mayor o igual 50,0"</formula>
      <formula>"si es menor que 50,0"</formula>
    </cfRule>
  </conditionalFormatting>
  <conditionalFormatting sqref="AK57:AN57">
    <cfRule type="cellIs" priority="1011" stopIfTrue="1" operator="between">
      <formula>"si es mayor o igual 50,0"</formula>
      <formula>"si es menor que 50,0"</formula>
    </cfRule>
  </conditionalFormatting>
  <conditionalFormatting sqref="AK56:AN56">
    <cfRule type="cellIs" priority="1156" stopIfTrue="1" operator="between">
      <formula>"si es mayor o igual 50,0"</formula>
      <formula>"si es menor que 50,0"</formula>
    </cfRule>
  </conditionalFormatting>
  <conditionalFormatting sqref="AK56:AN56">
    <cfRule type="cellIs" priority="1126" stopIfTrue="1" operator="between">
      <formula>"si es mayor o igual 50,0"</formula>
      <formula>"si es menor que 50,0"</formula>
    </cfRule>
  </conditionalFormatting>
  <conditionalFormatting sqref="AK56:AN56">
    <cfRule type="cellIs" priority="1200" stopIfTrue="1" operator="between">
      <formula>"si es mayor o igual 50,0"</formula>
      <formula>"si es menor que 50,0"</formula>
    </cfRule>
  </conditionalFormatting>
  <conditionalFormatting sqref="AK55:AN55">
    <cfRule type="cellIs" priority="1178" stopIfTrue="1" operator="between">
      <formula>"si es mayor o igual 50,0"</formula>
      <formula>"si es menor que 50,0"</formula>
    </cfRule>
  </conditionalFormatting>
  <conditionalFormatting sqref="AK57:AN57">
    <cfRule type="cellIs" priority="1174" stopIfTrue="1" operator="between">
      <formula>"si es mayor o igual 50,0"</formula>
      <formula>"si es menor que 50,0"</formula>
    </cfRule>
  </conditionalFormatting>
  <conditionalFormatting sqref="AK55:AN55">
    <cfRule type="cellIs" priority="1170" stopIfTrue="1" operator="between">
      <formula>"si es mayor o igual 50,0"</formula>
      <formula>"si es menor que 50,0"</formula>
    </cfRule>
  </conditionalFormatting>
  <conditionalFormatting sqref="AK57:AN57">
    <cfRule type="cellIs" priority="1161" stopIfTrue="1" operator="between">
      <formula>"si es mayor o igual 50,0"</formula>
      <formula>"si es menor que 50,0"</formula>
    </cfRule>
  </conditionalFormatting>
  <conditionalFormatting sqref="AK55:AN55">
    <cfRule type="cellIs" priority="1147" stopIfTrue="1" operator="between">
      <formula>"si es mayor o igual 50,0"</formula>
      <formula>"si es menor que 50,0"</formula>
    </cfRule>
  </conditionalFormatting>
  <conditionalFormatting sqref="AK54:AN54">
    <cfRule type="cellIs" priority="1142" stopIfTrue="1" operator="between">
      <formula>"si es mayor o igual 50,0"</formula>
      <formula>"si es menor que 50,0"</formula>
    </cfRule>
  </conditionalFormatting>
  <conditionalFormatting sqref="AK53:AN53">
    <cfRule type="cellIs" priority="1139" stopIfTrue="1" operator="between">
      <formula>"si es mayor o igual 50,0"</formula>
      <formula>"si es menor que 50,0"</formula>
    </cfRule>
  </conditionalFormatting>
  <conditionalFormatting sqref="AK56:AN56">
    <cfRule type="cellIs" priority="1136" stopIfTrue="1" operator="between">
      <formula>"si es mayor o igual 50,0"</formula>
      <formula>"si es menor que 50,0"</formula>
    </cfRule>
  </conditionalFormatting>
  <conditionalFormatting sqref="AK55:AN55">
    <cfRule type="cellIs" priority="1132" stopIfTrue="1" operator="between">
      <formula>"si es mayor o igual 50,0"</formula>
      <formula>"si es menor que 50,0"</formula>
    </cfRule>
  </conditionalFormatting>
  <conditionalFormatting sqref="AK57:AN57">
    <cfRule type="cellIs" priority="1130" stopIfTrue="1" operator="between">
      <formula>"si es mayor o igual 50,0"</formula>
      <formula>"si es menor que 50,0"</formula>
    </cfRule>
  </conditionalFormatting>
  <conditionalFormatting sqref="AK57:AN57">
    <cfRule type="cellIs" priority="1128" stopIfTrue="1" operator="between">
      <formula>"si es mayor o igual 50,0"</formula>
      <formula>"si es menor que 50,0"</formula>
    </cfRule>
  </conditionalFormatting>
  <conditionalFormatting sqref="AK56:AN56">
    <cfRule type="cellIs" priority="1122" stopIfTrue="1" operator="between">
      <formula>"si es mayor o igual 50,0"</formula>
      <formula>"si es menor que 50,0"</formula>
    </cfRule>
  </conditionalFormatting>
  <conditionalFormatting sqref="AK55:AN55">
    <cfRule type="cellIs" priority="1109" stopIfTrue="1" operator="between">
      <formula>"si es mayor o igual 50,0"</formula>
      <formula>"si es menor que 50,0"</formula>
    </cfRule>
  </conditionalFormatting>
  <conditionalFormatting sqref="AK57:AN57">
    <cfRule type="cellIs" priority="1118" stopIfTrue="1" operator="between">
      <formula>"si es mayor o igual 50,0"</formula>
      <formula>"si es menor que 50,0"</formula>
    </cfRule>
  </conditionalFormatting>
  <conditionalFormatting sqref="AK56:AN56">
    <cfRule type="cellIs" priority="1113" stopIfTrue="1" operator="between">
      <formula>"si es mayor o igual 50,0"</formula>
      <formula>"si es menor que 50,0"</formula>
    </cfRule>
  </conditionalFormatting>
  <conditionalFormatting sqref="AK56:AN56">
    <cfRule type="cellIs" priority="1165" stopIfTrue="1" operator="between">
      <formula>"si es mayor o igual 50,0"</formula>
      <formula>"si es menor que 50,0"</formula>
    </cfRule>
  </conditionalFormatting>
  <conditionalFormatting sqref="AK57:AN57">
    <cfRule type="cellIs" priority="1151" stopIfTrue="1" operator="between">
      <formula>"si es mayor o igual 50,0"</formula>
      <formula>"si es menor que 50,0"</formula>
    </cfRule>
  </conditionalFormatting>
  <conditionalFormatting sqref="AK56:AN56">
    <cfRule type="cellIs" priority="1104" stopIfTrue="1" operator="between">
      <formula>"si es mayor o igual 50,0"</formula>
      <formula>"si es menor que 50,0"</formula>
    </cfRule>
  </conditionalFormatting>
  <conditionalFormatting sqref="AK55:AN55">
    <cfRule type="cellIs" priority="1099" stopIfTrue="1" operator="between">
      <formula>"si es mayor o igual 50,0"</formula>
      <formula>"si es menor que 50,0"</formula>
    </cfRule>
  </conditionalFormatting>
  <conditionalFormatting sqref="AK54:AN54">
    <cfRule type="cellIs" priority="3" stopIfTrue="1" operator="between">
      <formula>"si es mayor o igual 50,0"</formula>
      <formula>"si es menor que 50,0"</formula>
    </cfRule>
  </conditionalFormatting>
  <conditionalFormatting sqref="AK54:AN54">
    <cfRule type="cellIs" priority="5" stopIfTrue="1" operator="between">
      <formula>"si es mayor o igual 50,0"</formula>
      <formula>"si es menor que 50,0"</formula>
    </cfRule>
  </conditionalFormatting>
  <conditionalFormatting sqref="AK54:AN54">
    <cfRule type="cellIs" priority="4" stopIfTrue="1" operator="between">
      <formula>"si es mayor o igual 50,0"</formula>
      <formula>"si es menor que 50,0"</formula>
    </cfRule>
  </conditionalFormatting>
  <conditionalFormatting sqref="AO46:AO48">
    <cfRule type="cellIs" priority="2" stopIfTrue="1" operator="between">
      <formula>"si es mayor o igual 50,0"</formula>
      <formula>"si es menor que 50,0"</formula>
    </cfRule>
  </conditionalFormatting>
  <conditionalFormatting sqref="AO46:AO48">
    <cfRule type="cellIs" priority="1" stopIfTrue="1" operator="between">
      <formula>"si es mayor o igual 50,0"</formula>
      <formula>"si es menor que 50,0"</formula>
    </cfRule>
  </conditionalFormatting>
  <printOptions horizontalCentered="1" gridLines="1" gridLinesSet="0"/>
  <pageMargins left="1.1811023622047245" right="0" top="0.39370078740157483" bottom="0.39370078740157483" header="0.19685039370078741" footer="0.31496062992125984"/>
  <pageSetup paperSize="5" scale="17" orientation="landscape" r:id="rId1"/>
  <headerFooter alignWithMargins="0"/>
  <rowBreaks count="2" manualBreakCount="2">
    <brk id="41" max="41" man="1"/>
    <brk id="61" max="39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1"/>
  <dimension ref="A1:N1162"/>
  <sheetViews>
    <sheetView view="pageBreakPreview" topLeftCell="A139" zoomScaleSheetLayoutView="100" workbookViewId="0">
      <selection activeCell="D158" sqref="D158"/>
    </sheetView>
  </sheetViews>
  <sheetFormatPr baseColWidth="10" defaultRowHeight="12.75"/>
  <cols>
    <col min="1" max="1" width="6.85546875" customWidth="1"/>
    <col min="2" max="2" width="11.140625" customWidth="1"/>
    <col min="3" max="3" width="7.85546875" customWidth="1"/>
    <col min="4" max="4" width="10.85546875" customWidth="1"/>
    <col min="5" max="5" width="8.85546875" customWidth="1"/>
    <col min="6" max="6" width="7.5703125" customWidth="1"/>
    <col min="7" max="7" width="4.42578125" customWidth="1"/>
    <col min="8" max="8" width="4.7109375" customWidth="1"/>
    <col min="9" max="9" width="8.140625" customWidth="1"/>
    <col min="10" max="10" width="10.140625" customWidth="1"/>
    <col min="11" max="11" width="8.28515625" customWidth="1"/>
    <col min="12" max="12" width="10.85546875" customWidth="1"/>
    <col min="13" max="13" width="8.85546875" customWidth="1"/>
    <col min="14" max="14" width="7.5703125" customWidth="1"/>
  </cols>
  <sheetData>
    <row r="1" spans="1:14" ht="19.5" customHeight="1">
      <c r="A1" s="1274" t="s">
        <v>138</v>
      </c>
      <c r="B1" s="1275"/>
      <c r="C1" s="1275"/>
      <c r="D1" s="1275"/>
      <c r="E1" s="1275"/>
      <c r="F1" s="1276"/>
      <c r="G1" s="50"/>
      <c r="I1" s="1274" t="s">
        <v>138</v>
      </c>
      <c r="J1" s="1275"/>
      <c r="K1" s="1275"/>
      <c r="L1" s="1275"/>
      <c r="M1" s="1275"/>
      <c r="N1" s="1276"/>
    </row>
    <row r="2" spans="1:14">
      <c r="A2" s="51"/>
      <c r="B2" s="52"/>
      <c r="C2" s="52"/>
      <c r="D2" s="53"/>
      <c r="E2" s="52"/>
      <c r="F2" s="54"/>
      <c r="G2" s="55"/>
      <c r="I2" s="51"/>
      <c r="J2" s="52"/>
      <c r="K2" s="52"/>
      <c r="L2" s="53"/>
      <c r="M2" s="52"/>
      <c r="N2" s="54"/>
    </row>
    <row r="3" spans="1:14">
      <c r="A3" s="56" t="s">
        <v>120</v>
      </c>
      <c r="B3" s="57">
        <f>'Nom. Sic. Sem. 2'!$C$4</f>
        <v>43535</v>
      </c>
      <c r="C3" s="52" t="s">
        <v>16</v>
      </c>
      <c r="D3" s="57">
        <f>'Nom. Sic. Sem. 2'!$G$4</f>
        <v>43541</v>
      </c>
      <c r="E3" s="52" t="s">
        <v>121</v>
      </c>
      <c r="F3" s="54">
        <f>'Nom. Sic. Sem. 2'!$J$4</f>
        <v>2019</v>
      </c>
      <c r="G3" s="55"/>
      <c r="I3" s="56" t="s">
        <v>120</v>
      </c>
      <c r="J3" s="57">
        <f>'Nom. Sic. Sem. 2'!$C$4</f>
        <v>43535</v>
      </c>
      <c r="K3" s="52" t="s">
        <v>16</v>
      </c>
      <c r="L3" s="57">
        <f>'Nom. Sic. Sem. 2'!$G$4</f>
        <v>43541</v>
      </c>
      <c r="M3" s="52" t="s">
        <v>121</v>
      </c>
      <c r="N3" s="54">
        <f>'Nom. Sic. Sem. 2'!$J$4</f>
        <v>2019</v>
      </c>
    </row>
    <row r="4" spans="1:14">
      <c r="A4" s="1277" t="s">
        <v>122</v>
      </c>
      <c r="B4" s="1278"/>
      <c r="C4" s="1279" t="str">
        <f>'Nom. Sic. Sem. 2'!$B$7</f>
        <v>Vicente P. Briceño*</v>
      </c>
      <c r="D4" s="1279"/>
      <c r="E4" s="1279"/>
      <c r="F4" s="1280"/>
      <c r="G4" s="60"/>
      <c r="I4" s="1277" t="s">
        <v>122</v>
      </c>
      <c r="J4" s="1278"/>
      <c r="K4" s="1279" t="str">
        <f>'Nom. Sic. Sem. 2'!$B$8</f>
        <v>Luby Alvarado</v>
      </c>
      <c r="L4" s="1279"/>
      <c r="M4" s="1279"/>
      <c r="N4" s="1280"/>
    </row>
    <row r="5" spans="1:14">
      <c r="A5" s="58"/>
      <c r="B5" s="59"/>
      <c r="C5" s="61"/>
      <c r="D5" s="61"/>
      <c r="E5" s="61"/>
      <c r="F5" s="62"/>
      <c r="G5" s="63"/>
      <c r="I5" s="58"/>
      <c r="J5" s="59"/>
      <c r="K5" s="61"/>
      <c r="L5" s="61"/>
      <c r="M5" s="61"/>
      <c r="N5" s="62"/>
    </row>
    <row r="6" spans="1:14">
      <c r="A6" s="64">
        <f>'Nom. Sic. Sem. 2'!$L$7</f>
        <v>5</v>
      </c>
      <c r="B6" s="52" t="s">
        <v>123</v>
      </c>
      <c r="C6" s="52"/>
      <c r="D6" s="52"/>
      <c r="E6" s="1272">
        <f>'Nom. Sic. Sem. 2'!$M$7</f>
        <v>3000</v>
      </c>
      <c r="F6" s="1273"/>
      <c r="G6" s="65"/>
      <c r="I6" s="64">
        <f>'Nom. Sic. Sem. 2'!$L$8</f>
        <v>5</v>
      </c>
      <c r="J6" s="52" t="s">
        <v>123</v>
      </c>
      <c r="K6" s="52"/>
      <c r="L6" s="52"/>
      <c r="M6" s="1272">
        <f>'Nom. Sic. Sem. 2'!$M$8</f>
        <v>3000</v>
      </c>
      <c r="N6" s="1273"/>
    </row>
    <row r="7" spans="1:14">
      <c r="A7" s="64"/>
      <c r="B7" s="52"/>
      <c r="C7" s="52"/>
      <c r="D7" s="52"/>
      <c r="E7" s="1272">
        <v>0</v>
      </c>
      <c r="F7" s="1273"/>
      <c r="G7" s="65"/>
      <c r="I7" s="64"/>
      <c r="J7" s="52"/>
      <c r="K7" s="52"/>
      <c r="L7" s="52"/>
      <c r="M7" s="1259">
        <v>0</v>
      </c>
      <c r="N7" s="1260"/>
    </row>
    <row r="8" spans="1:14">
      <c r="A8" s="64"/>
      <c r="B8" s="52" t="s">
        <v>124</v>
      </c>
      <c r="C8" s="52"/>
      <c r="D8" s="52"/>
      <c r="E8" s="1272">
        <f>'Nom. Sic. Sem. 2'!$N$7</f>
        <v>262.5</v>
      </c>
      <c r="F8" s="1273"/>
      <c r="G8" s="65"/>
      <c r="I8" s="64"/>
      <c r="J8" s="52" t="s">
        <v>124</v>
      </c>
      <c r="K8" s="52"/>
      <c r="L8" s="52"/>
      <c r="M8" s="1259">
        <f>'Nom. Sic. Sem. 2'!$N$8</f>
        <v>0</v>
      </c>
      <c r="N8" s="1260"/>
    </row>
    <row r="9" spans="1:14">
      <c r="A9" s="66">
        <v>0</v>
      </c>
      <c r="B9" s="52" t="s">
        <v>125</v>
      </c>
      <c r="C9" s="52"/>
      <c r="D9" s="52"/>
      <c r="E9" s="1272">
        <v>0</v>
      </c>
      <c r="F9" s="1273"/>
      <c r="G9" s="65"/>
      <c r="I9" s="66">
        <v>0</v>
      </c>
      <c r="J9" s="52" t="s">
        <v>125</v>
      </c>
      <c r="K9" s="52"/>
      <c r="L9" s="52"/>
      <c r="M9" s="1259">
        <v>0</v>
      </c>
      <c r="N9" s="1260"/>
    </row>
    <row r="10" spans="1:14">
      <c r="A10" s="66">
        <v>0</v>
      </c>
      <c r="B10" s="52" t="s">
        <v>126</v>
      </c>
      <c r="C10" s="52"/>
      <c r="D10" s="52"/>
      <c r="E10" s="1272">
        <v>0</v>
      </c>
      <c r="F10" s="1273"/>
      <c r="G10" s="65"/>
      <c r="I10" s="66">
        <v>0</v>
      </c>
      <c r="J10" s="52" t="s">
        <v>126</v>
      </c>
      <c r="K10" s="52"/>
      <c r="L10" s="52"/>
      <c r="M10" s="1259">
        <v>0</v>
      </c>
      <c r="N10" s="1260"/>
    </row>
    <row r="11" spans="1:14">
      <c r="A11" s="66">
        <f>'Nom. Sic. Sem. 2'!V7</f>
        <v>0</v>
      </c>
      <c r="B11" s="226" t="s">
        <v>261</v>
      </c>
      <c r="C11" s="226"/>
      <c r="D11" s="52"/>
      <c r="E11" s="1259">
        <f>'Nom. Sic. Sem. 2'!W7</f>
        <v>0</v>
      </c>
      <c r="F11" s="1260"/>
      <c r="G11" s="65"/>
      <c r="I11" s="66">
        <f>'Nom. Sic. Sem. 2'!V8</f>
        <v>0</v>
      </c>
      <c r="J11" s="226" t="s">
        <v>261</v>
      </c>
      <c r="K11" s="226"/>
      <c r="L11" s="52"/>
      <c r="M11" s="1259">
        <f>'Nom. Sic. Sem. 2'!W8</f>
        <v>0</v>
      </c>
      <c r="N11" s="1260"/>
    </row>
    <row r="12" spans="1:14">
      <c r="A12" s="67">
        <f>'Nom. Sic. Sem. 2'!X7</f>
        <v>1</v>
      </c>
      <c r="B12" s="226" t="s">
        <v>262</v>
      </c>
      <c r="C12" s="226"/>
      <c r="D12" s="52"/>
      <c r="E12" s="1272">
        <f>'Nom. Sic. Sem. 2'!Y7</f>
        <v>1141.875</v>
      </c>
      <c r="F12" s="1273"/>
      <c r="G12" s="65"/>
      <c r="I12" s="67">
        <f>'Nom. Sic. Sem. 2'!X8</f>
        <v>1</v>
      </c>
      <c r="J12" s="226" t="s">
        <v>262</v>
      </c>
      <c r="K12" s="226"/>
      <c r="L12" s="52"/>
      <c r="M12" s="1272">
        <f>'Nom. Sic. Sem. 2'!Y8</f>
        <v>1050</v>
      </c>
      <c r="N12" s="1273"/>
    </row>
    <row r="13" spans="1:14">
      <c r="A13" s="66">
        <f>'Nom. Sic. Sem. 2'!$AB$7</f>
        <v>2</v>
      </c>
      <c r="B13" s="52" t="s">
        <v>128</v>
      </c>
      <c r="C13" s="52"/>
      <c r="D13" s="52"/>
      <c r="E13" s="1272">
        <f>'Nom. Sic. Sem. 2'!$AC$7</f>
        <v>1761.75</v>
      </c>
      <c r="F13" s="1273"/>
      <c r="G13" s="65"/>
      <c r="I13" s="66">
        <f>'Nom. Sic. Sem. 2'!$AB$8</f>
        <v>2</v>
      </c>
      <c r="J13" s="52" t="s">
        <v>128</v>
      </c>
      <c r="K13" s="52"/>
      <c r="L13" s="52"/>
      <c r="M13" s="1259">
        <f>'Nom. Sic. Sem. 2'!$AC$8</f>
        <v>1620</v>
      </c>
      <c r="N13" s="1260"/>
    </row>
    <row r="14" spans="1:14">
      <c r="A14" s="66">
        <f>'Nom. Sic. Sem. 2'!$O$7</f>
        <v>0</v>
      </c>
      <c r="B14" s="1267" t="str">
        <f>'Nom. Sic. Sem. 1'!$O$4</f>
        <v>PR / RM /F</v>
      </c>
      <c r="C14" s="1267"/>
      <c r="D14" s="1267"/>
      <c r="E14" s="1272">
        <f>'Nom. Sic. Sem. 2'!$P$7</f>
        <v>0</v>
      </c>
      <c r="F14" s="1273"/>
      <c r="G14" s="65"/>
      <c r="I14" s="66">
        <f>'Nom. Sic. Sem. 2'!$O$8</f>
        <v>0</v>
      </c>
      <c r="J14" s="1267" t="str">
        <f>'Nom. Sic. Sem. 1'!$O$4</f>
        <v>PR / RM /F</v>
      </c>
      <c r="K14" s="1267"/>
      <c r="L14" s="1267"/>
      <c r="M14" s="1259">
        <f>'Nom. Sic. Sem. 2'!$P$8</f>
        <v>0</v>
      </c>
      <c r="N14" s="1260"/>
    </row>
    <row r="15" spans="1:14" ht="16.5" customHeight="1">
      <c r="A15" s="51"/>
      <c r="B15" s="1261" t="s">
        <v>10</v>
      </c>
      <c r="C15" s="1261"/>
      <c r="D15" s="52"/>
      <c r="E15" s="1259">
        <f>SUM(E6:F14)</f>
        <v>6166.125</v>
      </c>
      <c r="F15" s="1262"/>
      <c r="G15" s="69"/>
      <c r="I15" s="51"/>
      <c r="J15" s="1261" t="s">
        <v>10</v>
      </c>
      <c r="K15" s="1261"/>
      <c r="L15" s="52"/>
      <c r="M15" s="1259">
        <f>SUM(M6:N14)</f>
        <v>5670</v>
      </c>
      <c r="N15" s="1260"/>
    </row>
    <row r="16" spans="1:14">
      <c r="A16" s="1263" t="s">
        <v>105</v>
      </c>
      <c r="B16" s="1248"/>
      <c r="C16" s="1248"/>
      <c r="D16" s="1248"/>
      <c r="E16" s="1257"/>
      <c r="F16" s="1258"/>
      <c r="G16" s="69"/>
      <c r="I16" s="1263" t="s">
        <v>105</v>
      </c>
      <c r="J16" s="1248"/>
      <c r="K16" s="1248"/>
      <c r="L16" s="1248"/>
      <c r="M16" s="1264"/>
      <c r="N16" s="1265"/>
    </row>
    <row r="17" spans="1:14">
      <c r="A17" s="1266" t="s">
        <v>253</v>
      </c>
      <c r="B17" s="1267"/>
      <c r="C17" s="1267"/>
      <c r="D17" s="73">
        <f>'Nom. Sic. Sem. 2'!$AJ$7</f>
        <v>0</v>
      </c>
      <c r="E17" s="52"/>
      <c r="F17" s="54"/>
      <c r="G17" s="55"/>
      <c r="I17" s="1266" t="s">
        <v>253</v>
      </c>
      <c r="J17" s="1267"/>
      <c r="K17" s="1267"/>
      <c r="L17" s="73">
        <f>'Nom. Sic. Sem. 2'!$AJ$8</f>
        <v>0</v>
      </c>
      <c r="M17" s="52"/>
      <c r="N17" s="54"/>
    </row>
    <row r="18" spans="1:14">
      <c r="A18" s="1266" t="s">
        <v>130</v>
      </c>
      <c r="B18" s="1267"/>
      <c r="C18" s="1267"/>
      <c r="D18" s="73">
        <f>'Nom. Sic. Sem. 2'!$AE$7</f>
        <v>189</v>
      </c>
      <c r="E18" s="73"/>
      <c r="F18" s="54"/>
      <c r="G18" s="55"/>
      <c r="I18" s="1266" t="s">
        <v>130</v>
      </c>
      <c r="J18" s="1267"/>
      <c r="K18" s="1267"/>
      <c r="L18" s="73">
        <f>'Nom. Sic. Sem. 2'!$AE$8</f>
        <v>189</v>
      </c>
      <c r="M18" s="73"/>
      <c r="N18" s="54"/>
    </row>
    <row r="19" spans="1:14">
      <c r="A19" s="72" t="s">
        <v>131</v>
      </c>
      <c r="B19" s="68"/>
      <c r="C19" s="68"/>
      <c r="D19" s="73">
        <f>'Nom. Sic. Sem. 2'!$AF$7</f>
        <v>61.661250000000003</v>
      </c>
      <c r="E19" s="52"/>
      <c r="F19" s="54"/>
      <c r="G19" s="55"/>
      <c r="I19" s="72" t="s">
        <v>131</v>
      </c>
      <c r="J19" s="68"/>
      <c r="K19" s="68"/>
      <c r="L19" s="73">
        <f>'Nom. Sic. Sem. 2'!$AF$8</f>
        <v>56.7</v>
      </c>
      <c r="M19" s="52"/>
      <c r="N19" s="54"/>
    </row>
    <row r="20" spans="1:14">
      <c r="A20" s="1266" t="s">
        <v>132</v>
      </c>
      <c r="B20" s="1267"/>
      <c r="C20" s="1267"/>
      <c r="D20" s="73">
        <f>'Nom. Sic. Sem. 2'!$AH$7</f>
        <v>0</v>
      </c>
      <c r="E20" s="52"/>
      <c r="F20" s="54"/>
      <c r="G20" s="55"/>
      <c r="I20" s="1266" t="s">
        <v>132</v>
      </c>
      <c r="J20" s="1267"/>
      <c r="K20" s="1267"/>
      <c r="L20" s="73">
        <f>'Nom. Sic. Sem. 2'!$AH$8</f>
        <v>0</v>
      </c>
      <c r="M20" s="52"/>
      <c r="N20" s="54"/>
    </row>
    <row r="21" spans="1:14">
      <c r="A21" s="1266" t="s">
        <v>133</v>
      </c>
      <c r="B21" s="1267"/>
      <c r="C21" s="1267"/>
      <c r="D21" s="73">
        <f>'Nom. Sic. Sem. 2'!$AI$7</f>
        <v>61.661250000000003</v>
      </c>
      <c r="E21" s="52"/>
      <c r="F21" s="54"/>
      <c r="G21" s="55"/>
      <c r="I21" s="1266" t="s">
        <v>133</v>
      </c>
      <c r="J21" s="1267"/>
      <c r="K21" s="1267"/>
      <c r="L21" s="73">
        <f>'Nom. Sic. Sem. 2'!$AI$8</f>
        <v>56.7</v>
      </c>
      <c r="M21" s="52"/>
      <c r="N21" s="54"/>
    </row>
    <row r="22" spans="1:14" ht="13.5" thickBot="1">
      <c r="A22" s="1268" t="s">
        <v>134</v>
      </c>
      <c r="B22" s="1257"/>
      <c r="C22" s="1257"/>
      <c r="D22" s="52"/>
      <c r="E22" s="1269">
        <f>SUM(D17:D21)</f>
        <v>312.32249999999999</v>
      </c>
      <c r="F22" s="1258"/>
      <c r="G22" s="69"/>
      <c r="I22" s="1268" t="s">
        <v>134</v>
      </c>
      <c r="J22" s="1269"/>
      <c r="K22" s="1269"/>
      <c r="L22" s="52"/>
      <c r="M22" s="1270">
        <f>SUM(L17:L21)</f>
        <v>302.39999999999998</v>
      </c>
      <c r="N22" s="1271"/>
    </row>
    <row r="23" spans="1:14" ht="20.25" customHeight="1" thickBot="1">
      <c r="A23" s="51"/>
      <c r="B23" s="1248" t="s">
        <v>104</v>
      </c>
      <c r="C23" s="1248"/>
      <c r="D23" s="1248"/>
      <c r="E23" s="1249">
        <f>(E15-E22)</f>
        <v>5853.8024999999998</v>
      </c>
      <c r="F23" s="1250"/>
      <c r="G23" s="69"/>
      <c r="I23" s="51"/>
      <c r="J23" s="1248" t="s">
        <v>104</v>
      </c>
      <c r="K23" s="1248"/>
      <c r="L23" s="1251"/>
      <c r="M23" s="1249">
        <f>(M15-M22)</f>
        <v>5367.6</v>
      </c>
      <c r="N23" s="1252"/>
    </row>
    <row r="24" spans="1:14">
      <c r="A24" s="51"/>
      <c r="B24" s="52"/>
      <c r="C24" s="52"/>
      <c r="D24" s="52"/>
      <c r="E24" s="52"/>
      <c r="F24" s="54"/>
      <c r="G24" s="55"/>
      <c r="I24" s="51"/>
      <c r="J24" s="52"/>
      <c r="K24" s="52"/>
      <c r="L24" s="52"/>
      <c r="M24" s="52"/>
      <c r="N24" s="54"/>
    </row>
    <row r="25" spans="1:14">
      <c r="A25" s="51"/>
      <c r="B25" s="52"/>
      <c r="C25" s="52"/>
      <c r="D25" s="52"/>
      <c r="E25" s="52"/>
      <c r="F25" s="54"/>
      <c r="G25" s="55"/>
      <c r="I25" s="51"/>
      <c r="J25" s="52"/>
      <c r="K25" s="52"/>
      <c r="L25" s="52"/>
      <c r="M25" s="52"/>
      <c r="N25" s="54"/>
    </row>
    <row r="26" spans="1:14">
      <c r="A26" s="1253"/>
      <c r="B26" s="1254"/>
      <c r="C26" s="1254"/>
      <c r="D26" s="52" t="s">
        <v>135</v>
      </c>
      <c r="E26" s="52"/>
      <c r="F26" s="54"/>
      <c r="G26" s="55"/>
      <c r="I26" s="1253"/>
      <c r="J26" s="1254"/>
      <c r="K26" s="1254"/>
      <c r="L26" s="52" t="s">
        <v>135</v>
      </c>
      <c r="M26" s="52"/>
      <c r="N26" s="54"/>
    </row>
    <row r="27" spans="1:14">
      <c r="A27" s="1255" t="s">
        <v>136</v>
      </c>
      <c r="B27" s="1256"/>
      <c r="C27" s="1256"/>
      <c r="D27" s="1257" t="s">
        <v>137</v>
      </c>
      <c r="E27" s="1257"/>
      <c r="F27" s="1258"/>
      <c r="G27" s="69"/>
      <c r="I27" s="1255" t="s">
        <v>136</v>
      </c>
      <c r="J27" s="1256"/>
      <c r="K27" s="1256"/>
      <c r="L27" s="1257" t="s">
        <v>137</v>
      </c>
      <c r="M27" s="1257"/>
      <c r="N27" s="1258"/>
    </row>
    <row r="28" spans="1:14" ht="13.5" thickBot="1">
      <c r="A28" s="75"/>
      <c r="B28" s="76"/>
      <c r="C28" s="76"/>
      <c r="D28" s="76"/>
      <c r="E28" s="76"/>
      <c r="F28" s="77"/>
      <c r="G28" s="55"/>
      <c r="I28" s="75"/>
      <c r="J28" s="76"/>
      <c r="K28" s="76"/>
      <c r="L28" s="76"/>
      <c r="M28" s="76"/>
      <c r="N28" s="77"/>
    </row>
    <row r="29" spans="1:14">
      <c r="A29" s="52"/>
      <c r="B29" s="52"/>
      <c r="C29" s="52"/>
      <c r="D29" s="52"/>
      <c r="E29" s="52"/>
      <c r="F29" s="52"/>
      <c r="G29" s="55"/>
      <c r="H29" s="52"/>
      <c r="I29" s="52"/>
      <c r="J29" s="52"/>
      <c r="K29" s="52"/>
      <c r="L29" s="52"/>
      <c r="M29" s="52"/>
      <c r="N29" s="52"/>
    </row>
    <row r="30" spans="1:14">
      <c r="A30" s="52"/>
      <c r="B30" s="52"/>
      <c r="C30" s="52"/>
      <c r="D30" s="52"/>
      <c r="E30" s="52"/>
      <c r="F30" s="52"/>
      <c r="G30" s="55"/>
      <c r="H30" s="52"/>
      <c r="I30" s="52"/>
      <c r="J30" s="52"/>
      <c r="K30" s="52"/>
      <c r="L30" s="52"/>
      <c r="M30" s="52"/>
      <c r="N30" s="52"/>
    </row>
    <row r="31" spans="1:14" ht="13.5" thickBot="1">
      <c r="G31" s="55"/>
    </row>
    <row r="32" spans="1:14" ht="19.5" customHeight="1">
      <c r="A32" s="1274" t="s">
        <v>138</v>
      </c>
      <c r="B32" s="1275"/>
      <c r="C32" s="1275"/>
      <c r="D32" s="1275"/>
      <c r="E32" s="1275"/>
      <c r="F32" s="1276"/>
      <c r="G32" s="50"/>
      <c r="I32" s="1274" t="s">
        <v>138</v>
      </c>
      <c r="J32" s="1275"/>
      <c r="K32" s="1275"/>
      <c r="L32" s="1275"/>
      <c r="M32" s="1275"/>
      <c r="N32" s="1276"/>
    </row>
    <row r="33" spans="1:14">
      <c r="A33" s="51"/>
      <c r="B33" s="52"/>
      <c r="C33" s="52"/>
      <c r="D33" s="53"/>
      <c r="E33" s="52"/>
      <c r="F33" s="54"/>
      <c r="G33" s="55"/>
      <c r="I33" s="51"/>
      <c r="J33" s="52"/>
      <c r="K33" s="52"/>
      <c r="L33" s="53"/>
      <c r="M33" s="52"/>
      <c r="N33" s="54"/>
    </row>
    <row r="34" spans="1:14">
      <c r="A34" s="56" t="s">
        <v>120</v>
      </c>
      <c r="B34" s="57">
        <f>'Nom. Sic. Sem. 2'!$C$4</f>
        <v>43535</v>
      </c>
      <c r="C34" s="52" t="s">
        <v>16</v>
      </c>
      <c r="D34" s="57">
        <f>'Nom. Sic. Sem. 2'!$G$4</f>
        <v>43541</v>
      </c>
      <c r="E34" s="52" t="s">
        <v>121</v>
      </c>
      <c r="F34" s="54">
        <f>'Nom. Sic. Sem. 2'!$J$4</f>
        <v>2019</v>
      </c>
      <c r="G34" s="55"/>
      <c r="I34" s="56" t="s">
        <v>120</v>
      </c>
      <c r="J34" s="57">
        <f>'Nom. Sic. Sem. 2'!$C$4</f>
        <v>43535</v>
      </c>
      <c r="K34" s="52" t="s">
        <v>16</v>
      </c>
      <c r="L34" s="57">
        <f>'Nom. Sic. Sem. 2'!$G$4</f>
        <v>43541</v>
      </c>
      <c r="M34" s="52" t="s">
        <v>121</v>
      </c>
      <c r="N34" s="54">
        <f>'Nom. Sic. Sem. 2'!$J$4</f>
        <v>2019</v>
      </c>
    </row>
    <row r="35" spans="1:14">
      <c r="A35" s="1277" t="s">
        <v>122</v>
      </c>
      <c r="B35" s="1278"/>
      <c r="C35" s="1279" t="str">
        <f>'Nom. Sic. Sem. 2'!$B$9</f>
        <v>Ricardo A. Parra*</v>
      </c>
      <c r="D35" s="1279"/>
      <c r="E35" s="1279"/>
      <c r="F35" s="1280"/>
      <c r="G35" s="60"/>
      <c r="I35" s="1277" t="s">
        <v>122</v>
      </c>
      <c r="J35" s="1278"/>
      <c r="K35" s="1279" t="str">
        <f>'Nom. Sic. Sem. 2'!$B$10</f>
        <v>Reinaldo Ladino</v>
      </c>
      <c r="L35" s="1279"/>
      <c r="M35" s="1279"/>
      <c r="N35" s="1280"/>
    </row>
    <row r="36" spans="1:14">
      <c r="A36" s="58"/>
      <c r="B36" s="59"/>
      <c r="C36" s="61"/>
      <c r="D36" s="61"/>
      <c r="E36" s="61"/>
      <c r="F36" s="62"/>
      <c r="G36" s="63"/>
      <c r="I36" s="58"/>
      <c r="J36" s="59"/>
      <c r="K36" s="61"/>
      <c r="L36" s="61"/>
      <c r="M36" s="61"/>
      <c r="N36" s="62"/>
    </row>
    <row r="37" spans="1:14">
      <c r="A37" s="64">
        <f>'Nom. Sic. Sem. 2'!$L$9</f>
        <v>0</v>
      </c>
      <c r="B37" s="52" t="s">
        <v>123</v>
      </c>
      <c r="C37" s="52"/>
      <c r="D37" s="52"/>
      <c r="E37" s="1272">
        <f>'Nom. Sic. Sem. 2'!$M$9</f>
        <v>0</v>
      </c>
      <c r="F37" s="1273"/>
      <c r="G37" s="65"/>
      <c r="I37" s="64">
        <f>'Nom. Sic. Sem. 2'!$L$10</f>
        <v>5</v>
      </c>
      <c r="J37" s="52" t="s">
        <v>123</v>
      </c>
      <c r="K37" s="52"/>
      <c r="L37" s="52"/>
      <c r="M37" s="1272">
        <f>'Nom. Sic. Sem. 2'!$M$10</f>
        <v>6000</v>
      </c>
      <c r="N37" s="1273"/>
    </row>
    <row r="38" spans="1:14">
      <c r="A38" s="64"/>
      <c r="B38" s="52"/>
      <c r="C38" s="52"/>
      <c r="D38" s="52"/>
      <c r="E38" s="1272">
        <v>0</v>
      </c>
      <c r="F38" s="1273"/>
      <c r="G38" s="65"/>
      <c r="I38" s="64"/>
      <c r="J38" s="52"/>
      <c r="K38" s="52"/>
      <c r="L38" s="52"/>
      <c r="M38" s="1259">
        <v>0</v>
      </c>
      <c r="N38" s="1260"/>
    </row>
    <row r="39" spans="1:14">
      <c r="A39" s="64"/>
      <c r="B39" s="52" t="s">
        <v>124</v>
      </c>
      <c r="C39" s="52"/>
      <c r="D39" s="52"/>
      <c r="E39" s="1272">
        <f>'Nom. Sic. Sem. 2'!$N$9</f>
        <v>0</v>
      </c>
      <c r="F39" s="1273"/>
      <c r="G39" s="65"/>
      <c r="I39" s="64"/>
      <c r="J39" s="52" t="s">
        <v>124</v>
      </c>
      <c r="K39" s="52"/>
      <c r="L39" s="52"/>
      <c r="M39" s="1259">
        <f>'Nom. Sic. Sem. 2'!$N$10</f>
        <v>525</v>
      </c>
      <c r="N39" s="1260"/>
    </row>
    <row r="40" spans="1:14">
      <c r="A40" s="66">
        <v>0</v>
      </c>
      <c r="B40" s="52" t="s">
        <v>125</v>
      </c>
      <c r="C40" s="52"/>
      <c r="D40" s="52"/>
      <c r="E40" s="1272">
        <v>0</v>
      </c>
      <c r="F40" s="1273"/>
      <c r="G40" s="65"/>
      <c r="I40" s="66">
        <v>0</v>
      </c>
      <c r="J40" s="52" t="s">
        <v>125</v>
      </c>
      <c r="K40" s="52"/>
      <c r="L40" s="52"/>
      <c r="M40" s="1259">
        <v>0</v>
      </c>
      <c r="N40" s="1260"/>
    </row>
    <row r="41" spans="1:14">
      <c r="A41" s="66">
        <v>0</v>
      </c>
      <c r="B41" s="52" t="s">
        <v>126</v>
      </c>
      <c r="C41" s="52"/>
      <c r="D41" s="52"/>
      <c r="E41" s="1272">
        <v>0</v>
      </c>
      <c r="F41" s="1273"/>
      <c r="G41" s="65"/>
      <c r="I41" s="66">
        <v>0</v>
      </c>
      <c r="J41" s="52" t="s">
        <v>126</v>
      </c>
      <c r="K41" s="52"/>
      <c r="L41" s="52"/>
      <c r="M41" s="1259">
        <v>0</v>
      </c>
      <c r="N41" s="1260"/>
    </row>
    <row r="42" spans="1:14">
      <c r="A42" s="66">
        <f>'Nom. Sic. Sem. 2'!V9</f>
        <v>0</v>
      </c>
      <c r="B42" s="226" t="s">
        <v>261</v>
      </c>
      <c r="C42" s="226"/>
      <c r="D42" s="52"/>
      <c r="E42" s="1259">
        <f>'Nom. Sic. Sem. 2'!W9</f>
        <v>0</v>
      </c>
      <c r="F42" s="1260"/>
      <c r="G42" s="65"/>
      <c r="I42" s="66">
        <f>'Nom. Sic. Sem. 2'!V10</f>
        <v>0</v>
      </c>
      <c r="J42" s="226" t="s">
        <v>261</v>
      </c>
      <c r="K42" s="226"/>
      <c r="L42" s="52"/>
      <c r="M42" s="1259">
        <f>'Nom. Sic. Sem. 2'!W10</f>
        <v>0</v>
      </c>
      <c r="N42" s="1260"/>
    </row>
    <row r="43" spans="1:14">
      <c r="A43" s="67">
        <f>'Nom. Sic. Sem. 2'!X9</f>
        <v>0</v>
      </c>
      <c r="B43" s="226" t="s">
        <v>262</v>
      </c>
      <c r="C43" s="226"/>
      <c r="D43" s="52"/>
      <c r="E43" s="1272">
        <f>'Nom. Sic. Sem. 2'!Y9</f>
        <v>0</v>
      </c>
      <c r="F43" s="1273"/>
      <c r="G43" s="65"/>
      <c r="I43" s="67">
        <f>'Nom. Sic. Sem. 2'!X10</f>
        <v>1</v>
      </c>
      <c r="J43" s="226" t="s">
        <v>262</v>
      </c>
      <c r="K43" s="226"/>
      <c r="L43" s="52"/>
      <c r="M43" s="1272">
        <f>'Nom. Sic. Sem. 2'!Y10</f>
        <v>2283.75</v>
      </c>
      <c r="N43" s="1273"/>
    </row>
    <row r="44" spans="1:14">
      <c r="A44" s="66">
        <f>'Nom. Sic. Sem. 2'!$AB$9</f>
        <v>0</v>
      </c>
      <c r="B44" s="52" t="s">
        <v>128</v>
      </c>
      <c r="C44" s="52"/>
      <c r="D44" s="52"/>
      <c r="E44" s="1272">
        <f>'Nom. Sic. Sem. 2'!$AC$9</f>
        <v>0</v>
      </c>
      <c r="F44" s="1273"/>
      <c r="G44" s="65"/>
      <c r="I44" s="66">
        <f>'Nom. Sic. Sem. 2'!$AB$10</f>
        <v>2</v>
      </c>
      <c r="J44" s="52" t="s">
        <v>128</v>
      </c>
      <c r="K44" s="52"/>
      <c r="L44" s="52"/>
      <c r="M44" s="1259">
        <f>'Nom. Sic. Sem. 2'!$AC$10</f>
        <v>3523.5</v>
      </c>
      <c r="N44" s="1260"/>
    </row>
    <row r="45" spans="1:14">
      <c r="A45" s="66">
        <f>'Nom. Sic. Sem. 2'!$O$9</f>
        <v>0</v>
      </c>
      <c r="B45" s="1267" t="str">
        <f>'Nom. Sic. Sem. 1'!$O$4</f>
        <v>PR / RM /F</v>
      </c>
      <c r="C45" s="1267"/>
      <c r="D45" s="1267"/>
      <c r="E45" s="1272">
        <f>'Nom. Sic. Sem. 2'!$P$9</f>
        <v>0</v>
      </c>
      <c r="F45" s="1273"/>
      <c r="G45" s="65"/>
      <c r="I45" s="66">
        <f>'Nom. Sic. Sem. 2'!$O$10</f>
        <v>0</v>
      </c>
      <c r="J45" s="1267" t="str">
        <f>'Nom. Sic. Sem. 1'!$O$4</f>
        <v>PR / RM /F</v>
      </c>
      <c r="K45" s="1267"/>
      <c r="L45" s="1267"/>
      <c r="M45" s="1259">
        <f>'Nom. Sic. Sem. 2'!$P$10</f>
        <v>0</v>
      </c>
      <c r="N45" s="1260"/>
    </row>
    <row r="46" spans="1:14" ht="16.5" customHeight="1">
      <c r="A46" s="51"/>
      <c r="B46" s="1261" t="s">
        <v>10</v>
      </c>
      <c r="C46" s="1261"/>
      <c r="D46" s="52"/>
      <c r="E46" s="1259">
        <f>SUM(E37:F45)</f>
        <v>0</v>
      </c>
      <c r="F46" s="1262"/>
      <c r="G46" s="69"/>
      <c r="I46" s="51"/>
      <c r="J46" s="1261" t="s">
        <v>10</v>
      </c>
      <c r="K46" s="1261"/>
      <c r="L46" s="52"/>
      <c r="M46" s="1259">
        <f>SUM(M37:N45)</f>
        <v>12332.25</v>
      </c>
      <c r="N46" s="1260"/>
    </row>
    <row r="47" spans="1:14">
      <c r="A47" s="1263" t="s">
        <v>105</v>
      </c>
      <c r="B47" s="1248"/>
      <c r="C47" s="1248"/>
      <c r="D47" s="1248"/>
      <c r="E47" s="1257"/>
      <c r="F47" s="1258"/>
      <c r="G47" s="69"/>
      <c r="I47" s="1263" t="s">
        <v>105</v>
      </c>
      <c r="J47" s="1248"/>
      <c r="K47" s="1248"/>
      <c r="L47" s="1248"/>
      <c r="M47" s="1264"/>
      <c r="N47" s="1265"/>
    </row>
    <row r="48" spans="1:14">
      <c r="A48" s="1266" t="s">
        <v>253</v>
      </c>
      <c r="B48" s="1267"/>
      <c r="C48" s="1267"/>
      <c r="D48" s="73">
        <f>'Nom. Sic. Sem. 2'!$AJ$9</f>
        <v>0</v>
      </c>
      <c r="E48" s="52"/>
      <c r="F48" s="54"/>
      <c r="G48" s="55"/>
      <c r="I48" s="1266" t="s">
        <v>253</v>
      </c>
      <c r="J48" s="1267"/>
      <c r="K48" s="1267"/>
      <c r="L48" s="73">
        <f>'Nom. Sic. Sem. 2'!$AJ$10</f>
        <v>0</v>
      </c>
      <c r="M48" s="52"/>
      <c r="N48" s="54"/>
    </row>
    <row r="49" spans="1:14">
      <c r="A49" s="1266" t="s">
        <v>130</v>
      </c>
      <c r="B49" s="1267"/>
      <c r="C49" s="1267"/>
      <c r="D49" s="73">
        <f>'Nom. Sic. Sem. 2'!$AE$9</f>
        <v>0</v>
      </c>
      <c r="E49" s="73"/>
      <c r="F49" s="54"/>
      <c r="G49" s="55"/>
      <c r="I49" s="1266" t="s">
        <v>130</v>
      </c>
      <c r="J49" s="1267"/>
      <c r="K49" s="1267"/>
      <c r="L49" s="73">
        <f>'Nom. Sic. Sem. 2'!$AE$10</f>
        <v>378</v>
      </c>
      <c r="M49" s="73"/>
      <c r="N49" s="54"/>
    </row>
    <row r="50" spans="1:14">
      <c r="A50" s="72" t="s">
        <v>131</v>
      </c>
      <c r="B50" s="68"/>
      <c r="C50" s="68"/>
      <c r="D50" s="73">
        <f>'Nom. Sic. Sem. 2'!$AF$9</f>
        <v>0</v>
      </c>
      <c r="E50" s="52"/>
      <c r="F50" s="54"/>
      <c r="G50" s="55"/>
      <c r="I50" s="72" t="s">
        <v>131</v>
      </c>
      <c r="J50" s="68"/>
      <c r="K50" s="68"/>
      <c r="L50" s="73">
        <f>'Nom. Sic. Sem. 2'!$AF$10</f>
        <v>123.32250000000001</v>
      </c>
      <c r="M50" s="52"/>
      <c r="N50" s="54"/>
    </row>
    <row r="51" spans="1:14">
      <c r="A51" s="1266" t="s">
        <v>132</v>
      </c>
      <c r="B51" s="1267"/>
      <c r="C51" s="1267"/>
      <c r="D51" s="73">
        <f>'Nom. Sic. Sem. 2'!$AH$9</f>
        <v>0</v>
      </c>
      <c r="E51" s="52"/>
      <c r="F51" s="54"/>
      <c r="G51" s="55"/>
      <c r="I51" s="1266" t="s">
        <v>132</v>
      </c>
      <c r="J51" s="1267"/>
      <c r="K51" s="1267"/>
      <c r="L51" s="73">
        <f>'Nom. Sic. Sem. 2'!$AH$10</f>
        <v>0</v>
      </c>
      <c r="M51" s="52"/>
      <c r="N51" s="54"/>
    </row>
    <row r="52" spans="1:14">
      <c r="A52" s="1266" t="s">
        <v>133</v>
      </c>
      <c r="B52" s="1267"/>
      <c r="C52" s="1267"/>
      <c r="D52" s="73">
        <f>'Nom. Sic. Sem. 2'!$AI$9</f>
        <v>0</v>
      </c>
      <c r="E52" s="52"/>
      <c r="F52" s="54"/>
      <c r="G52" s="55"/>
      <c r="I52" s="1266" t="s">
        <v>133</v>
      </c>
      <c r="J52" s="1267"/>
      <c r="K52" s="1267"/>
      <c r="L52" s="73">
        <f>'Nom. Sic. Sem. 2'!$AI$10</f>
        <v>123.32250000000001</v>
      </c>
      <c r="M52" s="52"/>
      <c r="N52" s="54"/>
    </row>
    <row r="53" spans="1:14" ht="13.5" thickBot="1">
      <c r="A53" s="1268" t="s">
        <v>134</v>
      </c>
      <c r="B53" s="1257"/>
      <c r="C53" s="1257"/>
      <c r="D53" s="52"/>
      <c r="E53" s="1269">
        <f>SUM(D48:D52)</f>
        <v>0</v>
      </c>
      <c r="F53" s="1258"/>
      <c r="G53" s="69"/>
      <c r="I53" s="1268" t="s">
        <v>134</v>
      </c>
      <c r="J53" s="1269"/>
      <c r="K53" s="1269"/>
      <c r="L53" s="52"/>
      <c r="M53" s="1270">
        <f>SUM(L48:L52)</f>
        <v>624.64499999999998</v>
      </c>
      <c r="N53" s="1271"/>
    </row>
    <row r="54" spans="1:14" ht="20.25" customHeight="1" thickBot="1">
      <c r="A54" s="51"/>
      <c r="B54" s="1248" t="s">
        <v>104</v>
      </c>
      <c r="C54" s="1248"/>
      <c r="D54" s="1248"/>
      <c r="E54" s="1249">
        <f>(E46-E53)</f>
        <v>0</v>
      </c>
      <c r="F54" s="1250"/>
      <c r="G54" s="69"/>
      <c r="I54" s="51"/>
      <c r="J54" s="1248" t="s">
        <v>104</v>
      </c>
      <c r="K54" s="1248"/>
      <c r="L54" s="1251"/>
      <c r="M54" s="1249">
        <f>(M46-M53)</f>
        <v>11707.605</v>
      </c>
      <c r="N54" s="1252"/>
    </row>
    <row r="55" spans="1:14">
      <c r="A55" s="51"/>
      <c r="B55" s="52"/>
      <c r="C55" s="52"/>
      <c r="D55" s="52"/>
      <c r="E55" s="52"/>
      <c r="F55" s="54"/>
      <c r="G55" s="55"/>
      <c r="I55" s="51"/>
      <c r="J55" s="52"/>
      <c r="K55" s="52"/>
      <c r="L55" s="52"/>
      <c r="M55" s="52"/>
      <c r="N55" s="54"/>
    </row>
    <row r="56" spans="1:14">
      <c r="A56" s="51"/>
      <c r="B56" s="52"/>
      <c r="C56" s="52"/>
      <c r="D56" s="52"/>
      <c r="E56" s="52"/>
      <c r="F56" s="54"/>
      <c r="G56" s="55"/>
      <c r="I56" s="51"/>
      <c r="J56" s="52"/>
      <c r="K56" s="52"/>
      <c r="L56" s="52"/>
      <c r="M56" s="52"/>
      <c r="N56" s="54"/>
    </row>
    <row r="57" spans="1:14">
      <c r="A57" s="1253"/>
      <c r="B57" s="1254"/>
      <c r="C57" s="1254"/>
      <c r="D57" s="52" t="s">
        <v>135</v>
      </c>
      <c r="E57" s="52"/>
      <c r="F57" s="54"/>
      <c r="G57" s="55"/>
      <c r="I57" s="1253"/>
      <c r="J57" s="1254"/>
      <c r="K57" s="1254"/>
      <c r="L57" s="52" t="s">
        <v>135</v>
      </c>
      <c r="M57" s="52"/>
      <c r="N57" s="54"/>
    </row>
    <row r="58" spans="1:14">
      <c r="A58" s="1255" t="s">
        <v>136</v>
      </c>
      <c r="B58" s="1256"/>
      <c r="C58" s="1256"/>
      <c r="D58" s="1257" t="s">
        <v>137</v>
      </c>
      <c r="E58" s="1257"/>
      <c r="F58" s="1258"/>
      <c r="G58" s="69"/>
      <c r="I58" s="1255" t="s">
        <v>136</v>
      </c>
      <c r="J58" s="1256"/>
      <c r="K58" s="1256"/>
      <c r="L58" s="1257" t="s">
        <v>137</v>
      </c>
      <c r="M58" s="1257"/>
      <c r="N58" s="1258"/>
    </row>
    <row r="59" spans="1:14" ht="13.5" thickBot="1">
      <c r="A59" s="75"/>
      <c r="B59" s="76"/>
      <c r="C59" s="76"/>
      <c r="D59" s="76"/>
      <c r="E59" s="76"/>
      <c r="F59" s="77"/>
      <c r="G59" s="55"/>
      <c r="I59" s="75"/>
      <c r="J59" s="76"/>
      <c r="K59" s="76"/>
      <c r="L59" s="76"/>
      <c r="M59" s="76"/>
      <c r="N59" s="77"/>
    </row>
    <row r="61" spans="1:14" ht="13.5" thickBot="1">
      <c r="A61" s="1248"/>
      <c r="B61" s="1248"/>
      <c r="C61" s="1248"/>
      <c r="D61" s="1248"/>
      <c r="E61" s="1248"/>
      <c r="F61" s="1248"/>
      <c r="G61" s="70"/>
      <c r="H61" s="52"/>
      <c r="I61" s="1281"/>
      <c r="J61" s="1281"/>
      <c r="K61" s="1281"/>
      <c r="L61" s="1281"/>
      <c r="M61" s="1281"/>
      <c r="N61" s="1281"/>
    </row>
    <row r="62" spans="1:14" ht="19.5" customHeight="1">
      <c r="A62" s="1274" t="s">
        <v>138</v>
      </c>
      <c r="B62" s="1275"/>
      <c r="C62" s="1275"/>
      <c r="D62" s="1275"/>
      <c r="E62" s="1275"/>
      <c r="F62" s="1276"/>
      <c r="G62" s="50"/>
      <c r="I62" s="1274" t="s">
        <v>138</v>
      </c>
      <c r="J62" s="1275"/>
      <c r="K62" s="1275"/>
      <c r="L62" s="1275"/>
      <c r="M62" s="1275"/>
      <c r="N62" s="1276"/>
    </row>
    <row r="63" spans="1:14">
      <c r="A63" s="51"/>
      <c r="B63" s="52"/>
      <c r="C63" s="52"/>
      <c r="D63" s="53"/>
      <c r="E63" s="52"/>
      <c r="F63" s="54"/>
      <c r="G63" s="55"/>
      <c r="I63" s="51"/>
      <c r="J63" s="52"/>
      <c r="K63" s="52"/>
      <c r="L63" s="53"/>
      <c r="M63" s="52"/>
      <c r="N63" s="54"/>
    </row>
    <row r="64" spans="1:14">
      <c r="A64" s="56" t="s">
        <v>120</v>
      </c>
      <c r="B64" s="57">
        <f>'Nom. Sic. Sem. 2'!$C$4</f>
        <v>43535</v>
      </c>
      <c r="C64" s="52" t="s">
        <v>16</v>
      </c>
      <c r="D64" s="57">
        <f>'Nom. Sic. Sem. 2'!$G$4</f>
        <v>43541</v>
      </c>
      <c r="E64" s="52" t="s">
        <v>121</v>
      </c>
      <c r="F64" s="54">
        <f>'Nom. Sic. Sem. 2'!$J$4</f>
        <v>2019</v>
      </c>
      <c r="G64" s="55"/>
      <c r="I64" s="56" t="s">
        <v>120</v>
      </c>
      <c r="J64" s="57">
        <f>'Nom. Sic. Sem. 2'!$C$4</f>
        <v>43535</v>
      </c>
      <c r="K64" s="52" t="s">
        <v>16</v>
      </c>
      <c r="L64" s="57">
        <f>'Nom. Sic. Sem. 2'!$G$4</f>
        <v>43541</v>
      </c>
      <c r="M64" s="52" t="s">
        <v>121</v>
      </c>
      <c r="N64" s="54">
        <f>'Nom. Sic. Sem. 2'!$J$4</f>
        <v>2019</v>
      </c>
    </row>
    <row r="65" spans="1:14">
      <c r="A65" s="1277" t="s">
        <v>122</v>
      </c>
      <c r="B65" s="1278"/>
      <c r="C65" s="1279" t="str">
        <f>'Nom. Sic. Sem. 2'!$B$11</f>
        <v>Ángel Custodio Torres</v>
      </c>
      <c r="D65" s="1279"/>
      <c r="E65" s="1279"/>
      <c r="F65" s="1280"/>
      <c r="G65" s="60"/>
      <c r="I65" s="1277" t="s">
        <v>122</v>
      </c>
      <c r="J65" s="1278"/>
      <c r="K65" s="1279" t="str">
        <f>'Nom. Sic. Sem. 2'!$B$12</f>
        <v>Octavio de Jesus  Tua</v>
      </c>
      <c r="L65" s="1279"/>
      <c r="M65" s="1279"/>
      <c r="N65" s="1280"/>
    </row>
    <row r="66" spans="1:14">
      <c r="A66" s="58"/>
      <c r="B66" s="59"/>
      <c r="C66" s="61"/>
      <c r="D66" s="61"/>
      <c r="E66" s="61"/>
      <c r="F66" s="62"/>
      <c r="G66" s="63"/>
      <c r="I66" s="58"/>
      <c r="J66" s="59"/>
      <c r="K66" s="61"/>
      <c r="L66" s="61"/>
      <c r="M66" s="61"/>
      <c r="N66" s="62"/>
    </row>
    <row r="67" spans="1:14">
      <c r="A67" s="64">
        <f>'Nom. Sic. Sem. 2'!$L$11</f>
        <v>5</v>
      </c>
      <c r="B67" s="52" t="s">
        <v>123</v>
      </c>
      <c r="C67" s="52"/>
      <c r="D67" s="52"/>
      <c r="E67" s="1272">
        <f>'Nom. Sic. Sem. 2'!$M$11</f>
        <v>3000</v>
      </c>
      <c r="F67" s="1273"/>
      <c r="G67" s="65"/>
      <c r="I67" s="64">
        <f>'Nom. Sic. Sem. 2'!$L$12</f>
        <v>5</v>
      </c>
      <c r="J67" s="52" t="s">
        <v>123</v>
      </c>
      <c r="K67" s="52"/>
      <c r="L67" s="52"/>
      <c r="M67" s="1272">
        <f>'Nom. Sic. Sem. 2'!$M$12</f>
        <v>3270</v>
      </c>
      <c r="N67" s="1273"/>
    </row>
    <row r="68" spans="1:14">
      <c r="A68" s="64"/>
      <c r="B68" s="52"/>
      <c r="C68" s="52"/>
      <c r="D68" s="52"/>
      <c r="E68" s="1272">
        <v>0</v>
      </c>
      <c r="F68" s="1273"/>
      <c r="G68" s="65"/>
      <c r="I68" s="64"/>
      <c r="J68" s="52"/>
      <c r="K68" s="52"/>
      <c r="L68" s="52"/>
      <c r="M68" s="1259">
        <v>0</v>
      </c>
      <c r="N68" s="1260"/>
    </row>
    <row r="69" spans="1:14">
      <c r="A69" s="64"/>
      <c r="B69" s="52" t="s">
        <v>124</v>
      </c>
      <c r="C69" s="52"/>
      <c r="D69" s="52"/>
      <c r="E69" s="1272">
        <f>'Nom. Sic. Sem. 2'!$N$11</f>
        <v>0</v>
      </c>
      <c r="F69" s="1273"/>
      <c r="G69" s="65"/>
      <c r="I69" s="64"/>
      <c r="J69" s="52" t="s">
        <v>124</v>
      </c>
      <c r="K69" s="52"/>
      <c r="L69" s="52"/>
      <c r="M69" s="1259">
        <f>'Nom. Sic. Sem. 2'!$N$12</f>
        <v>0</v>
      </c>
      <c r="N69" s="1260"/>
    </row>
    <row r="70" spans="1:14">
      <c r="A70" s="66">
        <v>0</v>
      </c>
      <c r="B70" s="52" t="s">
        <v>125</v>
      </c>
      <c r="C70" s="52"/>
      <c r="D70" s="52"/>
      <c r="E70" s="1272">
        <v>0</v>
      </c>
      <c r="F70" s="1273"/>
      <c r="G70" s="65"/>
      <c r="I70" s="66">
        <v>0</v>
      </c>
      <c r="J70" s="52" t="s">
        <v>125</v>
      </c>
      <c r="K70" s="52"/>
      <c r="L70" s="52"/>
      <c r="M70" s="1259">
        <v>0</v>
      </c>
      <c r="N70" s="1260"/>
    </row>
    <row r="71" spans="1:14">
      <c r="A71" s="66">
        <v>0</v>
      </c>
      <c r="B71" s="52" t="s">
        <v>126</v>
      </c>
      <c r="C71" s="52"/>
      <c r="D71" s="52"/>
      <c r="E71" s="1272">
        <v>0</v>
      </c>
      <c r="F71" s="1273"/>
      <c r="G71" s="65"/>
      <c r="I71" s="66">
        <v>0</v>
      </c>
      <c r="J71" s="52" t="s">
        <v>126</v>
      </c>
      <c r="K71" s="52"/>
      <c r="L71" s="52"/>
      <c r="M71" s="1259">
        <v>0</v>
      </c>
      <c r="N71" s="1260"/>
    </row>
    <row r="72" spans="1:14">
      <c r="A72" s="66">
        <f>'Nom. Sic. Sem. 2'!V11</f>
        <v>0</v>
      </c>
      <c r="B72" s="226" t="s">
        <v>261</v>
      </c>
      <c r="C72" s="226"/>
      <c r="D72" s="52"/>
      <c r="E72" s="1259">
        <f>'Nom. Sic. Sem. 2'!W11</f>
        <v>0</v>
      </c>
      <c r="F72" s="1260"/>
      <c r="G72" s="65"/>
      <c r="I72" s="66">
        <f>'Nom. Sic. Sem. 2'!V12</f>
        <v>0</v>
      </c>
      <c r="J72" s="226" t="s">
        <v>261</v>
      </c>
      <c r="K72" s="226"/>
      <c r="L72" s="52"/>
      <c r="M72" s="1259">
        <f>'Nom. Sic. Sem. 2'!W12</f>
        <v>0</v>
      </c>
      <c r="N72" s="1260"/>
    </row>
    <row r="73" spans="1:14">
      <c r="A73" s="67">
        <f>'Nom. Sic. Sem. 2'!X11</f>
        <v>1</v>
      </c>
      <c r="B73" s="226" t="s">
        <v>262</v>
      </c>
      <c r="C73" s="226"/>
      <c r="D73" s="52"/>
      <c r="E73" s="1272">
        <f>'Nom. Sic. Sem. 2'!Y11</f>
        <v>1050</v>
      </c>
      <c r="F73" s="1273"/>
      <c r="G73" s="65"/>
      <c r="I73" s="67">
        <f>'Nom. Sic. Sem. 2'!X12</f>
        <v>1</v>
      </c>
      <c r="J73" s="226" t="s">
        <v>262</v>
      </c>
      <c r="K73" s="226"/>
      <c r="L73" s="52"/>
      <c r="M73" s="1272">
        <f>'Nom. Sic. Sem. 2'!Y12</f>
        <v>1144.5</v>
      </c>
      <c r="N73" s="1273"/>
    </row>
    <row r="74" spans="1:14">
      <c r="A74" s="66">
        <f>'Nom. Sic. Sem. 2'!$AB$11</f>
        <v>2</v>
      </c>
      <c r="B74" s="52" t="s">
        <v>128</v>
      </c>
      <c r="C74" s="52"/>
      <c r="D74" s="52"/>
      <c r="E74" s="1272">
        <f>'Nom. Sic. Sem. 2'!$AC$11</f>
        <v>1620</v>
      </c>
      <c r="F74" s="1273"/>
      <c r="G74" s="65"/>
      <c r="I74" s="66">
        <f>'Nom. Sic. Sem. 2'!$AB$12</f>
        <v>2</v>
      </c>
      <c r="J74" s="52" t="s">
        <v>128</v>
      </c>
      <c r="K74" s="52"/>
      <c r="L74" s="52"/>
      <c r="M74" s="1259">
        <f>'Nom. Sic. Sem. 2'!$AC$12</f>
        <v>1765.8</v>
      </c>
      <c r="N74" s="1260"/>
    </row>
    <row r="75" spans="1:14">
      <c r="A75" s="66">
        <f>'Nom. Sic. Sem. 2'!$O$11</f>
        <v>0</v>
      </c>
      <c r="B75" s="1267" t="str">
        <f>'Nom. Sic. Sem. 1'!$O$4</f>
        <v>PR / RM /F</v>
      </c>
      <c r="C75" s="1267"/>
      <c r="D75" s="1267"/>
      <c r="E75" s="1272">
        <f>'Nom. Sic. Sem. 2'!$P$11</f>
        <v>0</v>
      </c>
      <c r="F75" s="1273"/>
      <c r="G75" s="65"/>
      <c r="I75" s="66">
        <f>'Nom. Sic. Sem. 2'!$O$12</f>
        <v>0</v>
      </c>
      <c r="J75" s="1267" t="str">
        <f>'Nom. Sic. Sem. 1'!$O$4</f>
        <v>PR / RM /F</v>
      </c>
      <c r="K75" s="1267"/>
      <c r="L75" s="1267"/>
      <c r="M75" s="1259">
        <f>'Nom. Sic. Sem. 2'!$P$12</f>
        <v>0</v>
      </c>
      <c r="N75" s="1260"/>
    </row>
    <row r="76" spans="1:14" ht="16.5" customHeight="1">
      <c r="A76" s="51"/>
      <c r="B76" s="1261" t="s">
        <v>10</v>
      </c>
      <c r="C76" s="1261"/>
      <c r="D76" s="52"/>
      <c r="E76" s="1259">
        <f>SUM(E67:F75)</f>
        <v>5670</v>
      </c>
      <c r="F76" s="1262"/>
      <c r="G76" s="69"/>
      <c r="I76" s="51"/>
      <c r="J76" s="1261" t="s">
        <v>10</v>
      </c>
      <c r="K76" s="1261"/>
      <c r="L76" s="52"/>
      <c r="M76" s="1259">
        <f>SUM(M67:N75)</f>
        <v>6180.3</v>
      </c>
      <c r="N76" s="1260"/>
    </row>
    <row r="77" spans="1:14">
      <c r="A77" s="1263" t="s">
        <v>105</v>
      </c>
      <c r="B77" s="1248"/>
      <c r="C77" s="1248"/>
      <c r="D77" s="1248"/>
      <c r="E77" s="1257"/>
      <c r="F77" s="1258"/>
      <c r="G77" s="69"/>
      <c r="I77" s="1263" t="s">
        <v>105</v>
      </c>
      <c r="J77" s="1248"/>
      <c r="K77" s="1248"/>
      <c r="L77" s="1248"/>
      <c r="M77" s="1264"/>
      <c r="N77" s="1265"/>
    </row>
    <row r="78" spans="1:14">
      <c r="A78" s="1266" t="s">
        <v>253</v>
      </c>
      <c r="B78" s="1267"/>
      <c r="C78" s="1267"/>
      <c r="D78" s="73">
        <f>'Nom. Sic. Sem. 2'!$AJ$11</f>
        <v>0</v>
      </c>
      <c r="E78" s="52"/>
      <c r="F78" s="54"/>
      <c r="G78" s="55"/>
      <c r="I78" s="1266" t="s">
        <v>253</v>
      </c>
      <c r="J78" s="1267"/>
      <c r="K78" s="1267"/>
      <c r="L78" s="73">
        <f>'Nom. Sic. Sem. 2'!$AJ$12</f>
        <v>0</v>
      </c>
      <c r="M78" s="52"/>
      <c r="N78" s="54"/>
    </row>
    <row r="79" spans="1:14">
      <c r="A79" s="1266" t="s">
        <v>130</v>
      </c>
      <c r="B79" s="1267"/>
      <c r="C79" s="1267"/>
      <c r="D79" s="73">
        <f>'Nom. Sic. Sem. 2'!$AE$11</f>
        <v>0</v>
      </c>
      <c r="E79" s="73"/>
      <c r="F79" s="54"/>
      <c r="G79" s="55"/>
      <c r="I79" s="1266" t="s">
        <v>130</v>
      </c>
      <c r="J79" s="1267"/>
      <c r="K79" s="1267"/>
      <c r="L79" s="73">
        <f>'Nom. Sic. Sem. 2'!$AE$12</f>
        <v>206.01</v>
      </c>
      <c r="M79" s="73"/>
      <c r="N79" s="54"/>
    </row>
    <row r="80" spans="1:14">
      <c r="A80" s="72" t="s">
        <v>131</v>
      </c>
      <c r="B80" s="68"/>
      <c r="C80" s="68"/>
      <c r="D80" s="73">
        <f>'Nom. Sic. Sem. 2'!$AF$11</f>
        <v>56.7</v>
      </c>
      <c r="E80" s="52"/>
      <c r="F80" s="54"/>
      <c r="G80" s="55"/>
      <c r="I80" s="72" t="s">
        <v>131</v>
      </c>
      <c r="J80" s="68"/>
      <c r="K80" s="68"/>
      <c r="L80" s="73">
        <f>'Nom. Sic. Sem. 2'!$AF$12</f>
        <v>61.803000000000004</v>
      </c>
      <c r="M80" s="52"/>
      <c r="N80" s="54"/>
    </row>
    <row r="81" spans="1:14">
      <c r="A81" s="1266" t="s">
        <v>132</v>
      </c>
      <c r="B81" s="1267"/>
      <c r="C81" s="1267"/>
      <c r="D81" s="73">
        <f>'Nom. Sic. Sem. 2'!$AH$11</f>
        <v>0</v>
      </c>
      <c r="E81" s="52"/>
      <c r="F81" s="54"/>
      <c r="G81" s="55"/>
      <c r="I81" s="1266" t="s">
        <v>132</v>
      </c>
      <c r="J81" s="1267"/>
      <c r="K81" s="1267"/>
      <c r="L81" s="73">
        <f>'Nom. Sic. Sem. 2'!$AH$12</f>
        <v>0</v>
      </c>
      <c r="M81" s="52"/>
      <c r="N81" s="54"/>
    </row>
    <row r="82" spans="1:14">
      <c r="A82" s="1266" t="s">
        <v>133</v>
      </c>
      <c r="B82" s="1267"/>
      <c r="C82" s="1267"/>
      <c r="D82" s="73">
        <f>'Nom. Sic. Sem. 2'!$AI$11</f>
        <v>56.7</v>
      </c>
      <c r="E82" s="52"/>
      <c r="F82" s="54"/>
      <c r="G82" s="55"/>
      <c r="I82" s="1266" t="s">
        <v>133</v>
      </c>
      <c r="J82" s="1267"/>
      <c r="K82" s="1267"/>
      <c r="L82" s="73">
        <f>'Nom. Sic. Sem. 2'!$AI$12</f>
        <v>61.803000000000004</v>
      </c>
      <c r="M82" s="52"/>
      <c r="N82" s="54"/>
    </row>
    <row r="83" spans="1:14" ht="13.5" thickBot="1">
      <c r="A83" s="1268" t="s">
        <v>134</v>
      </c>
      <c r="B83" s="1257"/>
      <c r="C83" s="1257"/>
      <c r="D83" s="52"/>
      <c r="E83" s="1269">
        <f>SUM(D78:D82)</f>
        <v>113.4</v>
      </c>
      <c r="F83" s="1258"/>
      <c r="G83" s="69"/>
      <c r="I83" s="1268" t="s">
        <v>134</v>
      </c>
      <c r="J83" s="1269"/>
      <c r="K83" s="1269"/>
      <c r="L83" s="52"/>
      <c r="M83" s="1270">
        <f>SUM(L78:L82)</f>
        <v>329.61599999999999</v>
      </c>
      <c r="N83" s="1271"/>
    </row>
    <row r="84" spans="1:14" ht="20.25" customHeight="1" thickBot="1">
      <c r="A84" s="51"/>
      <c r="B84" s="1248" t="s">
        <v>104</v>
      </c>
      <c r="C84" s="1248"/>
      <c r="D84" s="1248"/>
      <c r="E84" s="1249">
        <f>(E76-E83)</f>
        <v>5556.6</v>
      </c>
      <c r="F84" s="1250"/>
      <c r="G84" s="69"/>
      <c r="I84" s="51"/>
      <c r="J84" s="1248" t="s">
        <v>104</v>
      </c>
      <c r="K84" s="1248"/>
      <c r="L84" s="1251"/>
      <c r="M84" s="1249">
        <f>(M76-M83)</f>
        <v>5850.6840000000002</v>
      </c>
      <c r="N84" s="1252"/>
    </row>
    <row r="85" spans="1:14">
      <c r="A85" s="51"/>
      <c r="B85" s="52"/>
      <c r="C85" s="52"/>
      <c r="D85" s="52"/>
      <c r="E85" s="52"/>
      <c r="F85" s="54"/>
      <c r="G85" s="55"/>
      <c r="I85" s="51"/>
      <c r="J85" s="52"/>
      <c r="K85" s="52"/>
      <c r="L85" s="52"/>
      <c r="M85" s="52"/>
      <c r="N85" s="54"/>
    </row>
    <row r="86" spans="1:14">
      <c r="A86" s="51"/>
      <c r="B86" s="52"/>
      <c r="C86" s="52"/>
      <c r="D86" s="52"/>
      <c r="E86" s="52"/>
      <c r="F86" s="54"/>
      <c r="G86" s="55"/>
      <c r="I86" s="51"/>
      <c r="J86" s="52"/>
      <c r="K86" s="52"/>
      <c r="L86" s="52"/>
      <c r="M86" s="52"/>
      <c r="N86" s="54"/>
    </row>
    <row r="87" spans="1:14">
      <c r="A87" s="1253"/>
      <c r="B87" s="1254"/>
      <c r="C87" s="1254"/>
      <c r="D87" s="52" t="s">
        <v>135</v>
      </c>
      <c r="E87" s="52"/>
      <c r="F87" s="54"/>
      <c r="G87" s="55"/>
      <c r="I87" s="1253"/>
      <c r="J87" s="1254"/>
      <c r="K87" s="1254"/>
      <c r="L87" s="52" t="s">
        <v>135</v>
      </c>
      <c r="M87" s="52"/>
      <c r="N87" s="54"/>
    </row>
    <row r="88" spans="1:14">
      <c r="A88" s="1255" t="s">
        <v>136</v>
      </c>
      <c r="B88" s="1256"/>
      <c r="C88" s="1256"/>
      <c r="D88" s="1257" t="s">
        <v>137</v>
      </c>
      <c r="E88" s="1257"/>
      <c r="F88" s="1258"/>
      <c r="G88" s="69"/>
      <c r="I88" s="1255" t="s">
        <v>136</v>
      </c>
      <c r="J88" s="1256"/>
      <c r="K88" s="1256"/>
      <c r="L88" s="1257" t="s">
        <v>137</v>
      </c>
      <c r="M88" s="1257"/>
      <c r="N88" s="1258"/>
    </row>
    <row r="89" spans="1:14" ht="13.5" thickBot="1">
      <c r="A89" s="75"/>
      <c r="B89" s="76"/>
      <c r="C89" s="76"/>
      <c r="D89" s="76"/>
      <c r="E89" s="76"/>
      <c r="F89" s="77"/>
      <c r="G89" s="55"/>
      <c r="I89" s="75"/>
      <c r="J89" s="76"/>
      <c r="K89" s="76"/>
      <c r="L89" s="76"/>
      <c r="M89" s="76"/>
      <c r="N89" s="77"/>
    </row>
    <row r="90" spans="1:14">
      <c r="A90" s="52"/>
      <c r="B90" s="52"/>
      <c r="C90" s="52"/>
      <c r="D90" s="52"/>
      <c r="E90" s="52"/>
      <c r="F90" s="52"/>
      <c r="G90" s="55"/>
      <c r="I90" s="52"/>
      <c r="J90" s="52"/>
      <c r="K90" s="52"/>
      <c r="L90" s="52"/>
      <c r="M90" s="52"/>
      <c r="N90" s="52"/>
    </row>
    <row r="91" spans="1:14" ht="13.5" thickBot="1">
      <c r="A91" s="52"/>
      <c r="B91" s="52"/>
      <c r="C91" s="52"/>
      <c r="D91" s="52"/>
      <c r="E91" s="52"/>
      <c r="F91" s="52"/>
      <c r="G91" s="55"/>
      <c r="I91" s="52"/>
      <c r="J91" s="52"/>
      <c r="K91" s="52"/>
      <c r="L91" s="52"/>
      <c r="M91" s="52"/>
      <c r="N91" s="52"/>
    </row>
    <row r="92" spans="1:14" ht="19.5" customHeight="1">
      <c r="A92" s="1274" t="s">
        <v>138</v>
      </c>
      <c r="B92" s="1275"/>
      <c r="C92" s="1275"/>
      <c r="D92" s="1275"/>
      <c r="E92" s="1275"/>
      <c r="F92" s="1276"/>
      <c r="G92" s="50"/>
      <c r="I92" s="1274" t="s">
        <v>138</v>
      </c>
      <c r="J92" s="1275"/>
      <c r="K92" s="1275"/>
      <c r="L92" s="1275"/>
      <c r="M92" s="1275"/>
      <c r="N92" s="1276"/>
    </row>
    <row r="93" spans="1:14">
      <c r="A93" s="51"/>
      <c r="B93" s="52"/>
      <c r="C93" s="52"/>
      <c r="D93" s="53"/>
      <c r="E93" s="52"/>
      <c r="F93" s="54"/>
      <c r="G93" s="55"/>
      <c r="I93" s="51"/>
      <c r="J93" s="52"/>
      <c r="K93" s="52"/>
      <c r="L93" s="53"/>
      <c r="M93" s="52"/>
      <c r="N93" s="54"/>
    </row>
    <row r="94" spans="1:14">
      <c r="A94" s="56" t="s">
        <v>120</v>
      </c>
      <c r="B94" s="57">
        <f>'Nom. Sic. Sem. 2'!$C$4</f>
        <v>43535</v>
      </c>
      <c r="C94" s="52" t="s">
        <v>16</v>
      </c>
      <c r="D94" s="57">
        <f>'Nom. Sic. Sem. 2'!$G$4</f>
        <v>43541</v>
      </c>
      <c r="E94" s="52" t="s">
        <v>121</v>
      </c>
      <c r="F94" s="54">
        <f>'Nom. Sic. Sem. 2'!$J$4</f>
        <v>2019</v>
      </c>
      <c r="G94" s="55"/>
      <c r="I94" s="56" t="s">
        <v>120</v>
      </c>
      <c r="J94" s="57">
        <f>'Nom. Sic. Sem. 2'!$C$4</f>
        <v>43535</v>
      </c>
      <c r="K94" s="52" t="s">
        <v>16</v>
      </c>
      <c r="L94" s="57">
        <f>'Nom. Sic. Sem. 2'!$G$4</f>
        <v>43541</v>
      </c>
      <c r="M94" s="52" t="s">
        <v>121</v>
      </c>
      <c r="N94" s="54">
        <f>'Nom. Sic. Sem. 2'!$J$4</f>
        <v>2019</v>
      </c>
    </row>
    <row r="95" spans="1:14">
      <c r="A95" s="1277" t="s">
        <v>122</v>
      </c>
      <c r="B95" s="1278"/>
      <c r="C95" s="1279" t="str">
        <f>'Nom. Sic. Sem. 2'!$B$13</f>
        <v>Jose Luis Tua</v>
      </c>
      <c r="D95" s="1279"/>
      <c r="E95" s="1279"/>
      <c r="F95" s="1280"/>
      <c r="G95" s="60"/>
      <c r="I95" s="1277" t="s">
        <v>122</v>
      </c>
      <c r="J95" s="1278"/>
      <c r="K95" s="1279" t="str">
        <f>'Nom. Sic. Sem. 2'!$B$14</f>
        <v>Gerardo M. García</v>
      </c>
      <c r="L95" s="1279"/>
      <c r="M95" s="1279"/>
      <c r="N95" s="1280"/>
    </row>
    <row r="96" spans="1:14">
      <c r="A96" s="58"/>
      <c r="B96" s="59"/>
      <c r="C96" s="61"/>
      <c r="D96" s="61"/>
      <c r="E96" s="61"/>
      <c r="F96" s="62"/>
      <c r="G96" s="63"/>
      <c r="I96" s="58"/>
      <c r="J96" s="59"/>
      <c r="K96" s="61"/>
      <c r="L96" s="61"/>
      <c r="M96" s="61"/>
      <c r="N96" s="62"/>
    </row>
    <row r="97" spans="1:14">
      <c r="A97" s="64">
        <f>'Nom. Sic. Sem. 2'!$L$13</f>
        <v>0</v>
      </c>
      <c r="B97" s="52" t="s">
        <v>123</v>
      </c>
      <c r="C97" s="52"/>
      <c r="D97" s="52"/>
      <c r="E97" s="1272">
        <f>'Nom. Sic. Sem. 2'!$M$13</f>
        <v>0</v>
      </c>
      <c r="F97" s="1273"/>
      <c r="G97" s="65"/>
      <c r="I97" s="64">
        <f>'Nom. Sic. Sem. 2'!$L$14</f>
        <v>5</v>
      </c>
      <c r="J97" s="52" t="s">
        <v>123</v>
      </c>
      <c r="K97" s="52"/>
      <c r="L97" s="52"/>
      <c r="M97" s="1272">
        <f>'Nom. Sic. Sem. 2'!$M$14</f>
        <v>3000</v>
      </c>
      <c r="N97" s="1273"/>
    </row>
    <row r="98" spans="1:14">
      <c r="A98" s="64"/>
      <c r="B98" s="52"/>
      <c r="C98" s="52"/>
      <c r="D98" s="52"/>
      <c r="E98" s="1272">
        <v>0</v>
      </c>
      <c r="F98" s="1273"/>
      <c r="G98" s="65"/>
      <c r="I98" s="64"/>
      <c r="J98" s="52"/>
      <c r="K98" s="52"/>
      <c r="L98" s="52"/>
      <c r="M98" s="1259">
        <v>0</v>
      </c>
      <c r="N98" s="1260"/>
    </row>
    <row r="99" spans="1:14">
      <c r="A99" s="64"/>
      <c r="B99" s="52" t="s">
        <v>124</v>
      </c>
      <c r="C99" s="52"/>
      <c r="D99" s="52"/>
      <c r="E99" s="1272">
        <f>'Nom. Sic. Sem. 2'!$N$13</f>
        <v>0</v>
      </c>
      <c r="F99" s="1273"/>
      <c r="G99" s="65"/>
      <c r="I99" s="64"/>
      <c r="J99" s="52" t="s">
        <v>124</v>
      </c>
      <c r="K99" s="52"/>
      <c r="L99" s="52"/>
      <c r="M99" s="1259">
        <f>'Nom. Sic. Sem. 2'!$N$14</f>
        <v>0</v>
      </c>
      <c r="N99" s="1260"/>
    </row>
    <row r="100" spans="1:14">
      <c r="A100" s="66">
        <v>0</v>
      </c>
      <c r="B100" s="52" t="s">
        <v>125</v>
      </c>
      <c r="C100" s="52"/>
      <c r="D100" s="52"/>
      <c r="E100" s="1272">
        <v>0</v>
      </c>
      <c r="F100" s="1273"/>
      <c r="G100" s="65"/>
      <c r="I100" s="66">
        <v>0</v>
      </c>
      <c r="J100" s="52" t="s">
        <v>125</v>
      </c>
      <c r="K100" s="52"/>
      <c r="L100" s="52"/>
      <c r="M100" s="1259">
        <v>0</v>
      </c>
      <c r="N100" s="1260"/>
    </row>
    <row r="101" spans="1:14">
      <c r="A101" s="66">
        <v>0</v>
      </c>
      <c r="B101" s="52" t="s">
        <v>126</v>
      </c>
      <c r="C101" s="52"/>
      <c r="D101" s="52"/>
      <c r="E101" s="1272">
        <v>0</v>
      </c>
      <c r="F101" s="1273"/>
      <c r="G101" s="65"/>
      <c r="I101" s="66">
        <v>0</v>
      </c>
      <c r="J101" s="52" t="s">
        <v>126</v>
      </c>
      <c r="K101" s="52"/>
      <c r="L101" s="52"/>
      <c r="M101" s="1259">
        <v>0</v>
      </c>
      <c r="N101" s="1260"/>
    </row>
    <row r="102" spans="1:14">
      <c r="A102" s="66">
        <f>'Nom. Sic. Sem. 2'!V13</f>
        <v>0</v>
      </c>
      <c r="B102" s="226" t="s">
        <v>261</v>
      </c>
      <c r="C102" s="226"/>
      <c r="D102" s="52"/>
      <c r="E102" s="1259">
        <f>'Nom. Sic. Sem. 2'!W13</f>
        <v>0</v>
      </c>
      <c r="F102" s="1260"/>
      <c r="G102" s="65"/>
      <c r="I102" s="66">
        <f>'Nom. Sic. Sem. 2'!V14</f>
        <v>0</v>
      </c>
      <c r="J102" s="226" t="s">
        <v>261</v>
      </c>
      <c r="K102" s="226"/>
      <c r="L102" s="52"/>
      <c r="M102" s="1259">
        <f>'Nom. Sic. Sem. 2'!W14</f>
        <v>0</v>
      </c>
      <c r="N102" s="1260"/>
    </row>
    <row r="103" spans="1:14">
      <c r="A103" s="67">
        <f>'Nom. Sic. Sem. 2'!X13</f>
        <v>0</v>
      </c>
      <c r="B103" s="226" t="s">
        <v>262</v>
      </c>
      <c r="C103" s="226"/>
      <c r="D103" s="52"/>
      <c r="E103" s="1272">
        <f>'Nom. Sic. Sem. 2'!Y13</f>
        <v>0</v>
      </c>
      <c r="F103" s="1273"/>
      <c r="G103" s="65"/>
      <c r="I103" s="67">
        <f>'Nom. Sic. Sem. 2'!X14</f>
        <v>1</v>
      </c>
      <c r="J103" s="226" t="s">
        <v>262</v>
      </c>
      <c r="K103" s="226"/>
      <c r="L103" s="52"/>
      <c r="M103" s="1272">
        <f>'Nom. Sic. Sem. 2'!Y14</f>
        <v>1050</v>
      </c>
      <c r="N103" s="1273"/>
    </row>
    <row r="104" spans="1:14">
      <c r="A104" s="66">
        <f>'Nom. Sic. Sem. 2'!$AB$13</f>
        <v>0</v>
      </c>
      <c r="B104" s="52" t="s">
        <v>128</v>
      </c>
      <c r="C104" s="52"/>
      <c r="D104" s="52"/>
      <c r="E104" s="1272">
        <f>'Nom. Sic. Sem. 2'!$AC$13</f>
        <v>0</v>
      </c>
      <c r="F104" s="1273"/>
      <c r="G104" s="65"/>
      <c r="I104" s="66">
        <f>'Nom. Sic. Sem. 2'!$AB$14</f>
        <v>2</v>
      </c>
      <c r="J104" s="52" t="s">
        <v>128</v>
      </c>
      <c r="K104" s="52"/>
      <c r="L104" s="52"/>
      <c r="M104" s="1259">
        <f>'Nom. Sic. Sem. 2'!$AC$14</f>
        <v>1620</v>
      </c>
      <c r="N104" s="1260"/>
    </row>
    <row r="105" spans="1:14">
      <c r="A105" s="66">
        <f>'Nom. Sic. Sem. 2'!$O$13</f>
        <v>0</v>
      </c>
      <c r="B105" s="1267" t="str">
        <f>'Nom. Sic. Sem. 1'!$O$4</f>
        <v>PR / RM /F</v>
      </c>
      <c r="C105" s="1267"/>
      <c r="D105" s="1267"/>
      <c r="E105" s="1272">
        <f>'Nom. Sic. Sem. 2'!$P$13</f>
        <v>0</v>
      </c>
      <c r="F105" s="1273"/>
      <c r="G105" s="65"/>
      <c r="I105" s="66">
        <f>'Nom. Sic. Sem. 2'!$O$14</f>
        <v>0</v>
      </c>
      <c r="J105" s="1267" t="str">
        <f>'Nom. Sic. Sem. 1'!$O$4</f>
        <v>PR / RM /F</v>
      </c>
      <c r="K105" s="1267"/>
      <c r="L105" s="1267"/>
      <c r="M105" s="1259">
        <f>'Nom. Sic. Sem. 2'!$P$14</f>
        <v>0</v>
      </c>
      <c r="N105" s="1260"/>
    </row>
    <row r="106" spans="1:14" ht="16.5" customHeight="1">
      <c r="A106" s="51"/>
      <c r="B106" s="1261" t="s">
        <v>10</v>
      </c>
      <c r="C106" s="1261"/>
      <c r="D106" s="52"/>
      <c r="E106" s="1259">
        <f>SUM(E97:F105)</f>
        <v>0</v>
      </c>
      <c r="F106" s="1262"/>
      <c r="G106" s="69"/>
      <c r="I106" s="51"/>
      <c r="J106" s="1261" t="s">
        <v>10</v>
      </c>
      <c r="K106" s="1261"/>
      <c r="L106" s="52"/>
      <c r="M106" s="1259">
        <f>SUM(M97:N105)</f>
        <v>5670</v>
      </c>
      <c r="N106" s="1260"/>
    </row>
    <row r="107" spans="1:14">
      <c r="A107" s="1263" t="s">
        <v>105</v>
      </c>
      <c r="B107" s="1248"/>
      <c r="C107" s="1248"/>
      <c r="D107" s="1248"/>
      <c r="E107" s="1257"/>
      <c r="F107" s="1258"/>
      <c r="G107" s="69"/>
      <c r="I107" s="1263" t="s">
        <v>105</v>
      </c>
      <c r="J107" s="1248"/>
      <c r="K107" s="1248"/>
      <c r="L107" s="1248"/>
      <c r="M107" s="1264"/>
      <c r="N107" s="1265"/>
    </row>
    <row r="108" spans="1:14">
      <c r="A108" s="1266" t="s">
        <v>253</v>
      </c>
      <c r="B108" s="1267"/>
      <c r="C108" s="1267"/>
      <c r="D108" s="73">
        <f>'Nom. Sic. Sem. 2'!$AJ$13</f>
        <v>0</v>
      </c>
      <c r="E108" s="52"/>
      <c r="F108" s="54"/>
      <c r="G108" s="55"/>
      <c r="I108" s="1266" t="s">
        <v>253</v>
      </c>
      <c r="J108" s="1267"/>
      <c r="K108" s="1267"/>
      <c r="L108" s="73">
        <f>'Nom. Sic. Sem. 2'!$AJ$14</f>
        <v>0</v>
      </c>
      <c r="M108" s="52"/>
      <c r="N108" s="54"/>
    </row>
    <row r="109" spans="1:14">
      <c r="A109" s="1266" t="s">
        <v>130</v>
      </c>
      <c r="B109" s="1267"/>
      <c r="C109" s="1267"/>
      <c r="D109" s="73">
        <f>'Nom. Sic. Sem. 2'!$AE$13</f>
        <v>0</v>
      </c>
      <c r="E109" s="73"/>
      <c r="F109" s="54"/>
      <c r="G109" s="55"/>
      <c r="I109" s="1266" t="s">
        <v>130</v>
      </c>
      <c r="J109" s="1267"/>
      <c r="K109" s="1267"/>
      <c r="L109" s="73">
        <f>'Nom. Sic. Sem. 2'!$AE$14</f>
        <v>189</v>
      </c>
      <c r="M109" s="73"/>
      <c r="N109" s="54"/>
    </row>
    <row r="110" spans="1:14">
      <c r="A110" s="72" t="s">
        <v>131</v>
      </c>
      <c r="B110" s="68"/>
      <c r="C110" s="68"/>
      <c r="D110" s="73">
        <f>'Nom. Sic. Sem. 2'!$AF$13</f>
        <v>0</v>
      </c>
      <c r="E110" s="52"/>
      <c r="F110" s="54"/>
      <c r="G110" s="55"/>
      <c r="I110" s="72" t="s">
        <v>131</v>
      </c>
      <c r="J110" s="68"/>
      <c r="K110" s="68"/>
      <c r="L110" s="73">
        <f>'Nom. Sic. Sem. 2'!$AF$14</f>
        <v>56.7</v>
      </c>
      <c r="M110" s="52"/>
      <c r="N110" s="54"/>
    </row>
    <row r="111" spans="1:14">
      <c r="A111" s="1266" t="s">
        <v>132</v>
      </c>
      <c r="B111" s="1267"/>
      <c r="C111" s="1267"/>
      <c r="D111" s="73">
        <f>'Nom. Sic. Sem. 2'!$AH$13</f>
        <v>0</v>
      </c>
      <c r="E111" s="52"/>
      <c r="F111" s="54"/>
      <c r="G111" s="55"/>
      <c r="I111" s="1266" t="s">
        <v>132</v>
      </c>
      <c r="J111" s="1267"/>
      <c r="K111" s="1267"/>
      <c r="L111" s="73">
        <f>'Nom. Sic. Sem. 2'!$AH$14</f>
        <v>0</v>
      </c>
      <c r="M111" s="52"/>
      <c r="N111" s="54"/>
    </row>
    <row r="112" spans="1:14">
      <c r="A112" s="1266" t="s">
        <v>133</v>
      </c>
      <c r="B112" s="1267"/>
      <c r="C112" s="1267"/>
      <c r="D112" s="73">
        <f>'Nom. Sic. Sem. 2'!$AI$13</f>
        <v>0</v>
      </c>
      <c r="E112" s="52"/>
      <c r="F112" s="54"/>
      <c r="G112" s="55"/>
      <c r="I112" s="1266" t="s">
        <v>133</v>
      </c>
      <c r="J112" s="1267"/>
      <c r="K112" s="1267"/>
      <c r="L112" s="73">
        <f>'Nom. Sic. Sem. 2'!$AI$14</f>
        <v>56.7</v>
      </c>
      <c r="M112" s="52"/>
      <c r="N112" s="54"/>
    </row>
    <row r="113" spans="1:14" ht="13.5" thickBot="1">
      <c r="A113" s="1268" t="s">
        <v>134</v>
      </c>
      <c r="B113" s="1257"/>
      <c r="C113" s="1257"/>
      <c r="D113" s="52"/>
      <c r="E113" s="1269">
        <f>SUM(D108:D112)</f>
        <v>0</v>
      </c>
      <c r="F113" s="1258"/>
      <c r="G113" s="69"/>
      <c r="I113" s="1268" t="s">
        <v>134</v>
      </c>
      <c r="J113" s="1269"/>
      <c r="K113" s="1269"/>
      <c r="L113" s="52"/>
      <c r="M113" s="1270">
        <f>SUM(L108:L112)</f>
        <v>302.39999999999998</v>
      </c>
      <c r="N113" s="1271"/>
    </row>
    <row r="114" spans="1:14" ht="20.25" customHeight="1" thickBot="1">
      <c r="A114" s="51"/>
      <c r="B114" s="1248" t="s">
        <v>104</v>
      </c>
      <c r="C114" s="1248"/>
      <c r="D114" s="1248"/>
      <c r="E114" s="1249">
        <f>(E106-E113)</f>
        <v>0</v>
      </c>
      <c r="F114" s="1250"/>
      <c r="G114" s="69"/>
      <c r="I114" s="51"/>
      <c r="J114" s="1248" t="s">
        <v>104</v>
      </c>
      <c r="K114" s="1248"/>
      <c r="L114" s="1251"/>
      <c r="M114" s="1249">
        <f>(M106-M113)</f>
        <v>5367.6</v>
      </c>
      <c r="N114" s="1252"/>
    </row>
    <row r="115" spans="1:14">
      <c r="A115" s="51"/>
      <c r="B115" s="52"/>
      <c r="C115" s="52"/>
      <c r="D115" s="52"/>
      <c r="E115" s="52"/>
      <c r="F115" s="54"/>
      <c r="G115" s="55"/>
      <c r="I115" s="51"/>
      <c r="J115" s="52"/>
      <c r="K115" s="52"/>
      <c r="L115" s="52"/>
      <c r="M115" s="52"/>
      <c r="N115" s="54"/>
    </row>
    <row r="116" spans="1:14">
      <c r="A116" s="51"/>
      <c r="B116" s="52"/>
      <c r="C116" s="52"/>
      <c r="D116" s="52"/>
      <c r="E116" s="52"/>
      <c r="F116" s="54"/>
      <c r="G116" s="55"/>
      <c r="I116" s="51"/>
      <c r="J116" s="52"/>
      <c r="K116" s="52"/>
      <c r="L116" s="52"/>
      <c r="M116" s="52"/>
      <c r="N116" s="54"/>
    </row>
    <row r="117" spans="1:14">
      <c r="A117" s="1253"/>
      <c r="B117" s="1254"/>
      <c r="C117" s="1254"/>
      <c r="D117" s="52" t="s">
        <v>135</v>
      </c>
      <c r="E117" s="52"/>
      <c r="F117" s="54"/>
      <c r="G117" s="55"/>
      <c r="I117" s="1253"/>
      <c r="J117" s="1254"/>
      <c r="K117" s="1254"/>
      <c r="L117" s="52" t="s">
        <v>135</v>
      </c>
      <c r="M117" s="52"/>
      <c r="N117" s="54"/>
    </row>
    <row r="118" spans="1:14">
      <c r="A118" s="1255" t="s">
        <v>136</v>
      </c>
      <c r="B118" s="1256"/>
      <c r="C118" s="1256"/>
      <c r="D118" s="1257" t="s">
        <v>137</v>
      </c>
      <c r="E118" s="1257"/>
      <c r="F118" s="1258"/>
      <c r="G118" s="69"/>
      <c r="I118" s="1255" t="s">
        <v>136</v>
      </c>
      <c r="J118" s="1256"/>
      <c r="K118" s="1256"/>
      <c r="L118" s="1257" t="s">
        <v>137</v>
      </c>
      <c r="M118" s="1257"/>
      <c r="N118" s="1258"/>
    </row>
    <row r="119" spans="1:14" ht="13.5" thickBot="1">
      <c r="A119" s="75"/>
      <c r="B119" s="76"/>
      <c r="C119" s="76"/>
      <c r="D119" s="76"/>
      <c r="E119" s="76"/>
      <c r="F119" s="77"/>
      <c r="G119" s="55"/>
      <c r="I119" s="75"/>
      <c r="J119" s="76"/>
      <c r="K119" s="76"/>
      <c r="L119" s="76"/>
      <c r="M119" s="76"/>
      <c r="N119" s="77"/>
    </row>
    <row r="120" spans="1:14">
      <c r="A120" s="71"/>
      <c r="B120" s="52"/>
      <c r="C120" s="52"/>
      <c r="D120" s="52"/>
      <c r="E120" s="1269"/>
      <c r="F120" s="1269"/>
      <c r="G120" s="74"/>
      <c r="H120" s="52"/>
      <c r="I120" s="71"/>
      <c r="J120" s="52"/>
      <c r="K120" s="52"/>
      <c r="L120" s="52"/>
      <c r="M120" s="1282"/>
      <c r="N120" s="1282"/>
    </row>
    <row r="121" spans="1:14" ht="13.5" thickBot="1">
      <c r="A121" s="71"/>
      <c r="B121" s="52"/>
      <c r="C121" s="52"/>
      <c r="D121" s="52"/>
      <c r="E121" s="74"/>
      <c r="F121" s="74"/>
      <c r="G121" s="74"/>
      <c r="H121" s="52"/>
      <c r="I121" s="71"/>
      <c r="J121" s="52"/>
      <c r="K121" s="52"/>
      <c r="L121" s="52"/>
      <c r="M121" s="74"/>
      <c r="N121" s="74"/>
    </row>
    <row r="122" spans="1:14" ht="19.5" customHeight="1">
      <c r="A122" s="1274" t="s">
        <v>138</v>
      </c>
      <c r="B122" s="1275"/>
      <c r="C122" s="1275"/>
      <c r="D122" s="1275"/>
      <c r="E122" s="1275"/>
      <c r="F122" s="1276"/>
      <c r="G122" s="50"/>
      <c r="I122" s="1274" t="s">
        <v>138</v>
      </c>
      <c r="J122" s="1275"/>
      <c r="K122" s="1275"/>
      <c r="L122" s="1275"/>
      <c r="M122" s="1275"/>
      <c r="N122" s="1276"/>
    </row>
    <row r="123" spans="1:14">
      <c r="A123" s="51"/>
      <c r="B123" s="52"/>
      <c r="C123" s="52"/>
      <c r="D123" s="53"/>
      <c r="E123" s="52"/>
      <c r="F123" s="54"/>
      <c r="G123" s="55"/>
      <c r="I123" s="51"/>
      <c r="J123" s="52"/>
      <c r="K123" s="52"/>
      <c r="L123" s="53"/>
      <c r="M123" s="52"/>
      <c r="N123" s="54"/>
    </row>
    <row r="124" spans="1:14">
      <c r="A124" s="56" t="s">
        <v>120</v>
      </c>
      <c r="B124" s="57">
        <f>'Nom. Sic. Sem. 2'!$C$4</f>
        <v>43535</v>
      </c>
      <c r="C124" s="52" t="s">
        <v>16</v>
      </c>
      <c r="D124" s="57">
        <f>'Nom. Sic. Sem. 2'!$G$4</f>
        <v>43541</v>
      </c>
      <c r="E124" s="52" t="s">
        <v>121</v>
      </c>
      <c r="F124" s="54">
        <f>'Nom. Sic. Sem. 2'!$J$4</f>
        <v>2019</v>
      </c>
      <c r="G124" s="55"/>
      <c r="I124" s="56" t="s">
        <v>120</v>
      </c>
      <c r="J124" s="57">
        <f>'Nom. Sic. Sem. 2'!$C$4</f>
        <v>43535</v>
      </c>
      <c r="K124" s="52" t="s">
        <v>16</v>
      </c>
      <c r="L124" s="57">
        <v>2</v>
      </c>
      <c r="M124" s="52" t="s">
        <v>121</v>
      </c>
      <c r="N124" s="54">
        <f>'Nom. Sic. Sem. 2'!$J$4</f>
        <v>2019</v>
      </c>
    </row>
    <row r="125" spans="1:14">
      <c r="A125" s="1277" t="s">
        <v>122</v>
      </c>
      <c r="B125" s="1278"/>
      <c r="C125" s="1279" t="e">
        <f>'Nom. Sic. Sem. 1'!#REF!</f>
        <v>#REF!</v>
      </c>
      <c r="D125" s="1279"/>
      <c r="E125" s="1279"/>
      <c r="F125" s="1280"/>
      <c r="G125" s="60"/>
      <c r="I125" s="1277" t="s">
        <v>122</v>
      </c>
      <c r="J125" s="1278"/>
      <c r="K125" s="1279" t="str">
        <f>'Nom. Sic. Sem. 2'!$B$16</f>
        <v>Jose Juan Garcia</v>
      </c>
      <c r="L125" s="1279"/>
      <c r="M125" s="1279"/>
      <c r="N125" s="1280"/>
    </row>
    <row r="126" spans="1:14">
      <c r="A126" s="58"/>
      <c r="B126" s="59"/>
      <c r="C126" s="61"/>
      <c r="D126" s="61"/>
      <c r="E126" s="61"/>
      <c r="F126" s="62"/>
      <c r="G126" s="63"/>
      <c r="I126" s="58"/>
      <c r="J126" s="59"/>
      <c r="K126" s="61"/>
      <c r="L126" s="61"/>
      <c r="M126" s="61"/>
      <c r="N126" s="62"/>
    </row>
    <row r="127" spans="1:14">
      <c r="A127" s="64">
        <f>'Nom. Sic. Sem. 2'!$L$15</f>
        <v>3</v>
      </c>
      <c r="B127" s="52" t="s">
        <v>123</v>
      </c>
      <c r="C127" s="52"/>
      <c r="D127" s="52"/>
      <c r="E127" s="1272">
        <f>'Nom. Sic. Sem. 2'!$M$15</f>
        <v>1962</v>
      </c>
      <c r="F127" s="1273"/>
      <c r="G127" s="65"/>
      <c r="I127" s="64">
        <f>'Nom. Sic. Sem. 2'!$L$16</f>
        <v>5</v>
      </c>
      <c r="J127" s="52" t="s">
        <v>123</v>
      </c>
      <c r="K127" s="52"/>
      <c r="L127" s="52"/>
      <c r="M127" s="1272">
        <f>'Nom. Sic. Sem. 2'!$M$16</f>
        <v>3000</v>
      </c>
      <c r="N127" s="1273"/>
    </row>
    <row r="128" spans="1:14">
      <c r="A128" s="64"/>
      <c r="B128" s="52"/>
      <c r="C128" s="52"/>
      <c r="D128" s="52"/>
      <c r="E128" s="1272">
        <v>0</v>
      </c>
      <c r="F128" s="1273"/>
      <c r="G128" s="65"/>
      <c r="I128" s="64"/>
      <c r="J128" s="52"/>
      <c r="K128" s="52"/>
      <c r="L128" s="52"/>
      <c r="M128" s="1259">
        <v>0</v>
      </c>
      <c r="N128" s="1260"/>
    </row>
    <row r="129" spans="1:14">
      <c r="A129" s="64"/>
      <c r="B129" s="52" t="s">
        <v>124</v>
      </c>
      <c r="C129" s="52"/>
      <c r="D129" s="52"/>
      <c r="E129" s="1272">
        <f>'Nom. Sic. Sem. 2'!$N$15</f>
        <v>0</v>
      </c>
      <c r="F129" s="1273"/>
      <c r="G129" s="65"/>
      <c r="I129" s="64"/>
      <c r="J129" s="52" t="s">
        <v>124</v>
      </c>
      <c r="K129" s="52"/>
      <c r="L129" s="52"/>
      <c r="M129" s="1259">
        <f>'Nom. Sic. Sem. 2'!$N$16</f>
        <v>0</v>
      </c>
      <c r="N129" s="1260"/>
    </row>
    <row r="130" spans="1:14">
      <c r="A130" s="66">
        <v>0</v>
      </c>
      <c r="B130" s="52" t="s">
        <v>125</v>
      </c>
      <c r="C130" s="52"/>
      <c r="D130" s="52"/>
      <c r="E130" s="1272">
        <v>0</v>
      </c>
      <c r="F130" s="1273"/>
      <c r="G130" s="65"/>
      <c r="I130" s="66">
        <v>0</v>
      </c>
      <c r="J130" s="52" t="s">
        <v>125</v>
      </c>
      <c r="K130" s="52"/>
      <c r="L130" s="52"/>
      <c r="M130" s="1259">
        <v>0</v>
      </c>
      <c r="N130" s="1260"/>
    </row>
    <row r="131" spans="1:14">
      <c r="A131" s="66">
        <v>0</v>
      </c>
      <c r="B131" s="52" t="s">
        <v>126</v>
      </c>
      <c r="C131" s="52"/>
      <c r="D131" s="52"/>
      <c r="E131" s="1272">
        <v>0</v>
      </c>
      <c r="F131" s="1273"/>
      <c r="G131" s="65"/>
      <c r="I131" s="66">
        <v>0</v>
      </c>
      <c r="J131" s="52" t="s">
        <v>126</v>
      </c>
      <c r="K131" s="52"/>
      <c r="L131" s="52"/>
      <c r="M131" s="1259">
        <v>0</v>
      </c>
      <c r="N131" s="1260"/>
    </row>
    <row r="132" spans="1:14">
      <c r="A132" s="66">
        <f>'Nom. Sic. Sem. 2'!V15</f>
        <v>0</v>
      </c>
      <c r="B132" s="226" t="s">
        <v>261</v>
      </c>
      <c r="C132" s="226"/>
      <c r="D132" s="52"/>
      <c r="E132" s="1259">
        <f>'Nom. Sic. Sem. 2'!W15</f>
        <v>0</v>
      </c>
      <c r="F132" s="1260"/>
      <c r="G132" s="65"/>
      <c r="I132" s="66">
        <f>'Nom. Sic. Sem. 2'!V16</f>
        <v>0</v>
      </c>
      <c r="J132" s="226" t="s">
        <v>261</v>
      </c>
      <c r="K132" s="226"/>
      <c r="L132" s="52"/>
      <c r="M132" s="1259">
        <f>'Nom. Sic. Sem. 2'!W16</f>
        <v>0</v>
      </c>
      <c r="N132" s="1260"/>
    </row>
    <row r="133" spans="1:14">
      <c r="A133" s="67">
        <f>'Nom. Sic. Sem. 2'!X15</f>
        <v>1</v>
      </c>
      <c r="B133" s="226" t="s">
        <v>262</v>
      </c>
      <c r="C133" s="226"/>
      <c r="D133" s="52"/>
      <c r="E133" s="1272">
        <f>'Nom. Sic. Sem. 2'!Y15</f>
        <v>1144.5</v>
      </c>
      <c r="F133" s="1273"/>
      <c r="G133" s="65"/>
      <c r="I133" s="67">
        <f>'Nom. Sic. Sem. 2'!X16</f>
        <v>1</v>
      </c>
      <c r="J133" s="226" t="s">
        <v>262</v>
      </c>
      <c r="K133" s="226"/>
      <c r="L133" s="52"/>
      <c r="M133" s="1272">
        <f>'Nom. Sic. Sem. 2'!Y16</f>
        <v>1050</v>
      </c>
      <c r="N133" s="1273"/>
    </row>
    <row r="134" spans="1:14">
      <c r="A134" s="66">
        <f>'Nom. Sic. Sem. 2'!$AB$15</f>
        <v>2</v>
      </c>
      <c r="B134" s="52" t="s">
        <v>128</v>
      </c>
      <c r="C134" s="52"/>
      <c r="D134" s="52"/>
      <c r="E134" s="1272">
        <f>'Nom. Sic. Sem. 2'!$AC$15</f>
        <v>1765.8</v>
      </c>
      <c r="F134" s="1273"/>
      <c r="G134" s="65"/>
      <c r="I134" s="66">
        <f>'Nom. Sic. Sem. 2'!$AB$16</f>
        <v>2</v>
      </c>
      <c r="J134" s="52" t="s">
        <v>128</v>
      </c>
      <c r="K134" s="52"/>
      <c r="L134" s="52"/>
      <c r="M134" s="1259">
        <f>'Nom. Sic. Sem. 2'!$AC$16</f>
        <v>1620</v>
      </c>
      <c r="N134" s="1260"/>
    </row>
    <row r="135" spans="1:14">
      <c r="A135" s="66">
        <f>'Nom. Sic. Sem. 2'!$O$15</f>
        <v>2</v>
      </c>
      <c r="B135" s="1267" t="str">
        <f>'Nom. Sic. Sem. 1'!$O$4</f>
        <v>PR / RM /F</v>
      </c>
      <c r="C135" s="1267"/>
      <c r="D135" s="1267"/>
      <c r="E135" s="1272">
        <f>'Nom. Sic. Sem. 2'!$P$15</f>
        <v>1308</v>
      </c>
      <c r="F135" s="1273"/>
      <c r="G135" s="65"/>
      <c r="I135" s="66">
        <f>'Nom. Sic. Sem. 2'!$O$16</f>
        <v>0</v>
      </c>
      <c r="J135" s="1267" t="str">
        <f>'Nom. Sic. Sem. 1'!$O$4</f>
        <v>PR / RM /F</v>
      </c>
      <c r="K135" s="1267"/>
      <c r="L135" s="1267"/>
      <c r="M135" s="1259">
        <f>'Nom. Sic. Sem. 2'!$P$16</f>
        <v>0</v>
      </c>
      <c r="N135" s="1260"/>
    </row>
    <row r="136" spans="1:14" ht="16.5" customHeight="1">
      <c r="A136" s="51"/>
      <c r="B136" s="1261" t="s">
        <v>10</v>
      </c>
      <c r="C136" s="1261"/>
      <c r="D136" s="52"/>
      <c r="E136" s="1259">
        <f>SUM(E127:F135)</f>
        <v>6180.3</v>
      </c>
      <c r="F136" s="1262"/>
      <c r="G136" s="69"/>
      <c r="I136" s="51"/>
      <c r="J136" s="1261" t="s">
        <v>10</v>
      </c>
      <c r="K136" s="1261"/>
      <c r="L136" s="52"/>
      <c r="M136" s="1259">
        <f>SUM(M127:N135)</f>
        <v>5670</v>
      </c>
      <c r="N136" s="1260"/>
    </row>
    <row r="137" spans="1:14">
      <c r="A137" s="1263" t="s">
        <v>105</v>
      </c>
      <c r="B137" s="1248"/>
      <c r="C137" s="1248"/>
      <c r="D137" s="1248"/>
      <c r="E137" s="1257"/>
      <c r="F137" s="1258"/>
      <c r="G137" s="69"/>
      <c r="I137" s="1263" t="s">
        <v>105</v>
      </c>
      <c r="J137" s="1248"/>
      <c r="K137" s="1248"/>
      <c r="L137" s="1248"/>
      <c r="M137" s="1264"/>
      <c r="N137" s="1265"/>
    </row>
    <row r="138" spans="1:14">
      <c r="A138" s="1266" t="s">
        <v>253</v>
      </c>
      <c r="B138" s="1267"/>
      <c r="C138" s="1267"/>
      <c r="D138" s="73">
        <f>'Nom. Sic. Sem. 2'!$AJ$15</f>
        <v>0</v>
      </c>
      <c r="E138" s="52"/>
      <c r="F138" s="54"/>
      <c r="G138" s="55"/>
      <c r="I138" s="1266" t="s">
        <v>253</v>
      </c>
      <c r="J138" s="1267"/>
      <c r="K138" s="1267"/>
      <c r="L138" s="73">
        <f>'Nom. Sic. Sem. 2'!$AG$16</f>
        <v>0</v>
      </c>
      <c r="M138" s="52"/>
      <c r="N138" s="54"/>
    </row>
    <row r="139" spans="1:14">
      <c r="A139" s="1266" t="s">
        <v>130</v>
      </c>
      <c r="B139" s="1267"/>
      <c r="C139" s="1267"/>
      <c r="D139" s="73">
        <f>'Nom. Sic. Sem. 2'!$AE$15</f>
        <v>206.01</v>
      </c>
      <c r="E139" s="73"/>
      <c r="F139" s="54"/>
      <c r="G139" s="55"/>
      <c r="I139" s="1266" t="s">
        <v>130</v>
      </c>
      <c r="J139" s="1267"/>
      <c r="K139" s="1267"/>
      <c r="L139" s="73">
        <f>'Nom. Sic. Sem. 2'!$AE$16</f>
        <v>189</v>
      </c>
      <c r="M139" s="73"/>
      <c r="N139" s="54"/>
    </row>
    <row r="140" spans="1:14">
      <c r="A140" s="72" t="s">
        <v>131</v>
      </c>
      <c r="B140" s="68"/>
      <c r="C140" s="68"/>
      <c r="D140" s="73">
        <f>'Nom. Sic. Sem. 2'!$AF$15</f>
        <v>61.803000000000004</v>
      </c>
      <c r="E140" s="52"/>
      <c r="F140" s="54"/>
      <c r="G140" s="55"/>
      <c r="I140" s="72" t="s">
        <v>131</v>
      </c>
      <c r="J140" s="68"/>
      <c r="K140" s="68"/>
      <c r="L140" s="73">
        <f>'Nom. Sic. Sem. 2'!$AF$16</f>
        <v>56.7</v>
      </c>
      <c r="M140" s="52"/>
      <c r="N140" s="54"/>
    </row>
    <row r="141" spans="1:14">
      <c r="A141" s="1266" t="s">
        <v>132</v>
      </c>
      <c r="B141" s="1267"/>
      <c r="C141" s="1267"/>
      <c r="D141" s="73">
        <f>'Nom. Sic. Sem. 2'!$AH$15</f>
        <v>0</v>
      </c>
      <c r="E141" s="52"/>
      <c r="F141" s="54"/>
      <c r="G141" s="55"/>
      <c r="I141" s="1266" t="s">
        <v>132</v>
      </c>
      <c r="J141" s="1267"/>
      <c r="K141" s="1267"/>
      <c r="L141" s="73">
        <f>'Nom. Sic. Sem. 2'!$AH$16</f>
        <v>0</v>
      </c>
      <c r="M141" s="52"/>
      <c r="N141" s="54"/>
    </row>
    <row r="142" spans="1:14">
      <c r="A142" s="1266" t="s">
        <v>133</v>
      </c>
      <c r="B142" s="1267"/>
      <c r="C142" s="1267"/>
      <c r="D142" s="73">
        <f>'Nom. Sic. Sem. 2'!$AI$15</f>
        <v>61.803000000000004</v>
      </c>
      <c r="E142" s="52"/>
      <c r="F142" s="54"/>
      <c r="G142" s="55"/>
      <c r="I142" s="1266" t="s">
        <v>133</v>
      </c>
      <c r="J142" s="1267"/>
      <c r="K142" s="1267"/>
      <c r="L142" s="73">
        <f>'Nom. Sic. Sem. 2'!$AI$16</f>
        <v>56.7</v>
      </c>
      <c r="M142" s="52"/>
      <c r="N142" s="54"/>
    </row>
    <row r="143" spans="1:14" ht="13.5" thickBot="1">
      <c r="A143" s="1268" t="s">
        <v>134</v>
      </c>
      <c r="B143" s="1257"/>
      <c r="C143" s="1257"/>
      <c r="D143" s="52"/>
      <c r="E143" s="1269">
        <f>SUM(D138:D142)</f>
        <v>329.61599999999999</v>
      </c>
      <c r="F143" s="1258"/>
      <c r="G143" s="69"/>
      <c r="I143" s="1268" t="s">
        <v>134</v>
      </c>
      <c r="J143" s="1269"/>
      <c r="K143" s="1269"/>
      <c r="L143" s="52"/>
      <c r="M143" s="1270">
        <f>SUM(L138:L142)</f>
        <v>302.39999999999998</v>
      </c>
      <c r="N143" s="1271"/>
    </row>
    <row r="144" spans="1:14" ht="20.25" customHeight="1" thickBot="1">
      <c r="A144" s="51"/>
      <c r="B144" s="1248" t="s">
        <v>104</v>
      </c>
      <c r="C144" s="1248"/>
      <c r="D144" s="1248"/>
      <c r="E144" s="1249">
        <f>(E136-E143)</f>
        <v>5850.6840000000002</v>
      </c>
      <c r="F144" s="1250"/>
      <c r="G144" s="69"/>
      <c r="I144" s="51"/>
      <c r="J144" s="1248" t="s">
        <v>104</v>
      </c>
      <c r="K144" s="1248"/>
      <c r="L144" s="1251"/>
      <c r="M144" s="1249">
        <f>(M136-M143)</f>
        <v>5367.6</v>
      </c>
      <c r="N144" s="1252"/>
    </row>
    <row r="145" spans="1:14">
      <c r="A145" s="51"/>
      <c r="B145" s="52"/>
      <c r="C145" s="52"/>
      <c r="D145" s="52"/>
      <c r="E145" s="52"/>
      <c r="F145" s="54"/>
      <c r="G145" s="55"/>
      <c r="I145" s="51"/>
      <c r="J145" s="52"/>
      <c r="K145" s="52"/>
      <c r="L145" s="52"/>
      <c r="M145" s="52"/>
      <c r="N145" s="54"/>
    </row>
    <row r="146" spans="1:14">
      <c r="A146" s="51"/>
      <c r="B146" s="52"/>
      <c r="C146" s="52"/>
      <c r="D146" s="52"/>
      <c r="E146" s="52"/>
      <c r="F146" s="54"/>
      <c r="G146" s="55"/>
      <c r="I146" s="51"/>
      <c r="J146" s="52"/>
      <c r="K146" s="52"/>
      <c r="L146" s="52"/>
      <c r="M146" s="52"/>
      <c r="N146" s="54"/>
    </row>
    <row r="147" spans="1:14">
      <c r="A147" s="1253"/>
      <c r="B147" s="1254"/>
      <c r="C147" s="1254"/>
      <c r="D147" s="52" t="s">
        <v>135</v>
      </c>
      <c r="E147" s="52"/>
      <c r="F147" s="54"/>
      <c r="G147" s="55"/>
      <c r="I147" s="1253"/>
      <c r="J147" s="1254"/>
      <c r="K147" s="1254"/>
      <c r="L147" s="52" t="s">
        <v>135</v>
      </c>
      <c r="M147" s="52"/>
      <c r="N147" s="54"/>
    </row>
    <row r="148" spans="1:14">
      <c r="A148" s="1255" t="s">
        <v>136</v>
      </c>
      <c r="B148" s="1256"/>
      <c r="C148" s="1256"/>
      <c r="D148" s="1257" t="s">
        <v>137</v>
      </c>
      <c r="E148" s="1257"/>
      <c r="F148" s="1258"/>
      <c r="G148" s="69"/>
      <c r="I148" s="1255" t="s">
        <v>136</v>
      </c>
      <c r="J148" s="1256"/>
      <c r="K148" s="1256"/>
      <c r="L148" s="1257" t="s">
        <v>137</v>
      </c>
      <c r="M148" s="1257"/>
      <c r="N148" s="1258"/>
    </row>
    <row r="149" spans="1:14" ht="13.5" thickBot="1">
      <c r="A149" s="75"/>
      <c r="B149" s="76"/>
      <c r="C149" s="76"/>
      <c r="D149" s="76"/>
      <c r="E149" s="76"/>
      <c r="F149" s="77"/>
      <c r="G149" s="55"/>
      <c r="I149" s="75"/>
      <c r="J149" s="76"/>
      <c r="K149" s="76"/>
      <c r="L149" s="76"/>
      <c r="M149" s="76"/>
      <c r="N149" s="77"/>
    </row>
    <row r="150" spans="1:14">
      <c r="A150" s="52"/>
      <c r="B150" s="52"/>
      <c r="C150" s="52"/>
      <c r="D150" s="52"/>
      <c r="E150" s="52"/>
      <c r="F150" s="52"/>
      <c r="G150" s="55"/>
      <c r="I150" s="52"/>
      <c r="J150" s="52"/>
      <c r="K150" s="52"/>
      <c r="L150" s="52"/>
      <c r="M150" s="52"/>
      <c r="N150" s="52"/>
    </row>
    <row r="151" spans="1:14" ht="13.5" thickBot="1">
      <c r="A151" s="52"/>
      <c r="B151" s="52"/>
      <c r="C151" s="52"/>
      <c r="D151" s="52"/>
      <c r="E151" s="52"/>
      <c r="F151" s="52"/>
      <c r="G151" s="55"/>
      <c r="I151" s="52"/>
      <c r="J151" s="52"/>
      <c r="K151" s="52"/>
      <c r="L151" s="52"/>
      <c r="M151" s="52"/>
      <c r="N151" s="52"/>
    </row>
    <row r="152" spans="1:14" ht="19.5" customHeight="1">
      <c r="A152" s="1274" t="s">
        <v>138</v>
      </c>
      <c r="B152" s="1275"/>
      <c r="C152" s="1275"/>
      <c r="D152" s="1275"/>
      <c r="E152" s="1275"/>
      <c r="F152" s="1276"/>
      <c r="G152" s="50"/>
      <c r="I152" s="1274" t="s">
        <v>138</v>
      </c>
      <c r="J152" s="1275"/>
      <c r="K152" s="1275"/>
      <c r="L152" s="1275"/>
      <c r="M152" s="1275"/>
      <c r="N152" s="1276"/>
    </row>
    <row r="153" spans="1:14">
      <c r="A153" s="51"/>
      <c r="B153" s="52"/>
      <c r="C153" s="52"/>
      <c r="D153" s="53"/>
      <c r="E153" s="52"/>
      <c r="F153" s="54"/>
      <c r="G153" s="55"/>
      <c r="I153" s="51"/>
      <c r="J153" s="52"/>
      <c r="K153" s="52"/>
      <c r="L153" s="53"/>
      <c r="M153" s="52"/>
      <c r="N153" s="54"/>
    </row>
    <row r="154" spans="1:14">
      <c r="A154" s="56" t="s">
        <v>120</v>
      </c>
      <c r="B154" s="57">
        <f>'Nom. Sic. Sem. 2'!$C$4</f>
        <v>43535</v>
      </c>
      <c r="C154" s="52" t="s">
        <v>16</v>
      </c>
      <c r="D154" s="57">
        <f>'Nom. Sic. Sem. 2'!$G$4</f>
        <v>43541</v>
      </c>
      <c r="E154" s="52" t="s">
        <v>121</v>
      </c>
      <c r="F154" s="54">
        <f>'Nom. Sic. Sem. 2'!$J$4</f>
        <v>2019</v>
      </c>
      <c r="G154" s="55"/>
      <c r="I154" s="56" t="s">
        <v>120</v>
      </c>
      <c r="J154" s="57">
        <f>'Nom. Sic. Sem. 2'!$C$4</f>
        <v>43535</v>
      </c>
      <c r="K154" s="52" t="s">
        <v>16</v>
      </c>
      <c r="L154" s="57">
        <f>'Nom. Sic. Sem. 2'!$G$4</f>
        <v>43541</v>
      </c>
      <c r="M154" s="52" t="s">
        <v>121</v>
      </c>
      <c r="N154" s="54">
        <f>'Nom. Sic. Sem. 2'!$J$4</f>
        <v>2019</v>
      </c>
    </row>
    <row r="155" spans="1:14">
      <c r="A155" s="1277" t="s">
        <v>122</v>
      </c>
      <c r="B155" s="1278"/>
      <c r="C155" s="1279" t="str">
        <f>'Nom. Sic. Sem. 2'!$B$17</f>
        <v>Betulio S. González</v>
      </c>
      <c r="D155" s="1279"/>
      <c r="E155" s="1279"/>
      <c r="F155" s="1280"/>
      <c r="G155" s="60"/>
      <c r="I155" s="1277" t="s">
        <v>122</v>
      </c>
      <c r="J155" s="1278"/>
      <c r="K155" s="1279" t="str">
        <f>'Nom. Sic. Sem. 2'!$B$18</f>
        <v>David Rafael Ladino</v>
      </c>
      <c r="L155" s="1279"/>
      <c r="M155" s="1279"/>
      <c r="N155" s="1280"/>
    </row>
    <row r="156" spans="1:14">
      <c r="A156" s="58"/>
      <c r="B156" s="59"/>
      <c r="C156" s="61"/>
      <c r="D156" s="61"/>
      <c r="E156" s="61"/>
      <c r="F156" s="62"/>
      <c r="G156" s="63"/>
      <c r="I156" s="58"/>
      <c r="J156" s="59"/>
      <c r="K156" s="61"/>
      <c r="L156" s="61"/>
      <c r="M156" s="61"/>
      <c r="N156" s="62"/>
    </row>
    <row r="157" spans="1:14">
      <c r="A157" s="64">
        <f>'Nom. Sic. Sem. 2'!$L$17</f>
        <v>5</v>
      </c>
      <c r="B157" s="52" t="s">
        <v>123</v>
      </c>
      <c r="C157" s="52"/>
      <c r="D157" s="52"/>
      <c r="E157" s="1272">
        <f>'Nom. Sic. Sem. 2'!$M$17</f>
        <v>3000</v>
      </c>
      <c r="F157" s="1273"/>
      <c r="G157" s="65"/>
      <c r="I157" s="64">
        <f>'Nom. Sic. Sem. 2'!$L$18</f>
        <v>0</v>
      </c>
      <c r="J157" s="52" t="s">
        <v>123</v>
      </c>
      <c r="K157" s="52"/>
      <c r="L157" s="52"/>
      <c r="M157" s="1272">
        <f>'Nom. Sic. Sem. 2'!$M$18</f>
        <v>0</v>
      </c>
      <c r="N157" s="1273"/>
    </row>
    <row r="158" spans="1:14">
      <c r="A158" s="64"/>
      <c r="B158" s="52"/>
      <c r="C158" s="52"/>
      <c r="D158" s="52"/>
      <c r="E158" s="1272">
        <v>0</v>
      </c>
      <c r="F158" s="1273"/>
      <c r="G158" s="65"/>
      <c r="I158" s="64"/>
      <c r="J158" s="52"/>
      <c r="K158" s="52"/>
      <c r="L158" s="52"/>
      <c r="M158" s="1259">
        <v>0</v>
      </c>
      <c r="N158" s="1260"/>
    </row>
    <row r="159" spans="1:14">
      <c r="A159" s="64"/>
      <c r="B159" s="52" t="s">
        <v>124</v>
      </c>
      <c r="C159" s="52"/>
      <c r="D159" s="52"/>
      <c r="E159" s="1272">
        <f>'Nom. Sic. Sem. 2'!$N$17</f>
        <v>0</v>
      </c>
      <c r="F159" s="1273"/>
      <c r="G159" s="65"/>
      <c r="I159" s="64"/>
      <c r="J159" s="52" t="s">
        <v>124</v>
      </c>
      <c r="K159" s="52"/>
      <c r="L159" s="52"/>
      <c r="M159" s="1259">
        <f>'Nom. Sic. Sem. 2'!$N$18</f>
        <v>0</v>
      </c>
      <c r="N159" s="1260"/>
    </row>
    <row r="160" spans="1:14">
      <c r="A160" s="66">
        <v>0</v>
      </c>
      <c r="B160" s="52" t="s">
        <v>125</v>
      </c>
      <c r="C160" s="52"/>
      <c r="D160" s="52"/>
      <c r="E160" s="1272">
        <v>0</v>
      </c>
      <c r="F160" s="1273"/>
      <c r="G160" s="65"/>
      <c r="I160" s="66">
        <v>0</v>
      </c>
      <c r="J160" s="52" t="s">
        <v>125</v>
      </c>
      <c r="K160" s="52"/>
      <c r="L160" s="52"/>
      <c r="M160" s="1259">
        <v>0</v>
      </c>
      <c r="N160" s="1260"/>
    </row>
    <row r="161" spans="1:14">
      <c r="A161" s="66">
        <v>0</v>
      </c>
      <c r="B161" s="52" t="s">
        <v>126</v>
      </c>
      <c r="C161" s="52"/>
      <c r="D161" s="52"/>
      <c r="E161" s="1272">
        <v>0</v>
      </c>
      <c r="F161" s="1273"/>
      <c r="G161" s="65"/>
      <c r="I161" s="66">
        <v>0</v>
      </c>
      <c r="J161" s="52" t="s">
        <v>126</v>
      </c>
      <c r="K161" s="52"/>
      <c r="L161" s="52"/>
      <c r="M161" s="1259">
        <v>0</v>
      </c>
      <c r="N161" s="1260"/>
    </row>
    <row r="162" spans="1:14">
      <c r="A162" s="66">
        <f>'Nom. Sic. Sem. 2'!V17</f>
        <v>0</v>
      </c>
      <c r="B162" s="226" t="s">
        <v>261</v>
      </c>
      <c r="C162" s="226"/>
      <c r="D162" s="52"/>
      <c r="E162" s="1259">
        <f>'Nom. Sic. Sem. 2'!W17</f>
        <v>0</v>
      </c>
      <c r="F162" s="1260"/>
      <c r="G162" s="65"/>
      <c r="I162" s="66">
        <f>'Nom. Sic. Sem. 2'!V18</f>
        <v>0</v>
      </c>
      <c r="J162" s="226" t="s">
        <v>261</v>
      </c>
      <c r="K162" s="226"/>
      <c r="L162" s="52"/>
      <c r="M162" s="1259">
        <f>'Nom. Sic. Sem. 2'!W18</f>
        <v>0</v>
      </c>
      <c r="N162" s="1260"/>
    </row>
    <row r="163" spans="1:14">
      <c r="A163" s="67">
        <f>'Nom. Sic. Sem. 2'!X17</f>
        <v>1</v>
      </c>
      <c r="B163" s="226" t="s">
        <v>262</v>
      </c>
      <c r="C163" s="226"/>
      <c r="D163" s="52"/>
      <c r="E163" s="1272">
        <f>'Nom. Sic. Sem. 2'!Y17</f>
        <v>1050</v>
      </c>
      <c r="F163" s="1273"/>
      <c r="G163" s="65"/>
      <c r="I163" s="67">
        <f>'Nom. Sic. Sem. 2'!X18</f>
        <v>0</v>
      </c>
      <c r="J163" s="226" t="s">
        <v>262</v>
      </c>
      <c r="K163" s="226"/>
      <c r="L163" s="52"/>
      <c r="M163" s="1272">
        <f>'Nom. Sic. Sem. 2'!Y18</f>
        <v>0</v>
      </c>
      <c r="N163" s="1273"/>
    </row>
    <row r="164" spans="1:14">
      <c r="A164" s="66">
        <f>'Nom. Sic. Sem. 2'!$AB$17</f>
        <v>2</v>
      </c>
      <c r="B164" s="52" t="s">
        <v>128</v>
      </c>
      <c r="C164" s="52"/>
      <c r="D164" s="52"/>
      <c r="E164" s="1272">
        <f>'Nom. Sic. Sem. 2'!$AC$17</f>
        <v>1620</v>
      </c>
      <c r="F164" s="1273"/>
      <c r="G164" s="65"/>
      <c r="I164" s="66">
        <f>'Nom. Sic. Sem. 2'!$AB$18</f>
        <v>0</v>
      </c>
      <c r="J164" s="52" t="s">
        <v>128</v>
      </c>
      <c r="K164" s="52"/>
      <c r="L164" s="52"/>
      <c r="M164" s="1259">
        <f>'Nom. Sic. Sem. 2'!$AC$18</f>
        <v>0</v>
      </c>
      <c r="N164" s="1260"/>
    </row>
    <row r="165" spans="1:14">
      <c r="A165" s="66">
        <f>'Nom. Sic. Sem. 2'!$O$17</f>
        <v>0</v>
      </c>
      <c r="B165" s="1267" t="str">
        <f>'Nom. Sic. Sem. 1'!$O$4</f>
        <v>PR / RM /F</v>
      </c>
      <c r="C165" s="1267"/>
      <c r="D165" s="1267"/>
      <c r="E165" s="1272">
        <f>'Nom. Sic. Sem. 2'!$P$17</f>
        <v>0</v>
      </c>
      <c r="F165" s="1273"/>
      <c r="G165" s="65"/>
      <c r="I165" s="66">
        <f>'Nom. Sic. Sem. 2'!$O$18</f>
        <v>0</v>
      </c>
      <c r="J165" s="1267" t="str">
        <f>'Nom. Sic. Sem. 1'!$O$4</f>
        <v>PR / RM /F</v>
      </c>
      <c r="K165" s="1267"/>
      <c r="L165" s="1267"/>
      <c r="M165" s="1259">
        <f>'Nom. Sic. Sem. 2'!$P$18</f>
        <v>0</v>
      </c>
      <c r="N165" s="1260"/>
    </row>
    <row r="166" spans="1:14" ht="16.5" customHeight="1">
      <c r="A166" s="51"/>
      <c r="B166" s="1261" t="s">
        <v>10</v>
      </c>
      <c r="C166" s="1261"/>
      <c r="D166" s="52"/>
      <c r="E166" s="1259">
        <f>SUM(E157:F165)</f>
        <v>5670</v>
      </c>
      <c r="F166" s="1262"/>
      <c r="G166" s="69"/>
      <c r="I166" s="51"/>
      <c r="J166" s="1261" t="s">
        <v>10</v>
      </c>
      <c r="K166" s="1261"/>
      <c r="L166" s="52"/>
      <c r="M166" s="1259">
        <f>SUM(M157:N165)</f>
        <v>0</v>
      </c>
      <c r="N166" s="1260"/>
    </row>
    <row r="167" spans="1:14">
      <c r="A167" s="1263" t="s">
        <v>105</v>
      </c>
      <c r="B167" s="1248"/>
      <c r="C167" s="1248"/>
      <c r="D167" s="1248"/>
      <c r="E167" s="1257"/>
      <c r="F167" s="1258"/>
      <c r="G167" s="69"/>
      <c r="I167" s="1263" t="s">
        <v>105</v>
      </c>
      <c r="J167" s="1248"/>
      <c r="K167" s="1248"/>
      <c r="L167" s="1248"/>
      <c r="M167" s="1264"/>
      <c r="N167" s="1265"/>
    </row>
    <row r="168" spans="1:14">
      <c r="A168" s="1266" t="s">
        <v>253</v>
      </c>
      <c r="B168" s="1267"/>
      <c r="C168" s="1267"/>
      <c r="D168" s="73">
        <f>'Nom. Sic. Sem. 2'!$AJ$17</f>
        <v>0</v>
      </c>
      <c r="E168" s="52"/>
      <c r="F168" s="54"/>
      <c r="G168" s="55"/>
      <c r="I168" s="1266" t="s">
        <v>253</v>
      </c>
      <c r="J168" s="1267"/>
      <c r="K168" s="1267"/>
      <c r="L168" s="73">
        <f>'Nom. Sic. Sem. 2'!$AJ$18</f>
        <v>0</v>
      </c>
      <c r="M168" s="52"/>
      <c r="N168" s="54"/>
    </row>
    <row r="169" spans="1:14">
      <c r="A169" s="1266" t="s">
        <v>130</v>
      </c>
      <c r="B169" s="1267"/>
      <c r="C169" s="1267"/>
      <c r="D169" s="73">
        <f>'Nom. Sic. Sem. 2'!$AE$17</f>
        <v>189</v>
      </c>
      <c r="E169" s="73"/>
      <c r="F169" s="54"/>
      <c r="G169" s="55"/>
      <c r="I169" s="1266" t="s">
        <v>130</v>
      </c>
      <c r="J169" s="1267"/>
      <c r="K169" s="1267"/>
      <c r="L169" s="73">
        <f>'Nom. Sic. Sem. 2'!$AE$18</f>
        <v>0</v>
      </c>
      <c r="M169" s="73"/>
      <c r="N169" s="54"/>
    </row>
    <row r="170" spans="1:14">
      <c r="A170" s="72" t="s">
        <v>131</v>
      </c>
      <c r="B170" s="68"/>
      <c r="C170" s="68"/>
      <c r="D170" s="73">
        <f>'Nom. Sic. Sem. 2'!$AF$17</f>
        <v>56.7</v>
      </c>
      <c r="E170" s="52"/>
      <c r="F170" s="54"/>
      <c r="G170" s="55"/>
      <c r="I170" s="72" t="s">
        <v>131</v>
      </c>
      <c r="J170" s="68"/>
      <c r="K170" s="68"/>
      <c r="L170" s="73">
        <f>'Nom. Sic. Sem. 2'!$AF$18</f>
        <v>0</v>
      </c>
      <c r="M170" s="52"/>
      <c r="N170" s="54"/>
    </row>
    <row r="171" spans="1:14">
      <c r="A171" s="1266" t="s">
        <v>132</v>
      </c>
      <c r="B171" s="1267"/>
      <c r="C171" s="1267"/>
      <c r="D171" s="73">
        <f>'Nom. Sic. Sem. 2'!$AH$17</f>
        <v>0</v>
      </c>
      <c r="E171" s="52"/>
      <c r="F171" s="54"/>
      <c r="G171" s="55"/>
      <c r="I171" s="1266" t="s">
        <v>132</v>
      </c>
      <c r="J171" s="1267"/>
      <c r="K171" s="1267"/>
      <c r="L171" s="73">
        <f>'Nom. Sic. Sem. 2'!$AH$18</f>
        <v>0</v>
      </c>
      <c r="M171" s="52"/>
      <c r="N171" s="54"/>
    </row>
    <row r="172" spans="1:14">
      <c r="A172" s="1266" t="s">
        <v>133</v>
      </c>
      <c r="B172" s="1267"/>
      <c r="C172" s="1267"/>
      <c r="D172" s="73">
        <f>'Nom. Sic. Sem. 2'!$AI$17</f>
        <v>56.7</v>
      </c>
      <c r="E172" s="52"/>
      <c r="F172" s="54"/>
      <c r="G172" s="55"/>
      <c r="I172" s="1266" t="s">
        <v>133</v>
      </c>
      <c r="J172" s="1267"/>
      <c r="K172" s="1267"/>
      <c r="L172" s="73">
        <f>'Nom. Sic. Sem. 2'!$AI$18</f>
        <v>0</v>
      </c>
      <c r="M172" s="52"/>
      <c r="N172" s="54"/>
    </row>
    <row r="173" spans="1:14" ht="13.5" thickBot="1">
      <c r="A173" s="1268" t="s">
        <v>134</v>
      </c>
      <c r="B173" s="1257"/>
      <c r="C173" s="1257"/>
      <c r="D173" s="52"/>
      <c r="E173" s="1269">
        <f>SUM(D168:D172)</f>
        <v>302.39999999999998</v>
      </c>
      <c r="F173" s="1258"/>
      <c r="G173" s="69"/>
      <c r="I173" s="1268" t="s">
        <v>134</v>
      </c>
      <c r="J173" s="1269"/>
      <c r="K173" s="1269"/>
      <c r="L173" s="52"/>
      <c r="M173" s="1270">
        <f>SUM(L168:L172)</f>
        <v>0</v>
      </c>
      <c r="N173" s="1271"/>
    </row>
    <row r="174" spans="1:14" ht="20.25" customHeight="1" thickBot="1">
      <c r="A174" s="51"/>
      <c r="B174" s="1248" t="s">
        <v>104</v>
      </c>
      <c r="C174" s="1248"/>
      <c r="D174" s="1248"/>
      <c r="E174" s="1249">
        <f>(E166-E173)</f>
        <v>5367.6</v>
      </c>
      <c r="F174" s="1250"/>
      <c r="G174" s="69"/>
      <c r="I174" s="51"/>
      <c r="J174" s="1248" t="s">
        <v>104</v>
      </c>
      <c r="K174" s="1248"/>
      <c r="L174" s="1251"/>
      <c r="M174" s="1249">
        <f>(M166-M173)</f>
        <v>0</v>
      </c>
      <c r="N174" s="1252"/>
    </row>
    <row r="175" spans="1:14">
      <c r="A175" s="51"/>
      <c r="B175" s="52"/>
      <c r="C175" s="52"/>
      <c r="D175" s="52"/>
      <c r="E175" s="52"/>
      <c r="F175" s="54"/>
      <c r="G175" s="55"/>
      <c r="I175" s="51"/>
      <c r="J175" s="52"/>
      <c r="K175" s="52"/>
      <c r="L175" s="52"/>
      <c r="M175" s="52"/>
      <c r="N175" s="54"/>
    </row>
    <row r="176" spans="1:14">
      <c r="A176" s="51"/>
      <c r="B176" s="52"/>
      <c r="C176" s="52"/>
      <c r="D176" s="52"/>
      <c r="E176" s="52"/>
      <c r="F176" s="54"/>
      <c r="G176" s="55"/>
      <c r="I176" s="51"/>
      <c r="J176" s="52"/>
      <c r="K176" s="52"/>
      <c r="L176" s="52"/>
      <c r="M176" s="52"/>
      <c r="N176" s="54"/>
    </row>
    <row r="177" spans="1:14">
      <c r="A177" s="1253"/>
      <c r="B177" s="1254"/>
      <c r="C177" s="1254"/>
      <c r="D177" s="52" t="s">
        <v>135</v>
      </c>
      <c r="E177" s="52"/>
      <c r="F177" s="54"/>
      <c r="G177" s="55"/>
      <c r="I177" s="1253"/>
      <c r="J177" s="1254"/>
      <c r="K177" s="1254"/>
      <c r="L177" s="52" t="s">
        <v>135</v>
      </c>
      <c r="M177" s="52"/>
      <c r="N177" s="54"/>
    </row>
    <row r="178" spans="1:14">
      <c r="A178" s="1255" t="s">
        <v>136</v>
      </c>
      <c r="B178" s="1256"/>
      <c r="C178" s="1256"/>
      <c r="D178" s="1257" t="s">
        <v>137</v>
      </c>
      <c r="E178" s="1257"/>
      <c r="F178" s="1258"/>
      <c r="G178" s="69"/>
      <c r="I178" s="1255" t="s">
        <v>136</v>
      </c>
      <c r="J178" s="1256"/>
      <c r="K178" s="1256"/>
      <c r="L178" s="1257" t="s">
        <v>137</v>
      </c>
      <c r="M178" s="1257"/>
      <c r="N178" s="1258"/>
    </row>
    <row r="179" spans="1:14" ht="13.5" thickBot="1">
      <c r="A179" s="75"/>
      <c r="B179" s="76"/>
      <c r="C179" s="76"/>
      <c r="D179" s="76"/>
      <c r="E179" s="76"/>
      <c r="F179" s="77"/>
      <c r="G179" s="55"/>
      <c r="I179" s="75"/>
      <c r="J179" s="76"/>
      <c r="K179" s="76"/>
      <c r="L179" s="76"/>
      <c r="M179" s="76"/>
      <c r="N179" s="77"/>
    </row>
    <row r="180" spans="1:14">
      <c r="A180" s="1267"/>
      <c r="B180" s="1267"/>
      <c r="C180" s="1267"/>
      <c r="D180" s="73"/>
      <c r="E180" s="52"/>
      <c r="F180" s="52"/>
      <c r="G180" s="52"/>
      <c r="H180" s="52"/>
      <c r="I180" s="1284"/>
      <c r="J180" s="1284"/>
      <c r="K180" s="1284"/>
      <c r="L180" s="73"/>
      <c r="M180" s="52"/>
      <c r="N180" s="52"/>
    </row>
    <row r="181" spans="1:14" ht="13.5" thickBot="1">
      <c r="A181" s="1267"/>
      <c r="B181" s="1267"/>
      <c r="C181" s="1267"/>
      <c r="D181" s="73"/>
      <c r="E181" s="73"/>
      <c r="F181" s="52"/>
      <c r="G181" s="52"/>
      <c r="H181" s="52"/>
      <c r="I181" s="1283"/>
      <c r="J181" s="1283"/>
      <c r="K181" s="1283"/>
      <c r="L181" s="73"/>
      <c r="M181" s="73"/>
      <c r="N181" s="52"/>
    </row>
    <row r="182" spans="1:14" ht="19.5" customHeight="1">
      <c r="A182" s="1274" t="s">
        <v>138</v>
      </c>
      <c r="B182" s="1275"/>
      <c r="C182" s="1275"/>
      <c r="D182" s="1275"/>
      <c r="E182" s="1275"/>
      <c r="F182" s="1276"/>
      <c r="G182" s="50"/>
      <c r="I182" s="1274" t="s">
        <v>138</v>
      </c>
      <c r="J182" s="1275"/>
      <c r="K182" s="1275"/>
      <c r="L182" s="1275"/>
      <c r="M182" s="1275"/>
      <c r="N182" s="1276"/>
    </row>
    <row r="183" spans="1:14">
      <c r="A183" s="51"/>
      <c r="B183" s="52"/>
      <c r="C183" s="52"/>
      <c r="D183" s="53"/>
      <c r="E183" s="52"/>
      <c r="F183" s="54"/>
      <c r="G183" s="55"/>
      <c r="I183" s="51"/>
      <c r="J183" s="52"/>
      <c r="K183" s="52"/>
      <c r="L183" s="53"/>
      <c r="M183" s="52"/>
      <c r="N183" s="54"/>
    </row>
    <row r="184" spans="1:14">
      <c r="A184" s="56" t="s">
        <v>120</v>
      </c>
      <c r="B184" s="57">
        <f>'Nom. Sic. Sem. 2'!$C$4</f>
        <v>43535</v>
      </c>
      <c r="C184" s="52" t="s">
        <v>16</v>
      </c>
      <c r="D184" s="57">
        <f>'Nom. Sic. Sem. 2'!$G$4</f>
        <v>43541</v>
      </c>
      <c r="E184" s="52" t="s">
        <v>121</v>
      </c>
      <c r="F184" s="54">
        <f>'Nom. Sic. Sem. 2'!$J$4</f>
        <v>2019</v>
      </c>
      <c r="G184" s="55"/>
      <c r="I184" s="56" t="s">
        <v>120</v>
      </c>
      <c r="J184" s="57">
        <f>'Nom. Sic. Sem. 2'!$C$4</f>
        <v>43535</v>
      </c>
      <c r="K184" s="52" t="s">
        <v>16</v>
      </c>
      <c r="L184" s="57">
        <f>'Nom. Sic. Sem. 2'!$G$4</f>
        <v>43541</v>
      </c>
      <c r="M184" s="52" t="s">
        <v>121</v>
      </c>
      <c r="N184" s="54">
        <f>'Nom. Sic. Sem. 2'!$J$4</f>
        <v>2019</v>
      </c>
    </row>
    <row r="185" spans="1:14">
      <c r="A185" s="1277" t="s">
        <v>122</v>
      </c>
      <c r="B185" s="1278"/>
      <c r="C185" s="1279" t="str">
        <f>'Nom. Sic. Sem. 2'!$B$19</f>
        <v>Euclides Gonzalez</v>
      </c>
      <c r="D185" s="1279"/>
      <c r="E185" s="1279"/>
      <c r="F185" s="1280"/>
      <c r="G185" s="60"/>
      <c r="I185" s="1277" t="s">
        <v>122</v>
      </c>
      <c r="J185" s="1278"/>
      <c r="K185" s="1279" t="str">
        <f>'Nom. Sic. Sem. 2'!$B$20</f>
        <v>Felipe Parra</v>
      </c>
      <c r="L185" s="1279"/>
      <c r="M185" s="1279"/>
      <c r="N185" s="1280"/>
    </row>
    <row r="186" spans="1:14">
      <c r="A186" s="58"/>
      <c r="B186" s="59"/>
      <c r="C186" s="61"/>
      <c r="D186" s="61"/>
      <c r="E186" s="61"/>
      <c r="F186" s="62"/>
      <c r="G186" s="63"/>
      <c r="I186" s="58"/>
      <c r="J186" s="59"/>
      <c r="K186" s="61"/>
      <c r="L186" s="61"/>
      <c r="M186" s="61"/>
      <c r="N186" s="62"/>
    </row>
    <row r="187" spans="1:14">
      <c r="A187" s="64">
        <f>'Nom. Sic. Sem. 1'!$L$18</f>
        <v>0</v>
      </c>
      <c r="B187" s="52" t="s">
        <v>123</v>
      </c>
      <c r="C187" s="52"/>
      <c r="D187" s="52"/>
      <c r="E187" s="1272">
        <f>'Nom. Sic. Sem. 2'!$M$19</f>
        <v>0</v>
      </c>
      <c r="F187" s="1273"/>
      <c r="G187" s="65"/>
      <c r="I187" s="64">
        <f>'Nom. Sic. Sem. 2'!$L$20</f>
        <v>0</v>
      </c>
      <c r="J187" s="52" t="s">
        <v>123</v>
      </c>
      <c r="K187" s="52"/>
      <c r="L187" s="52"/>
      <c r="M187" s="1272">
        <f>'Nom. Sic. Sem. 2'!$M$20</f>
        <v>0</v>
      </c>
      <c r="N187" s="1273"/>
    </row>
    <row r="188" spans="1:14">
      <c r="A188" s="64"/>
      <c r="B188" s="52"/>
      <c r="C188" s="52"/>
      <c r="D188" s="52"/>
      <c r="E188" s="1272">
        <v>0</v>
      </c>
      <c r="F188" s="1273"/>
      <c r="G188" s="65"/>
      <c r="I188" s="64"/>
      <c r="J188" s="52"/>
      <c r="K188" s="52"/>
      <c r="L188" s="52"/>
      <c r="M188" s="1259">
        <v>0</v>
      </c>
      <c r="N188" s="1260"/>
    </row>
    <row r="189" spans="1:14">
      <c r="A189" s="64"/>
      <c r="B189" s="52" t="s">
        <v>124</v>
      </c>
      <c r="C189" s="52"/>
      <c r="D189" s="52"/>
      <c r="E189" s="1272">
        <f>'Nom. Sic. Sem. 2'!$N$19</f>
        <v>0</v>
      </c>
      <c r="F189" s="1273"/>
      <c r="G189" s="65"/>
      <c r="I189" s="64"/>
      <c r="J189" s="52" t="s">
        <v>124</v>
      </c>
      <c r="K189" s="52"/>
      <c r="L189" s="52"/>
      <c r="M189" s="1259">
        <f>'Nom. Sic. Sem. 2'!$N$20</f>
        <v>0</v>
      </c>
      <c r="N189" s="1260"/>
    </row>
    <row r="190" spans="1:14">
      <c r="A190" s="66">
        <v>0</v>
      </c>
      <c r="B190" s="52" t="s">
        <v>125</v>
      </c>
      <c r="C190" s="52"/>
      <c r="D190" s="52"/>
      <c r="E190" s="1272">
        <v>0</v>
      </c>
      <c r="F190" s="1273"/>
      <c r="G190" s="65"/>
      <c r="I190" s="66">
        <v>0</v>
      </c>
      <c r="J190" s="52" t="s">
        <v>125</v>
      </c>
      <c r="K190" s="52"/>
      <c r="L190" s="52"/>
      <c r="M190" s="1259">
        <v>0</v>
      </c>
      <c r="N190" s="1260"/>
    </row>
    <row r="191" spans="1:14">
      <c r="A191" s="66">
        <v>0</v>
      </c>
      <c r="B191" s="52" t="s">
        <v>126</v>
      </c>
      <c r="C191" s="52"/>
      <c r="D191" s="52"/>
      <c r="E191" s="1272">
        <v>0</v>
      </c>
      <c r="F191" s="1273"/>
      <c r="G191" s="65"/>
      <c r="I191" s="66">
        <v>0</v>
      </c>
      <c r="J191" s="52" t="s">
        <v>126</v>
      </c>
      <c r="K191" s="52"/>
      <c r="L191" s="52"/>
      <c r="M191" s="1259">
        <v>0</v>
      </c>
      <c r="N191" s="1260"/>
    </row>
    <row r="192" spans="1:14">
      <c r="A192" s="66">
        <f>'Nom. Sic. Sem. 2'!V19</f>
        <v>0</v>
      </c>
      <c r="B192" s="226" t="s">
        <v>261</v>
      </c>
      <c r="C192" s="226"/>
      <c r="D192" s="52"/>
      <c r="E192" s="1259">
        <f>'Nom. Sic. Sem. 2'!W19</f>
        <v>0</v>
      </c>
      <c r="F192" s="1260"/>
      <c r="G192" s="65"/>
      <c r="I192" s="66">
        <f>'Nom. Sic. Sem. 2'!V20</f>
        <v>0</v>
      </c>
      <c r="J192" s="226" t="s">
        <v>261</v>
      </c>
      <c r="K192" s="226"/>
      <c r="L192" s="52"/>
      <c r="M192" s="1259">
        <f>'Nom. Sic. Sem. 2'!W20</f>
        <v>0</v>
      </c>
      <c r="N192" s="1260"/>
    </row>
    <row r="193" spans="1:14">
      <c r="A193" s="67">
        <f>'Nom. Sic. Sem. 2'!X19</f>
        <v>0</v>
      </c>
      <c r="B193" s="226" t="s">
        <v>262</v>
      </c>
      <c r="C193" s="226"/>
      <c r="D193" s="52"/>
      <c r="E193" s="1272">
        <f>'Nom. Sic. Sem. 2'!Y19</f>
        <v>0</v>
      </c>
      <c r="F193" s="1273"/>
      <c r="G193" s="65"/>
      <c r="I193" s="67">
        <f>'Nom. Sic. Sem. 2'!X20</f>
        <v>0</v>
      </c>
      <c r="J193" s="226" t="s">
        <v>262</v>
      </c>
      <c r="K193" s="226"/>
      <c r="L193" s="52"/>
      <c r="M193" s="1272">
        <f>'Nom. Sic. Sem. 2'!Y20</f>
        <v>0</v>
      </c>
      <c r="N193" s="1273"/>
    </row>
    <row r="194" spans="1:14">
      <c r="A194" s="66">
        <f>'Nom. Sic. Sem. 2'!$AB$19</f>
        <v>0</v>
      </c>
      <c r="B194" s="52" t="s">
        <v>128</v>
      </c>
      <c r="C194" s="52"/>
      <c r="D194" s="52"/>
      <c r="E194" s="1272">
        <f>'Nom. Sic. Sem. 2'!$AC$19</f>
        <v>0</v>
      </c>
      <c r="F194" s="1273"/>
      <c r="G194" s="65"/>
      <c r="I194" s="66">
        <f>'Nom. Sic. Sem. 2'!$AB$20</f>
        <v>0</v>
      </c>
      <c r="J194" s="52" t="s">
        <v>128</v>
      </c>
      <c r="K194" s="52"/>
      <c r="L194" s="52"/>
      <c r="M194" s="1259">
        <f>'Nom. Sic. Sem. 2'!$AC$20</f>
        <v>0</v>
      </c>
      <c r="N194" s="1260"/>
    </row>
    <row r="195" spans="1:14">
      <c r="A195" s="66">
        <f>'Nom. Sic. Sem. 2'!$O$19</f>
        <v>0</v>
      </c>
      <c r="B195" s="1267" t="str">
        <f>'Nom. Sic. Sem. 1'!$O$4</f>
        <v>PR / RM /F</v>
      </c>
      <c r="C195" s="1267"/>
      <c r="D195" s="1267"/>
      <c r="E195" s="1272">
        <f>'Nom. Sic. Sem. 2'!$P$19</f>
        <v>0</v>
      </c>
      <c r="F195" s="1273"/>
      <c r="G195" s="65"/>
      <c r="I195" s="66">
        <f>'Nom. Sic. Sem. 2'!$O$20</f>
        <v>0</v>
      </c>
      <c r="J195" s="1267" t="str">
        <f>'Nom. Sic. Sem. 1'!$O$4</f>
        <v>PR / RM /F</v>
      </c>
      <c r="K195" s="1267"/>
      <c r="L195" s="1267"/>
      <c r="M195" s="1259">
        <f>'Nom. Sic. Sem. 2'!$P$20</f>
        <v>0</v>
      </c>
      <c r="N195" s="1260"/>
    </row>
    <row r="196" spans="1:14">
      <c r="A196" s="51"/>
      <c r="B196" s="1261" t="s">
        <v>10</v>
      </c>
      <c r="C196" s="1261"/>
      <c r="D196" s="52"/>
      <c r="E196" s="1259">
        <f>SUM(E187:F195)</f>
        <v>0</v>
      </c>
      <c r="F196" s="1262"/>
      <c r="G196" s="69"/>
      <c r="I196" s="51"/>
      <c r="J196" s="1261" t="s">
        <v>10</v>
      </c>
      <c r="K196" s="1261"/>
      <c r="L196" s="52"/>
      <c r="M196" s="1259">
        <f>SUM(M187:N195)</f>
        <v>0</v>
      </c>
      <c r="N196" s="1260"/>
    </row>
    <row r="197" spans="1:14">
      <c r="A197" s="1263" t="s">
        <v>105</v>
      </c>
      <c r="B197" s="1248"/>
      <c r="C197" s="1248"/>
      <c r="D197" s="1248"/>
      <c r="E197" s="1257"/>
      <c r="F197" s="1258"/>
      <c r="G197" s="69"/>
      <c r="I197" s="1263" t="s">
        <v>105</v>
      </c>
      <c r="J197" s="1248"/>
      <c r="K197" s="1248"/>
      <c r="L197" s="1248"/>
      <c r="M197" s="1264"/>
      <c r="N197" s="1265"/>
    </row>
    <row r="198" spans="1:14">
      <c r="A198" s="1266" t="s">
        <v>253</v>
      </c>
      <c r="B198" s="1267"/>
      <c r="C198" s="1267"/>
      <c r="D198" s="73">
        <f>'Nom. Sic. Sem. 2'!$AJ$19</f>
        <v>0</v>
      </c>
      <c r="E198" s="52"/>
      <c r="F198" s="54"/>
      <c r="G198" s="55"/>
      <c r="I198" s="1266" t="s">
        <v>253</v>
      </c>
      <c r="J198" s="1267"/>
      <c r="K198" s="1267"/>
      <c r="L198" s="73">
        <f>'Nom. Sic. Sem. 2'!$AJ$20</f>
        <v>0</v>
      </c>
      <c r="M198" s="52"/>
      <c r="N198" s="54"/>
    </row>
    <row r="199" spans="1:14">
      <c r="A199" s="1266" t="s">
        <v>130</v>
      </c>
      <c r="B199" s="1267"/>
      <c r="C199" s="1267"/>
      <c r="D199" s="73">
        <f>'Nom. Sic. Sem. 2'!$AE$19</f>
        <v>0</v>
      </c>
      <c r="E199" s="73"/>
      <c r="F199" s="54"/>
      <c r="G199" s="55"/>
      <c r="I199" s="1266" t="s">
        <v>130</v>
      </c>
      <c r="J199" s="1267"/>
      <c r="K199" s="1267"/>
      <c r="L199" s="73">
        <f>'Nom. Sic. Sem. 2'!$AE$20</f>
        <v>0</v>
      </c>
      <c r="M199" s="73"/>
      <c r="N199" s="54"/>
    </row>
    <row r="200" spans="1:14">
      <c r="A200" s="72" t="s">
        <v>131</v>
      </c>
      <c r="B200" s="68"/>
      <c r="C200" s="68"/>
      <c r="D200" s="73">
        <f>'Nom. Sic. Sem. 2'!$AF$19</f>
        <v>0</v>
      </c>
      <c r="E200" s="52"/>
      <c r="F200" s="54"/>
      <c r="G200" s="55"/>
      <c r="I200" s="72" t="s">
        <v>131</v>
      </c>
      <c r="J200" s="68"/>
      <c r="K200" s="68"/>
      <c r="L200" s="73">
        <f>'Nom. Sic. Sem. 2'!$AF$20</f>
        <v>0</v>
      </c>
      <c r="M200" s="52"/>
      <c r="N200" s="54"/>
    </row>
    <row r="201" spans="1:14">
      <c r="A201" s="1266" t="s">
        <v>132</v>
      </c>
      <c r="B201" s="1267"/>
      <c r="C201" s="1267"/>
      <c r="D201" s="73">
        <f>'Nom. Sic. Sem. 2'!$AH$19</f>
        <v>0</v>
      </c>
      <c r="E201" s="52"/>
      <c r="F201" s="54"/>
      <c r="G201" s="55"/>
      <c r="I201" s="1266" t="s">
        <v>132</v>
      </c>
      <c r="J201" s="1267"/>
      <c r="K201" s="1267"/>
      <c r="L201" s="73">
        <f>'Nom. Sic. Sem. 2'!$AH$20</f>
        <v>0</v>
      </c>
      <c r="M201" s="52"/>
      <c r="N201" s="54"/>
    </row>
    <row r="202" spans="1:14">
      <c r="A202" s="1266" t="s">
        <v>133</v>
      </c>
      <c r="B202" s="1267"/>
      <c r="C202" s="1267"/>
      <c r="D202" s="73">
        <f>'Nom. Sic. Sem. 2'!$AI$19</f>
        <v>0</v>
      </c>
      <c r="E202" s="52"/>
      <c r="F202" s="54"/>
      <c r="G202" s="55"/>
      <c r="I202" s="1266" t="s">
        <v>133</v>
      </c>
      <c r="J202" s="1267"/>
      <c r="K202" s="1267"/>
      <c r="L202" s="73">
        <f>'Nom. Sic. Sem. 2'!$AI$20</f>
        <v>0</v>
      </c>
      <c r="M202" s="52"/>
      <c r="N202" s="54"/>
    </row>
    <row r="203" spans="1:14" ht="13.5" thickBot="1">
      <c r="A203" s="1268" t="s">
        <v>134</v>
      </c>
      <c r="B203" s="1257"/>
      <c r="C203" s="1257"/>
      <c r="D203" s="52"/>
      <c r="E203" s="1269">
        <f>SUM(D198:D202)</f>
        <v>0</v>
      </c>
      <c r="F203" s="1258"/>
      <c r="G203" s="69"/>
      <c r="I203" s="1268" t="s">
        <v>134</v>
      </c>
      <c r="J203" s="1269"/>
      <c r="K203" s="1269"/>
      <c r="L203" s="52"/>
      <c r="M203" s="1270">
        <f>SUM(L198:L202)</f>
        <v>0</v>
      </c>
      <c r="N203" s="1271"/>
    </row>
    <row r="204" spans="1:14" ht="20.25" customHeight="1" thickBot="1">
      <c r="A204" s="51"/>
      <c r="B204" s="1248" t="s">
        <v>104</v>
      </c>
      <c r="C204" s="1248"/>
      <c r="D204" s="1248"/>
      <c r="E204" s="1249">
        <f>(E196-E203)</f>
        <v>0</v>
      </c>
      <c r="F204" s="1250"/>
      <c r="G204" s="69"/>
      <c r="I204" s="51"/>
      <c r="J204" s="1248" t="s">
        <v>104</v>
      </c>
      <c r="K204" s="1248"/>
      <c r="L204" s="1251"/>
      <c r="M204" s="1249">
        <f>(M196-M203)</f>
        <v>0</v>
      </c>
      <c r="N204" s="1252"/>
    </row>
    <row r="205" spans="1:14">
      <c r="A205" s="51"/>
      <c r="B205" s="52"/>
      <c r="C205" s="52"/>
      <c r="D205" s="52"/>
      <c r="E205" s="52"/>
      <c r="F205" s="54"/>
      <c r="G205" s="55"/>
      <c r="I205" s="51"/>
      <c r="J205" s="52"/>
      <c r="K205" s="52"/>
      <c r="L205" s="52"/>
      <c r="M205" s="52"/>
      <c r="N205" s="54"/>
    </row>
    <row r="206" spans="1:14">
      <c r="A206" s="51"/>
      <c r="B206" s="52"/>
      <c r="C206" s="52"/>
      <c r="D206" s="52"/>
      <c r="E206" s="52"/>
      <c r="F206" s="54"/>
      <c r="G206" s="55"/>
      <c r="I206" s="51"/>
      <c r="J206" s="52"/>
      <c r="K206" s="52"/>
      <c r="L206" s="52"/>
      <c r="M206" s="52"/>
      <c r="N206" s="54"/>
    </row>
    <row r="207" spans="1:14">
      <c r="A207" s="1253"/>
      <c r="B207" s="1254"/>
      <c r="C207" s="1254"/>
      <c r="D207" s="52" t="s">
        <v>135</v>
      </c>
      <c r="E207" s="52"/>
      <c r="F207" s="54"/>
      <c r="G207" s="55"/>
      <c r="I207" s="1253"/>
      <c r="J207" s="1254"/>
      <c r="K207" s="1254"/>
      <c r="L207" s="52" t="s">
        <v>135</v>
      </c>
      <c r="M207" s="52"/>
      <c r="N207" s="54"/>
    </row>
    <row r="208" spans="1:14">
      <c r="A208" s="1255" t="s">
        <v>136</v>
      </c>
      <c r="B208" s="1256"/>
      <c r="C208" s="1256"/>
      <c r="D208" s="1257" t="s">
        <v>137</v>
      </c>
      <c r="E208" s="1257"/>
      <c r="F208" s="1258"/>
      <c r="G208" s="69"/>
      <c r="I208" s="1255" t="s">
        <v>136</v>
      </c>
      <c r="J208" s="1256"/>
      <c r="K208" s="1256"/>
      <c r="L208" s="1257" t="s">
        <v>137</v>
      </c>
      <c r="M208" s="1257"/>
      <c r="N208" s="1258"/>
    </row>
    <row r="209" spans="1:14" ht="13.5" thickBot="1">
      <c r="A209" s="75"/>
      <c r="B209" s="76"/>
      <c r="C209" s="76"/>
      <c r="D209" s="76"/>
      <c r="E209" s="76"/>
      <c r="F209" s="77"/>
      <c r="G209" s="55"/>
      <c r="I209" s="75"/>
      <c r="J209" s="76"/>
      <c r="K209" s="76"/>
      <c r="L209" s="76"/>
      <c r="M209" s="76"/>
      <c r="N209" s="77"/>
    </row>
    <row r="210" spans="1:14" ht="13.5" thickBot="1">
      <c r="A210" s="52"/>
      <c r="B210" s="52"/>
      <c r="C210" s="52"/>
      <c r="D210" s="52"/>
      <c r="E210" s="52"/>
      <c r="F210" s="52"/>
      <c r="G210" s="55"/>
      <c r="H210" s="52"/>
      <c r="I210" s="52"/>
      <c r="J210" s="52"/>
      <c r="K210" s="52"/>
      <c r="L210" s="52"/>
      <c r="M210" s="52"/>
      <c r="N210" s="52"/>
    </row>
    <row r="211" spans="1:14" ht="19.5" customHeight="1">
      <c r="A211" s="1274" t="s">
        <v>138</v>
      </c>
      <c r="B211" s="1275"/>
      <c r="C211" s="1275"/>
      <c r="D211" s="1275"/>
      <c r="E211" s="1275"/>
      <c r="F211" s="1276"/>
      <c r="G211" s="50"/>
      <c r="I211" s="1274" t="s">
        <v>138</v>
      </c>
      <c r="J211" s="1275"/>
      <c r="K211" s="1275"/>
      <c r="L211" s="1275"/>
      <c r="M211" s="1275"/>
      <c r="N211" s="1276"/>
    </row>
    <row r="212" spans="1:14">
      <c r="A212" s="51"/>
      <c r="B212" s="52"/>
      <c r="C212" s="52"/>
      <c r="D212" s="53"/>
      <c r="E212" s="52"/>
      <c r="F212" s="54"/>
      <c r="G212" s="55"/>
      <c r="I212" s="51"/>
      <c r="J212" s="52"/>
      <c r="K212" s="52"/>
      <c r="L212" s="53"/>
      <c r="M212" s="52"/>
      <c r="N212" s="54"/>
    </row>
    <row r="213" spans="1:14">
      <c r="A213" s="56" t="s">
        <v>120</v>
      </c>
      <c r="B213" s="57">
        <f>'Nom. Sic. Sem. 2'!$C$4</f>
        <v>43535</v>
      </c>
      <c r="C213" s="52" t="s">
        <v>16</v>
      </c>
      <c r="D213" s="57">
        <f>'Nom. Sic. Sem. 2'!$G$4</f>
        <v>43541</v>
      </c>
      <c r="E213" s="52" t="s">
        <v>121</v>
      </c>
      <c r="F213" s="54">
        <f>'Nom. Sic. Sem. 2'!$J$4</f>
        <v>2019</v>
      </c>
      <c r="G213" s="55"/>
      <c r="I213" s="56" t="s">
        <v>120</v>
      </c>
      <c r="J213" s="57">
        <f>'Nom. Sic. Sem. 2'!$C$4</f>
        <v>43535</v>
      </c>
      <c r="K213" s="52" t="s">
        <v>16</v>
      </c>
      <c r="L213" s="57">
        <f>'Nom. Sic. Sem. 2'!$G$4</f>
        <v>43541</v>
      </c>
      <c r="M213" s="52" t="s">
        <v>121</v>
      </c>
      <c r="N213" s="54">
        <f>'Nom. Sic. Sem. 2'!$J$4</f>
        <v>2019</v>
      </c>
    </row>
    <row r="214" spans="1:14">
      <c r="A214" s="1277" t="s">
        <v>122</v>
      </c>
      <c r="B214" s="1278"/>
      <c r="C214" s="1279" t="str">
        <f>'Nom. Sic. Sem. 2'!$B$21</f>
        <v xml:space="preserve">Javier José Silva </v>
      </c>
      <c r="D214" s="1279"/>
      <c r="E214" s="1279"/>
      <c r="F214" s="1280"/>
      <c r="G214" s="60"/>
      <c r="I214" s="1277" t="s">
        <v>122</v>
      </c>
      <c r="J214" s="1278"/>
      <c r="K214" s="1279" t="str">
        <f>'Nom. Sic. Sem. 2'!$B$22</f>
        <v>Juan G. Velasquez*</v>
      </c>
      <c r="L214" s="1279"/>
      <c r="M214" s="1279"/>
      <c r="N214" s="1280"/>
    </row>
    <row r="215" spans="1:14">
      <c r="A215" s="58"/>
      <c r="B215" s="59"/>
      <c r="C215" s="61"/>
      <c r="D215" s="61"/>
      <c r="E215" s="61"/>
      <c r="F215" s="62"/>
      <c r="G215" s="63"/>
      <c r="I215" s="58"/>
      <c r="J215" s="59"/>
      <c r="K215" s="61"/>
      <c r="L215" s="61"/>
      <c r="M215" s="61"/>
      <c r="N215" s="62"/>
    </row>
    <row r="216" spans="1:14">
      <c r="A216" s="64">
        <f>'Nom. Sic. Sem. 2'!$L$21</f>
        <v>5</v>
      </c>
      <c r="B216" s="52" t="s">
        <v>123</v>
      </c>
      <c r="C216" s="52"/>
      <c r="D216" s="52"/>
      <c r="E216" s="1272">
        <f>'Nom. Sic. Sem. 2'!$M$21</f>
        <v>3000</v>
      </c>
      <c r="F216" s="1273"/>
      <c r="G216" s="65"/>
      <c r="I216" s="64">
        <f>'Nom. Sic. Sem. 2'!$L$22</f>
        <v>5</v>
      </c>
      <c r="J216" s="52" t="s">
        <v>123</v>
      </c>
      <c r="K216" s="52"/>
      <c r="L216" s="52"/>
      <c r="M216" s="1272">
        <f>'Nom. Sic. Sem. 2'!$M$22</f>
        <v>3300</v>
      </c>
      <c r="N216" s="1273"/>
    </row>
    <row r="217" spans="1:14">
      <c r="A217" s="64"/>
      <c r="B217" s="52"/>
      <c r="C217" s="52"/>
      <c r="D217" s="52"/>
      <c r="E217" s="1272">
        <v>0</v>
      </c>
      <c r="F217" s="1273"/>
      <c r="G217" s="65"/>
      <c r="I217" s="64"/>
      <c r="J217" s="52"/>
      <c r="K217" s="52"/>
      <c r="L217" s="52"/>
      <c r="M217" s="1259">
        <v>0</v>
      </c>
      <c r="N217" s="1260"/>
    </row>
    <row r="218" spans="1:14">
      <c r="A218" s="64"/>
      <c r="B218" s="52" t="s">
        <v>124</v>
      </c>
      <c r="C218" s="52"/>
      <c r="D218" s="52"/>
      <c r="E218" s="1272">
        <f>'Nom. Sic. Sem. 2'!$N$21</f>
        <v>0</v>
      </c>
      <c r="F218" s="1273"/>
      <c r="G218" s="65"/>
      <c r="I218" s="64"/>
      <c r="J218" s="52" t="s">
        <v>124</v>
      </c>
      <c r="K218" s="52"/>
      <c r="L218" s="52"/>
      <c r="M218" s="1259">
        <f>'Nom. Sic. Sem. 2'!$N$22</f>
        <v>0</v>
      </c>
      <c r="N218" s="1260"/>
    </row>
    <row r="219" spans="1:14">
      <c r="A219" s="66">
        <v>0</v>
      </c>
      <c r="B219" s="52" t="s">
        <v>125</v>
      </c>
      <c r="C219" s="52"/>
      <c r="D219" s="52"/>
      <c r="E219" s="1272">
        <v>0</v>
      </c>
      <c r="F219" s="1273"/>
      <c r="G219" s="65"/>
      <c r="I219" s="66">
        <v>0</v>
      </c>
      <c r="J219" s="52" t="s">
        <v>125</v>
      </c>
      <c r="K219" s="52"/>
      <c r="L219" s="52"/>
      <c r="M219" s="1259">
        <v>0</v>
      </c>
      <c r="N219" s="1260"/>
    </row>
    <row r="220" spans="1:14">
      <c r="A220" s="66">
        <v>0</v>
      </c>
      <c r="B220" s="52" t="s">
        <v>126</v>
      </c>
      <c r="C220" s="52"/>
      <c r="D220" s="52"/>
      <c r="E220" s="1272">
        <v>0</v>
      </c>
      <c r="F220" s="1273"/>
      <c r="G220" s="65"/>
      <c r="I220" s="66">
        <v>0</v>
      </c>
      <c r="J220" s="52" t="s">
        <v>126</v>
      </c>
      <c r="K220" s="52"/>
      <c r="L220" s="52"/>
      <c r="M220" s="1259">
        <v>0</v>
      </c>
      <c r="N220" s="1260"/>
    </row>
    <row r="221" spans="1:14">
      <c r="A221" s="66">
        <f>'Nom. Sic. Sem. 2'!V21</f>
        <v>0</v>
      </c>
      <c r="B221" s="226" t="s">
        <v>261</v>
      </c>
      <c r="C221" s="226"/>
      <c r="D221" s="52"/>
      <c r="E221" s="1259">
        <f>'Nom. Sic. Sem. 2'!W21</f>
        <v>0</v>
      </c>
      <c r="F221" s="1260"/>
      <c r="G221" s="65"/>
      <c r="I221" s="66">
        <f>'Nom. Sic. Sem. 2'!V22</f>
        <v>0</v>
      </c>
      <c r="J221" s="226" t="s">
        <v>261</v>
      </c>
      <c r="K221" s="226"/>
      <c r="L221" s="52"/>
      <c r="M221" s="1259">
        <f>'Nom. Sic. Sem. 2'!W22</f>
        <v>0</v>
      </c>
      <c r="N221" s="1260"/>
    </row>
    <row r="222" spans="1:14">
      <c r="A222" s="67">
        <f>'Nom. Sic. Sem. 2'!X21</f>
        <v>1</v>
      </c>
      <c r="B222" s="226" t="s">
        <v>262</v>
      </c>
      <c r="C222" s="226"/>
      <c r="D222" s="52"/>
      <c r="E222" s="1272">
        <f>'Nom. Sic. Sem. 2'!Y21</f>
        <v>1050</v>
      </c>
      <c r="F222" s="1273"/>
      <c r="G222" s="65"/>
      <c r="I222" s="67">
        <f>'Nom. Sic. Sem. 2'!X22</f>
        <v>1</v>
      </c>
      <c r="J222" s="226" t="s">
        <v>262</v>
      </c>
      <c r="K222" s="226"/>
      <c r="L222" s="52"/>
      <c r="M222" s="1272">
        <f>'Nom. Sic. Sem. 2'!Y22</f>
        <v>1155</v>
      </c>
      <c r="N222" s="1273"/>
    </row>
    <row r="223" spans="1:14">
      <c r="A223" s="66">
        <f>'Nom. Sic. Sem. 2'!$AB$21</f>
        <v>2</v>
      </c>
      <c r="B223" s="52" t="s">
        <v>128</v>
      </c>
      <c r="C223" s="52"/>
      <c r="D223" s="52"/>
      <c r="E223" s="1272">
        <f>'Nom. Sic. Sem. 2'!$AC$21</f>
        <v>1620</v>
      </c>
      <c r="F223" s="1273"/>
      <c r="G223" s="65"/>
      <c r="I223" s="66">
        <f>'Nom. Sic. Sem. 2'!$AB$22</f>
        <v>2</v>
      </c>
      <c r="J223" s="52" t="s">
        <v>128</v>
      </c>
      <c r="K223" s="52"/>
      <c r="L223" s="52"/>
      <c r="M223" s="1259">
        <f>'Nom. Sic. Sem. 2'!$AC$22</f>
        <v>1782</v>
      </c>
      <c r="N223" s="1260"/>
    </row>
    <row r="224" spans="1:14">
      <c r="A224" s="66">
        <f>'Nom. Sic. Sem. 2'!$O$21</f>
        <v>0</v>
      </c>
      <c r="B224" s="1267" t="str">
        <f>'Nom. Sic. Sem. 1'!$O$4</f>
        <v>PR / RM /F</v>
      </c>
      <c r="C224" s="1267"/>
      <c r="D224" s="1267"/>
      <c r="E224" s="1272">
        <f>'Nom. Sic. Sem. 2'!$P$21</f>
        <v>0</v>
      </c>
      <c r="F224" s="1273"/>
      <c r="G224" s="65"/>
      <c r="I224" s="66">
        <f>'Nom. Sic. Sem. 2'!$O$22</f>
        <v>0</v>
      </c>
      <c r="J224" s="1267" t="str">
        <f>'Nom. Sic. Sem. 1'!$O$4</f>
        <v>PR / RM /F</v>
      </c>
      <c r="K224" s="1267"/>
      <c r="L224" s="1267"/>
      <c r="M224" s="1259">
        <f>'Nom. Sic. Sem. 2'!$P$22</f>
        <v>0</v>
      </c>
      <c r="N224" s="1260"/>
    </row>
    <row r="225" spans="1:14">
      <c r="A225" s="51"/>
      <c r="B225" s="1261" t="s">
        <v>10</v>
      </c>
      <c r="C225" s="1261"/>
      <c r="D225" s="52"/>
      <c r="E225" s="1259">
        <f>SUM(E216:F224)</f>
        <v>5670</v>
      </c>
      <c r="F225" s="1262"/>
      <c r="G225" s="69"/>
      <c r="I225" s="51"/>
      <c r="J225" s="1261" t="s">
        <v>10</v>
      </c>
      <c r="K225" s="1261"/>
      <c r="L225" s="52"/>
      <c r="M225" s="1259">
        <f>SUM(M216:N224)</f>
        <v>6237</v>
      </c>
      <c r="N225" s="1260"/>
    </row>
    <row r="226" spans="1:14">
      <c r="A226" s="1263" t="s">
        <v>105</v>
      </c>
      <c r="B226" s="1248"/>
      <c r="C226" s="1248"/>
      <c r="D226" s="1248"/>
      <c r="E226" s="1257"/>
      <c r="F226" s="1258"/>
      <c r="G226" s="69"/>
      <c r="I226" s="1263" t="s">
        <v>105</v>
      </c>
      <c r="J226" s="1248"/>
      <c r="K226" s="1248"/>
      <c r="L226" s="1248"/>
      <c r="M226" s="1264"/>
      <c r="N226" s="1265"/>
    </row>
    <row r="227" spans="1:14">
      <c r="A227" s="1266" t="s">
        <v>253</v>
      </c>
      <c r="B227" s="1267"/>
      <c r="C227" s="1267"/>
      <c r="D227" s="73">
        <f>'Nom. Sic. Sem. 2'!$AJ$21</f>
        <v>0</v>
      </c>
      <c r="E227" s="52"/>
      <c r="F227" s="54"/>
      <c r="G227" s="55"/>
      <c r="I227" s="1266" t="s">
        <v>253</v>
      </c>
      <c r="J227" s="1267"/>
      <c r="K227" s="1267"/>
      <c r="L227" s="73">
        <f>'Nom. Sic. Sem. 2'!$AJ$22</f>
        <v>0</v>
      </c>
      <c r="M227" s="52"/>
      <c r="N227" s="54"/>
    </row>
    <row r="228" spans="1:14">
      <c r="A228" s="1266" t="s">
        <v>130</v>
      </c>
      <c r="B228" s="1267"/>
      <c r="C228" s="1267"/>
      <c r="D228" s="73">
        <f>'Nom. Sic. Sem. 2'!$AE$21</f>
        <v>189</v>
      </c>
      <c r="E228" s="73"/>
      <c r="F228" s="54"/>
      <c r="G228" s="55"/>
      <c r="I228" s="1266" t="s">
        <v>130</v>
      </c>
      <c r="J228" s="1267"/>
      <c r="K228" s="1267"/>
      <c r="L228" s="73">
        <f>'Nom. Sic. Sem. 2'!$AE$22</f>
        <v>207.9</v>
      </c>
      <c r="M228" s="73"/>
      <c r="N228" s="54"/>
    </row>
    <row r="229" spans="1:14">
      <c r="A229" s="72" t="s">
        <v>131</v>
      </c>
      <c r="B229" s="68"/>
      <c r="C229" s="68"/>
      <c r="D229" s="73">
        <f>'Nom. Sic. Sem. 2'!$AF$21</f>
        <v>56.7</v>
      </c>
      <c r="E229" s="52"/>
      <c r="F229" s="54"/>
      <c r="G229" s="55"/>
      <c r="I229" s="72" t="s">
        <v>131</v>
      </c>
      <c r="J229" s="68"/>
      <c r="K229" s="68"/>
      <c r="L229" s="73">
        <f>'Nom. Sic. Sem. 2'!$AF$22</f>
        <v>62.370000000000005</v>
      </c>
      <c r="M229" s="52"/>
      <c r="N229" s="54"/>
    </row>
    <row r="230" spans="1:14">
      <c r="A230" s="1266" t="s">
        <v>132</v>
      </c>
      <c r="B230" s="1267"/>
      <c r="C230" s="1267"/>
      <c r="D230" s="73">
        <f>'Nom. Sic. Sem. 2'!$AH$21</f>
        <v>0</v>
      </c>
      <c r="E230" s="52"/>
      <c r="F230" s="54"/>
      <c r="G230" s="55"/>
      <c r="I230" s="1266" t="s">
        <v>132</v>
      </c>
      <c r="J230" s="1267"/>
      <c r="K230" s="1267"/>
      <c r="L230" s="73">
        <f>'Nom. Sic. Sem. 2'!$AH$22</f>
        <v>0</v>
      </c>
      <c r="M230" s="52"/>
      <c r="N230" s="54"/>
    </row>
    <row r="231" spans="1:14">
      <c r="A231" s="1266" t="s">
        <v>133</v>
      </c>
      <c r="B231" s="1267"/>
      <c r="C231" s="1267"/>
      <c r="D231" s="73">
        <f>'Nom. Sic. Sem. 2'!$AI$21</f>
        <v>56.7</v>
      </c>
      <c r="E231" s="52"/>
      <c r="F231" s="54"/>
      <c r="G231" s="55"/>
      <c r="I231" s="1266" t="s">
        <v>133</v>
      </c>
      <c r="J231" s="1267"/>
      <c r="K231" s="1267"/>
      <c r="L231" s="73">
        <f>'Nom. Sic. Sem. 2'!$AI$22</f>
        <v>62.370000000000005</v>
      </c>
      <c r="M231" s="52"/>
      <c r="N231" s="54"/>
    </row>
    <row r="232" spans="1:14" ht="13.5" thickBot="1">
      <c r="A232" s="1268" t="s">
        <v>134</v>
      </c>
      <c r="B232" s="1257"/>
      <c r="C232" s="1257"/>
      <c r="D232" s="52"/>
      <c r="E232" s="1269">
        <f>SUM(D227:D231)</f>
        <v>302.39999999999998</v>
      </c>
      <c r="F232" s="1258"/>
      <c r="G232" s="69"/>
      <c r="I232" s="1268" t="s">
        <v>134</v>
      </c>
      <c r="J232" s="1269"/>
      <c r="K232" s="1269"/>
      <c r="L232" s="52"/>
      <c r="M232" s="1270">
        <f>SUM(L227:L231)</f>
        <v>332.64</v>
      </c>
      <c r="N232" s="1271"/>
    </row>
    <row r="233" spans="1:14" ht="20.25" customHeight="1" thickBot="1">
      <c r="A233" s="51"/>
      <c r="B233" s="1248" t="s">
        <v>104</v>
      </c>
      <c r="C233" s="1248"/>
      <c r="D233" s="1248"/>
      <c r="E233" s="1249">
        <f>(E225-E232)</f>
        <v>5367.6</v>
      </c>
      <c r="F233" s="1250"/>
      <c r="G233" s="69"/>
      <c r="I233" s="51"/>
      <c r="J233" s="1248" t="s">
        <v>104</v>
      </c>
      <c r="K233" s="1248"/>
      <c r="L233" s="1251"/>
      <c r="M233" s="1249">
        <f>(M225-M232)</f>
        <v>5904.36</v>
      </c>
      <c r="N233" s="1252"/>
    </row>
    <row r="234" spans="1:14">
      <c r="A234" s="51"/>
      <c r="B234" s="52"/>
      <c r="C234" s="52"/>
      <c r="D234" s="52"/>
      <c r="E234" s="52"/>
      <c r="F234" s="54"/>
      <c r="G234" s="55"/>
      <c r="I234" s="51"/>
      <c r="J234" s="52"/>
      <c r="K234" s="52"/>
      <c r="L234" s="52"/>
      <c r="M234" s="52"/>
      <c r="N234" s="54"/>
    </row>
    <row r="235" spans="1:14">
      <c r="A235" s="51"/>
      <c r="B235" s="52"/>
      <c r="C235" s="52"/>
      <c r="D235" s="52"/>
      <c r="E235" s="52"/>
      <c r="F235" s="54"/>
      <c r="G235" s="55"/>
      <c r="I235" s="51"/>
      <c r="J235" s="52"/>
      <c r="K235" s="52"/>
      <c r="L235" s="52"/>
      <c r="M235" s="52"/>
      <c r="N235" s="54"/>
    </row>
    <row r="236" spans="1:14">
      <c r="A236" s="1253"/>
      <c r="B236" s="1254"/>
      <c r="C236" s="1254"/>
      <c r="D236" s="52" t="s">
        <v>135</v>
      </c>
      <c r="E236" s="52"/>
      <c r="F236" s="54"/>
      <c r="G236" s="55"/>
      <c r="I236" s="1253"/>
      <c r="J236" s="1254"/>
      <c r="K236" s="1254"/>
      <c r="L236" s="52" t="s">
        <v>135</v>
      </c>
      <c r="M236" s="52"/>
      <c r="N236" s="54"/>
    </row>
    <row r="237" spans="1:14">
      <c r="A237" s="1255" t="s">
        <v>136</v>
      </c>
      <c r="B237" s="1256"/>
      <c r="C237" s="1256"/>
      <c r="D237" s="1257" t="s">
        <v>137</v>
      </c>
      <c r="E237" s="1257"/>
      <c r="F237" s="1258"/>
      <c r="G237" s="69"/>
      <c r="I237" s="1255" t="s">
        <v>136</v>
      </c>
      <c r="J237" s="1256"/>
      <c r="K237" s="1256"/>
      <c r="L237" s="1257" t="s">
        <v>137</v>
      </c>
      <c r="M237" s="1257"/>
      <c r="N237" s="1258"/>
    </row>
    <row r="238" spans="1:14" ht="13.5" thickBot="1">
      <c r="A238" s="75"/>
      <c r="B238" s="76"/>
      <c r="C238" s="76"/>
      <c r="D238" s="76"/>
      <c r="E238" s="76"/>
      <c r="F238" s="77"/>
      <c r="G238" s="55"/>
      <c r="I238" s="75"/>
      <c r="J238" s="76"/>
      <c r="K238" s="76"/>
      <c r="L238" s="76"/>
      <c r="M238" s="76"/>
      <c r="N238" s="77"/>
    </row>
    <row r="239" spans="1:14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</row>
    <row r="240" spans="1:14" ht="13.5" thickBot="1">
      <c r="A240" s="1257"/>
      <c r="B240" s="1257"/>
      <c r="C240" s="1257"/>
      <c r="D240" s="52"/>
      <c r="E240" s="52"/>
      <c r="F240" s="52"/>
      <c r="G240" s="52"/>
      <c r="H240" s="52"/>
      <c r="I240" s="1285"/>
      <c r="J240" s="1285"/>
      <c r="K240" s="1285"/>
      <c r="L240" s="52"/>
      <c r="M240" s="52"/>
      <c r="N240" s="52"/>
    </row>
    <row r="241" spans="1:14" ht="19.5" customHeight="1">
      <c r="A241" s="1274" t="s">
        <v>138</v>
      </c>
      <c r="B241" s="1275"/>
      <c r="C241" s="1275"/>
      <c r="D241" s="1275"/>
      <c r="E241" s="1275"/>
      <c r="F241" s="1276"/>
      <c r="G241" s="50"/>
      <c r="I241" s="1274" t="s">
        <v>138</v>
      </c>
      <c r="J241" s="1275"/>
      <c r="K241" s="1275"/>
      <c r="L241" s="1275"/>
      <c r="M241" s="1275"/>
      <c r="N241" s="1276"/>
    </row>
    <row r="242" spans="1:14">
      <c r="A242" s="51"/>
      <c r="B242" s="52"/>
      <c r="C242" s="52"/>
      <c r="D242" s="53"/>
      <c r="E242" s="52"/>
      <c r="F242" s="54"/>
      <c r="G242" s="55"/>
      <c r="I242" s="51"/>
      <c r="J242" s="52"/>
      <c r="K242" s="52"/>
      <c r="L242" s="53"/>
      <c r="M242" s="52"/>
      <c r="N242" s="54"/>
    </row>
    <row r="243" spans="1:14">
      <c r="A243" s="56" t="s">
        <v>120</v>
      </c>
      <c r="B243" s="57">
        <f>'Nom. Sic. Sem. 2'!$C$4</f>
        <v>43535</v>
      </c>
      <c r="C243" s="52" t="s">
        <v>16</v>
      </c>
      <c r="D243" s="57">
        <f>'Nom. Sic. Sem. 2'!$G$4</f>
        <v>43541</v>
      </c>
      <c r="E243" s="52" t="s">
        <v>121</v>
      </c>
      <c r="F243" s="54">
        <f>'Nom. Sic. Sem. 2'!$J$4</f>
        <v>2019</v>
      </c>
      <c r="G243" s="55"/>
      <c r="I243" s="56" t="s">
        <v>120</v>
      </c>
      <c r="J243" s="57">
        <f>'Nom. Sic. Sem. 2'!$C$4</f>
        <v>43535</v>
      </c>
      <c r="K243" s="52" t="s">
        <v>16</v>
      </c>
      <c r="L243" s="57">
        <f>'Nom. Sic. Sem. 2'!$G$4</f>
        <v>43541</v>
      </c>
      <c r="M243" s="52" t="s">
        <v>121</v>
      </c>
      <c r="N243" s="54">
        <f>'Nom. Sic. Sem. 2'!$J$4</f>
        <v>2019</v>
      </c>
    </row>
    <row r="244" spans="1:14">
      <c r="A244" s="1277" t="s">
        <v>122</v>
      </c>
      <c r="B244" s="1278"/>
      <c r="C244" s="1279" t="str">
        <f>'Nom. Sic. Sem. 2'!$B$23</f>
        <v>Niver Javier Rodríguez</v>
      </c>
      <c r="D244" s="1279"/>
      <c r="E244" s="1279"/>
      <c r="F244" s="1280"/>
      <c r="G244" s="60"/>
      <c r="I244" s="1277" t="s">
        <v>122</v>
      </c>
      <c r="J244" s="1278"/>
      <c r="K244" s="1279" t="str">
        <f>'Nom. Sic. Sem. 2'!$B$24</f>
        <v>Noel Rojas</v>
      </c>
      <c r="L244" s="1279"/>
      <c r="M244" s="1279"/>
      <c r="N244" s="1280"/>
    </row>
    <row r="245" spans="1:14">
      <c r="A245" s="58"/>
      <c r="B245" s="59"/>
      <c r="C245" s="61"/>
      <c r="D245" s="61"/>
      <c r="E245" s="61"/>
      <c r="F245" s="62"/>
      <c r="G245" s="63"/>
      <c r="I245" s="58"/>
      <c r="J245" s="59"/>
      <c r="K245" s="61"/>
      <c r="L245" s="61"/>
      <c r="M245" s="61"/>
      <c r="N245" s="62"/>
    </row>
    <row r="246" spans="1:14">
      <c r="A246" s="64">
        <f>'Nom. Sic. Sem. 2'!$L$23</f>
        <v>5</v>
      </c>
      <c r="B246" s="52" t="s">
        <v>123</v>
      </c>
      <c r="C246" s="52"/>
      <c r="D246" s="52"/>
      <c r="E246" s="1272">
        <f>'Nom. Sic. Sem. 2'!$M$23</f>
        <v>3270</v>
      </c>
      <c r="F246" s="1273"/>
      <c r="G246" s="65"/>
      <c r="I246" s="64">
        <f>'Nom. Sic. Sem. 1'!$L$23</f>
        <v>5</v>
      </c>
      <c r="J246" s="52" t="s">
        <v>123</v>
      </c>
      <c r="K246" s="52"/>
      <c r="L246" s="52"/>
      <c r="M246" s="1272">
        <f>'Nom. Sic. Sem. 2'!$M$24</f>
        <v>3300</v>
      </c>
      <c r="N246" s="1273"/>
    </row>
    <row r="247" spans="1:14">
      <c r="A247" s="64"/>
      <c r="B247" s="52"/>
      <c r="C247" s="52"/>
      <c r="D247" s="52"/>
      <c r="E247" s="1272">
        <v>0</v>
      </c>
      <c r="F247" s="1273"/>
      <c r="G247" s="65"/>
      <c r="I247" s="64"/>
      <c r="J247" s="52"/>
      <c r="K247" s="52"/>
      <c r="L247" s="52"/>
      <c r="M247" s="1259">
        <v>0</v>
      </c>
      <c r="N247" s="1260"/>
    </row>
    <row r="248" spans="1:14">
      <c r="A248" s="64"/>
      <c r="B248" s="52" t="s">
        <v>124</v>
      </c>
      <c r="C248" s="52"/>
      <c r="D248" s="52"/>
      <c r="E248" s="1272">
        <f>'Nom. Sic. Sem. 2'!$N$23</f>
        <v>0</v>
      </c>
      <c r="F248" s="1273"/>
      <c r="G248" s="65"/>
      <c r="I248" s="64"/>
      <c r="J248" s="52" t="s">
        <v>124</v>
      </c>
      <c r="K248" s="52"/>
      <c r="L248" s="52"/>
      <c r="M248" s="1259">
        <f>'Nom. Sic. Sem. 2'!$N$24</f>
        <v>0</v>
      </c>
      <c r="N248" s="1260"/>
    </row>
    <row r="249" spans="1:14">
      <c r="A249" s="66">
        <v>0</v>
      </c>
      <c r="B249" s="52" t="s">
        <v>125</v>
      </c>
      <c r="C249" s="52"/>
      <c r="D249" s="52"/>
      <c r="E249" s="1272">
        <v>0</v>
      </c>
      <c r="F249" s="1273"/>
      <c r="G249" s="65"/>
      <c r="I249" s="66">
        <v>0</v>
      </c>
      <c r="J249" s="52" t="s">
        <v>125</v>
      </c>
      <c r="K249" s="52"/>
      <c r="L249" s="52"/>
      <c r="M249" s="1259">
        <v>0</v>
      </c>
      <c r="N249" s="1260"/>
    </row>
    <row r="250" spans="1:14">
      <c r="A250" s="66">
        <v>0</v>
      </c>
      <c r="B250" s="52" t="s">
        <v>126</v>
      </c>
      <c r="C250" s="52"/>
      <c r="D250" s="52"/>
      <c r="E250" s="1272">
        <v>0</v>
      </c>
      <c r="F250" s="1273"/>
      <c r="G250" s="65"/>
      <c r="I250" s="66">
        <v>0</v>
      </c>
      <c r="J250" s="52" t="s">
        <v>126</v>
      </c>
      <c r="K250" s="52"/>
      <c r="L250" s="52"/>
      <c r="M250" s="1259">
        <v>0</v>
      </c>
      <c r="N250" s="1260"/>
    </row>
    <row r="251" spans="1:14">
      <c r="A251" s="66">
        <f>'Nom. Sic. Sem. 2'!V23</f>
        <v>0</v>
      </c>
      <c r="B251" s="226" t="s">
        <v>261</v>
      </c>
      <c r="C251" s="226"/>
      <c r="D251" s="52"/>
      <c r="E251" s="1259">
        <f>'Nom. Sic. Sem. 2'!W23</f>
        <v>0</v>
      </c>
      <c r="F251" s="1260"/>
      <c r="G251" s="65"/>
      <c r="I251" s="66">
        <f>'Nom. Sic. Sem. 2'!V24</f>
        <v>0</v>
      </c>
      <c r="J251" s="226" t="s">
        <v>261</v>
      </c>
      <c r="K251" s="226"/>
      <c r="L251" s="52"/>
      <c r="M251" s="1259">
        <f>'Nom. Sic. Sem. 2'!W24</f>
        <v>0</v>
      </c>
      <c r="N251" s="1260"/>
    </row>
    <row r="252" spans="1:14">
      <c r="A252" s="67">
        <f>'Nom. Sic. Sem. 2'!X23</f>
        <v>1</v>
      </c>
      <c r="B252" s="226" t="s">
        <v>262</v>
      </c>
      <c r="C252" s="226"/>
      <c r="D252" s="52"/>
      <c r="E252" s="1272">
        <f>'Nom. Sic. Sem. 2'!Y23</f>
        <v>1144.5</v>
      </c>
      <c r="F252" s="1273"/>
      <c r="G252" s="65"/>
      <c r="I252" s="67">
        <f>'Nom. Sic. Sem. 2'!X24</f>
        <v>0</v>
      </c>
      <c r="J252" s="226" t="s">
        <v>262</v>
      </c>
      <c r="K252" s="226"/>
      <c r="L252" s="52"/>
      <c r="M252" s="1272">
        <f>'Nom. Sic. Sem. 2'!Y24</f>
        <v>0</v>
      </c>
      <c r="N252" s="1273"/>
    </row>
    <row r="253" spans="1:14">
      <c r="A253" s="66">
        <f>'Nom. Sic. Sem. 2'!$AB$23</f>
        <v>2</v>
      </c>
      <c r="B253" s="52" t="s">
        <v>128</v>
      </c>
      <c r="C253" s="52"/>
      <c r="D253" s="52"/>
      <c r="E253" s="1272">
        <f>'Nom. Sic. Sem. 2'!$AC$23</f>
        <v>1765.8</v>
      </c>
      <c r="F253" s="1273"/>
      <c r="G253" s="65"/>
      <c r="I253" s="66">
        <f>'Nom. Sic. Sem. 2'!$AB$24</f>
        <v>2</v>
      </c>
      <c r="J253" s="52" t="s">
        <v>128</v>
      </c>
      <c r="K253" s="52"/>
      <c r="L253" s="52"/>
      <c r="M253" s="1259">
        <f>'Nom. Sic. Sem. 2'!$AC$24</f>
        <v>1320</v>
      </c>
      <c r="N253" s="1260"/>
    </row>
    <row r="254" spans="1:14">
      <c r="A254" s="66">
        <f>'Nom. Sic. Sem. 2'!$O$23</f>
        <v>0</v>
      </c>
      <c r="B254" s="1267" t="str">
        <f>'Nom. Sic. Sem. 1'!$O$4</f>
        <v>PR / RM /F</v>
      </c>
      <c r="C254" s="1267"/>
      <c r="D254" s="1267"/>
      <c r="E254" s="1272">
        <f>'Nom. Sic. Sem. 2'!$P$23</f>
        <v>0</v>
      </c>
      <c r="F254" s="1273"/>
      <c r="G254" s="65"/>
      <c r="I254" s="66">
        <f>'Nom. Sic. Sem. 2'!$O$24</f>
        <v>0</v>
      </c>
      <c r="J254" s="1267" t="str">
        <f>'Nom. Sic. Sem. 1'!$O$4</f>
        <v>PR / RM /F</v>
      </c>
      <c r="K254" s="1267"/>
      <c r="L254" s="1267"/>
      <c r="M254" s="1259">
        <f>'Nom. Sic. Sem. 2'!$P$24</f>
        <v>0</v>
      </c>
      <c r="N254" s="1260"/>
    </row>
    <row r="255" spans="1:14" ht="16.5" customHeight="1">
      <c r="A255" s="51"/>
      <c r="B255" s="1261" t="s">
        <v>10</v>
      </c>
      <c r="C255" s="1261"/>
      <c r="D255" s="52"/>
      <c r="E255" s="1259">
        <f>SUM(E246:F254)</f>
        <v>6180.3</v>
      </c>
      <c r="F255" s="1262"/>
      <c r="G255" s="69"/>
      <c r="I255" s="51"/>
      <c r="J255" s="1261" t="s">
        <v>10</v>
      </c>
      <c r="K255" s="1261"/>
      <c r="L255" s="52"/>
      <c r="M255" s="1259">
        <f>SUM(M246:N254)</f>
        <v>4620</v>
      </c>
      <c r="N255" s="1260"/>
    </row>
    <row r="256" spans="1:14">
      <c r="A256" s="1263" t="s">
        <v>105</v>
      </c>
      <c r="B256" s="1248"/>
      <c r="C256" s="1248"/>
      <c r="D256" s="1248"/>
      <c r="E256" s="1257"/>
      <c r="F256" s="1258"/>
      <c r="G256" s="69"/>
      <c r="I256" s="1263" t="s">
        <v>105</v>
      </c>
      <c r="J256" s="1248"/>
      <c r="K256" s="1248"/>
      <c r="L256" s="1248"/>
      <c r="M256" s="1264"/>
      <c r="N256" s="1265"/>
    </row>
    <row r="257" spans="1:14">
      <c r="A257" s="1266" t="s">
        <v>253</v>
      </c>
      <c r="B257" s="1267"/>
      <c r="C257" s="1267"/>
      <c r="D257" s="73">
        <f>'Nom. Sic. Sem. 2'!$AJ$23</f>
        <v>0</v>
      </c>
      <c r="E257" s="52"/>
      <c r="F257" s="54"/>
      <c r="G257" s="55"/>
      <c r="I257" s="1266" t="s">
        <v>253</v>
      </c>
      <c r="J257" s="1267"/>
      <c r="K257" s="1267"/>
      <c r="L257" s="73">
        <f>'Nom. Sic. Sem. 2'!$AJ$24</f>
        <v>0</v>
      </c>
      <c r="M257" s="52"/>
      <c r="N257" s="54"/>
    </row>
    <row r="258" spans="1:14">
      <c r="A258" s="1266" t="s">
        <v>130</v>
      </c>
      <c r="B258" s="1267"/>
      <c r="C258" s="1267"/>
      <c r="D258" s="73">
        <f>'Nom. Sic. Sem. 2'!$AE$23</f>
        <v>206.01</v>
      </c>
      <c r="E258" s="73"/>
      <c r="F258" s="54"/>
      <c r="G258" s="55"/>
      <c r="I258" s="1266" t="s">
        <v>130</v>
      </c>
      <c r="J258" s="1267"/>
      <c r="K258" s="1267"/>
      <c r="L258" s="73">
        <f>'Nom. Sic. Sem. 2'!$AE$24</f>
        <v>207.9</v>
      </c>
      <c r="M258" s="73"/>
      <c r="N258" s="54"/>
    </row>
    <row r="259" spans="1:14">
      <c r="A259" s="72" t="s">
        <v>131</v>
      </c>
      <c r="B259" s="68"/>
      <c r="C259" s="68"/>
      <c r="D259" s="73">
        <f>'Nom. Sic. Sem. 2'!$AF$23</f>
        <v>61.803000000000004</v>
      </c>
      <c r="E259" s="52"/>
      <c r="F259" s="54"/>
      <c r="G259" s="55"/>
      <c r="I259" s="72" t="s">
        <v>131</v>
      </c>
      <c r="J259" s="68"/>
      <c r="K259" s="68"/>
      <c r="L259" s="73">
        <f>'Nom. Sic. Sem. 2'!$AF$24</f>
        <v>46.2</v>
      </c>
      <c r="M259" s="52"/>
      <c r="N259" s="54"/>
    </row>
    <row r="260" spans="1:14">
      <c r="A260" s="1266" t="s">
        <v>132</v>
      </c>
      <c r="B260" s="1267"/>
      <c r="C260" s="1267"/>
      <c r="D260" s="73">
        <f>'Nom. Sic. Sem. 2'!$AH$23</f>
        <v>0</v>
      </c>
      <c r="E260" s="52"/>
      <c r="F260" s="54"/>
      <c r="G260" s="55"/>
      <c r="I260" s="1266" t="s">
        <v>132</v>
      </c>
      <c r="J260" s="1267"/>
      <c r="K260" s="1267"/>
      <c r="L260" s="73">
        <f>'Nom. Sic. Sem. 2'!$AH$24</f>
        <v>0</v>
      </c>
      <c r="M260" s="52"/>
      <c r="N260" s="54"/>
    </row>
    <row r="261" spans="1:14">
      <c r="A261" s="1266" t="s">
        <v>133</v>
      </c>
      <c r="B261" s="1267"/>
      <c r="C261" s="1267"/>
      <c r="D261" s="73">
        <f>'Nom. Sic. Sem. 2'!$AI$23</f>
        <v>61.803000000000004</v>
      </c>
      <c r="E261" s="52"/>
      <c r="F261" s="54"/>
      <c r="G261" s="55"/>
      <c r="I261" s="1266" t="s">
        <v>133</v>
      </c>
      <c r="J261" s="1267"/>
      <c r="K261" s="1267"/>
      <c r="L261" s="73">
        <f>'Nom. Sic. Sem. 2'!$AI$24</f>
        <v>46.2</v>
      </c>
      <c r="M261" s="52"/>
      <c r="N261" s="54"/>
    </row>
    <row r="262" spans="1:14" ht="13.5" thickBot="1">
      <c r="A262" s="1268" t="s">
        <v>134</v>
      </c>
      <c r="B262" s="1257"/>
      <c r="C262" s="1257"/>
      <c r="D262" s="52"/>
      <c r="E262" s="1269">
        <f>SUM(D257:D261)</f>
        <v>329.61599999999999</v>
      </c>
      <c r="F262" s="1258"/>
      <c r="G262" s="69"/>
      <c r="I262" s="1268" t="s">
        <v>134</v>
      </c>
      <c r="J262" s="1269"/>
      <c r="K262" s="1269"/>
      <c r="L262" s="52"/>
      <c r="M262" s="1270">
        <f>SUM(L257:L261)</f>
        <v>300.3</v>
      </c>
      <c r="N262" s="1271"/>
    </row>
    <row r="263" spans="1:14" ht="20.25" customHeight="1" thickBot="1">
      <c r="A263" s="51"/>
      <c r="B263" s="1248" t="s">
        <v>104</v>
      </c>
      <c r="C263" s="1248"/>
      <c r="D263" s="1248"/>
      <c r="E263" s="1249">
        <f>(E255-E262)</f>
        <v>5850.6840000000002</v>
      </c>
      <c r="F263" s="1250"/>
      <c r="G263" s="69"/>
      <c r="I263" s="51"/>
      <c r="J263" s="1248" t="s">
        <v>104</v>
      </c>
      <c r="K263" s="1248"/>
      <c r="L263" s="1251"/>
      <c r="M263" s="1249">
        <f>(M255-M262)</f>
        <v>4319.7</v>
      </c>
      <c r="N263" s="1252"/>
    </row>
    <row r="264" spans="1:14">
      <c r="A264" s="51"/>
      <c r="B264" s="52"/>
      <c r="C264" s="52"/>
      <c r="D264" s="52"/>
      <c r="E264" s="52"/>
      <c r="F264" s="54"/>
      <c r="G264" s="55"/>
      <c r="I264" s="51"/>
      <c r="J264" s="52"/>
      <c r="K264" s="52"/>
      <c r="L264" s="52"/>
      <c r="M264" s="52"/>
      <c r="N264" s="54"/>
    </row>
    <row r="265" spans="1:14">
      <c r="A265" s="51"/>
      <c r="B265" s="52"/>
      <c r="C265" s="52"/>
      <c r="D265" s="52"/>
      <c r="E265" s="52"/>
      <c r="F265" s="54"/>
      <c r="G265" s="55"/>
      <c r="I265" s="51"/>
      <c r="J265" s="52"/>
      <c r="K265" s="52"/>
      <c r="L265" s="52"/>
      <c r="M265" s="52"/>
      <c r="N265" s="54"/>
    </row>
    <row r="266" spans="1:14">
      <c r="A266" s="1253"/>
      <c r="B266" s="1254"/>
      <c r="C266" s="1254"/>
      <c r="D266" s="52" t="s">
        <v>135</v>
      </c>
      <c r="E266" s="52"/>
      <c r="F266" s="54"/>
      <c r="G266" s="55"/>
      <c r="I266" s="1253"/>
      <c r="J266" s="1254"/>
      <c r="K266" s="1254"/>
      <c r="L266" s="52" t="s">
        <v>135</v>
      </c>
      <c r="M266" s="52"/>
      <c r="N266" s="54"/>
    </row>
    <row r="267" spans="1:14">
      <c r="A267" s="1255" t="s">
        <v>136</v>
      </c>
      <c r="B267" s="1256"/>
      <c r="C267" s="1256"/>
      <c r="D267" s="1257" t="s">
        <v>137</v>
      </c>
      <c r="E267" s="1257"/>
      <c r="F267" s="1258"/>
      <c r="G267" s="69"/>
      <c r="I267" s="1255" t="s">
        <v>136</v>
      </c>
      <c r="J267" s="1256"/>
      <c r="K267" s="1256"/>
      <c r="L267" s="1257" t="s">
        <v>137</v>
      </c>
      <c r="M267" s="1257"/>
      <c r="N267" s="1258"/>
    </row>
    <row r="268" spans="1:14" ht="13.5" thickBot="1">
      <c r="A268" s="75"/>
      <c r="B268" s="76"/>
      <c r="C268" s="76"/>
      <c r="D268" s="76"/>
      <c r="E268" s="76"/>
      <c r="F268" s="77"/>
      <c r="G268" s="55"/>
      <c r="I268" s="75"/>
      <c r="J268" s="76"/>
      <c r="K268" s="76"/>
      <c r="L268" s="76"/>
      <c r="M268" s="76"/>
      <c r="N268" s="77"/>
    </row>
    <row r="269" spans="1:14">
      <c r="A269" s="52"/>
      <c r="B269" s="52"/>
      <c r="C269" s="52"/>
      <c r="D269" s="52"/>
      <c r="E269" s="52"/>
      <c r="F269" s="52"/>
      <c r="G269" s="55"/>
      <c r="I269" s="52"/>
      <c r="J269" s="52"/>
      <c r="K269" s="52"/>
      <c r="L269" s="52"/>
      <c r="M269" s="52"/>
      <c r="N269" s="52"/>
    </row>
    <row r="270" spans="1:14" ht="13.5" thickBot="1">
      <c r="G270" s="55"/>
    </row>
    <row r="271" spans="1:14" ht="19.5" customHeight="1">
      <c r="A271" s="1274" t="s">
        <v>138</v>
      </c>
      <c r="B271" s="1275"/>
      <c r="C271" s="1275"/>
      <c r="D271" s="1275"/>
      <c r="E271" s="1275"/>
      <c r="F271" s="1276"/>
      <c r="G271" s="50"/>
      <c r="I271" s="1274" t="s">
        <v>138</v>
      </c>
      <c r="J271" s="1275"/>
      <c r="K271" s="1275"/>
      <c r="L271" s="1275"/>
      <c r="M271" s="1275"/>
      <c r="N271" s="1276"/>
    </row>
    <row r="272" spans="1:14">
      <c r="A272" s="51"/>
      <c r="B272" s="52"/>
      <c r="C272" s="52"/>
      <c r="D272" s="53"/>
      <c r="E272" s="52"/>
      <c r="F272" s="54"/>
      <c r="G272" s="55"/>
      <c r="I272" s="51"/>
      <c r="J272" s="52"/>
      <c r="K272" s="52"/>
      <c r="L272" s="53"/>
      <c r="M272" s="52"/>
      <c r="N272" s="54"/>
    </row>
    <row r="273" spans="1:14">
      <c r="A273" s="56" t="s">
        <v>120</v>
      </c>
      <c r="B273" s="57">
        <f>'Nom. Sic. Sem. 2'!$C$4</f>
        <v>43535</v>
      </c>
      <c r="C273" s="52" t="s">
        <v>16</v>
      </c>
      <c r="D273" s="57">
        <f>'Nom. Sic. Sem. 2'!$G$4</f>
        <v>43541</v>
      </c>
      <c r="E273" s="52" t="s">
        <v>121</v>
      </c>
      <c r="F273" s="54">
        <f>'Nom. Sic. Sem. 1'!$J$4</f>
        <v>2019</v>
      </c>
      <c r="G273" s="55"/>
      <c r="I273" s="56" t="s">
        <v>120</v>
      </c>
      <c r="J273" s="57">
        <f>'Nom. Sic. Sem. 2'!$C$4</f>
        <v>43535</v>
      </c>
      <c r="K273" s="52" t="s">
        <v>16</v>
      </c>
      <c r="L273" s="57">
        <f>'Nom. Sic. Sem. 2'!$G$4</f>
        <v>43541</v>
      </c>
      <c r="M273" s="52" t="s">
        <v>121</v>
      </c>
      <c r="N273" s="54">
        <f>'Nom. Sic. Sem. 2'!$J$4</f>
        <v>2019</v>
      </c>
    </row>
    <row r="274" spans="1:14">
      <c r="A274" s="1277" t="s">
        <v>122</v>
      </c>
      <c r="B274" s="1278"/>
      <c r="C274" s="1279" t="str">
        <f>'Nom. Sic. Sem. 2'!$B$25</f>
        <v>Reyes A. Fernández</v>
      </c>
      <c r="D274" s="1279"/>
      <c r="E274" s="1279"/>
      <c r="F274" s="1280"/>
      <c r="G274" s="60"/>
      <c r="I274" s="1277" t="s">
        <v>122</v>
      </c>
      <c r="J274" s="1278"/>
      <c r="K274" s="1279" t="str">
        <f>'Nom. Sic. Sem. 2'!$B$26</f>
        <v>Antonio Bravo</v>
      </c>
      <c r="L274" s="1279"/>
      <c r="M274" s="1279"/>
      <c r="N274" s="1280"/>
    </row>
    <row r="275" spans="1:14">
      <c r="A275" s="58"/>
      <c r="B275" s="59"/>
      <c r="C275" s="61"/>
      <c r="D275" s="61"/>
      <c r="E275" s="61"/>
      <c r="F275" s="62"/>
      <c r="G275" s="63"/>
      <c r="I275" s="58"/>
      <c r="J275" s="59"/>
      <c r="K275" s="61"/>
      <c r="L275" s="61"/>
      <c r="M275" s="61"/>
      <c r="N275" s="62"/>
    </row>
    <row r="276" spans="1:14">
      <c r="A276" s="64">
        <f>'Nom. Sic. Sem. 2'!$L$25</f>
        <v>5</v>
      </c>
      <c r="B276" s="52" t="s">
        <v>123</v>
      </c>
      <c r="C276" s="52"/>
      <c r="D276" s="52"/>
      <c r="E276" s="1272">
        <f>'Nom. Sic. Sem. 2'!$M$25</f>
        <v>3000</v>
      </c>
      <c r="F276" s="1273"/>
      <c r="G276" s="65"/>
      <c r="I276" s="64">
        <f>'Nom. Sic. Sem. 2'!$L$26</f>
        <v>5</v>
      </c>
      <c r="J276" s="52" t="s">
        <v>123</v>
      </c>
      <c r="K276" s="52"/>
      <c r="L276" s="52"/>
      <c r="M276" s="1272">
        <f>'Nom. Sic. Sem. 2'!$M$26</f>
        <v>3000</v>
      </c>
      <c r="N276" s="1273"/>
    </row>
    <row r="277" spans="1:14">
      <c r="A277" s="64"/>
      <c r="B277" s="52"/>
      <c r="C277" s="52"/>
      <c r="D277" s="52"/>
      <c r="E277" s="1272">
        <v>0</v>
      </c>
      <c r="F277" s="1273"/>
      <c r="G277" s="65"/>
      <c r="I277" s="64"/>
      <c r="J277" s="52"/>
      <c r="K277" s="52"/>
      <c r="L277" s="52"/>
      <c r="M277" s="1259">
        <v>0</v>
      </c>
      <c r="N277" s="1260"/>
    </row>
    <row r="278" spans="1:14">
      <c r="A278" s="64"/>
      <c r="B278" s="52" t="s">
        <v>124</v>
      </c>
      <c r="C278" s="52"/>
      <c r="D278" s="52"/>
      <c r="E278" s="1272">
        <f>'Nom. Sic. Sem. 2'!$N$25</f>
        <v>0</v>
      </c>
      <c r="F278" s="1273"/>
      <c r="G278" s="65"/>
      <c r="I278" s="64"/>
      <c r="J278" s="52" t="s">
        <v>124</v>
      </c>
      <c r="K278" s="52"/>
      <c r="L278" s="52"/>
      <c r="M278" s="1259">
        <f>'Nom. Sic. Sem. 2'!$N$26</f>
        <v>0</v>
      </c>
      <c r="N278" s="1260"/>
    </row>
    <row r="279" spans="1:14">
      <c r="A279" s="66">
        <v>0</v>
      </c>
      <c r="B279" s="52" t="s">
        <v>125</v>
      </c>
      <c r="C279" s="52"/>
      <c r="D279" s="52"/>
      <c r="E279" s="1272">
        <v>0</v>
      </c>
      <c r="F279" s="1273"/>
      <c r="G279" s="65"/>
      <c r="I279" s="66">
        <v>0</v>
      </c>
      <c r="J279" s="52" t="s">
        <v>125</v>
      </c>
      <c r="K279" s="52"/>
      <c r="L279" s="52"/>
      <c r="M279" s="1259">
        <v>0</v>
      </c>
      <c r="N279" s="1260"/>
    </row>
    <row r="280" spans="1:14">
      <c r="A280" s="66">
        <v>0</v>
      </c>
      <c r="B280" s="52" t="s">
        <v>126</v>
      </c>
      <c r="C280" s="52"/>
      <c r="D280" s="52"/>
      <c r="E280" s="1272">
        <v>0</v>
      </c>
      <c r="F280" s="1273"/>
      <c r="G280" s="65"/>
      <c r="I280" s="66">
        <v>0</v>
      </c>
      <c r="J280" s="52" t="s">
        <v>126</v>
      </c>
      <c r="K280" s="52"/>
      <c r="L280" s="52"/>
      <c r="M280" s="1259">
        <v>0</v>
      </c>
      <c r="N280" s="1260"/>
    </row>
    <row r="281" spans="1:14">
      <c r="A281" s="66">
        <f>'Nom. Sic. Sem. 2'!V25</f>
        <v>0</v>
      </c>
      <c r="B281" s="226" t="s">
        <v>261</v>
      </c>
      <c r="C281" s="226"/>
      <c r="D281" s="52"/>
      <c r="E281" s="1259">
        <f>'Nom. Sic. Sem. 2'!W25</f>
        <v>0</v>
      </c>
      <c r="F281" s="1260"/>
      <c r="G281" s="65"/>
      <c r="I281" s="66">
        <f>'Nom. Sic. Sem. 2'!V26</f>
        <v>0</v>
      </c>
      <c r="J281" s="226" t="s">
        <v>261</v>
      </c>
      <c r="K281" s="226"/>
      <c r="L281" s="52"/>
      <c r="M281" s="1259">
        <f>'Nom. Sic. Sem. 2'!W26</f>
        <v>0</v>
      </c>
      <c r="N281" s="1260"/>
    </row>
    <row r="282" spans="1:14">
      <c r="A282" s="67">
        <f>'Nom. Sic. Sem. 2'!X25</f>
        <v>1</v>
      </c>
      <c r="B282" s="226" t="s">
        <v>262</v>
      </c>
      <c r="C282" s="226"/>
      <c r="D282" s="52"/>
      <c r="E282" s="1272">
        <f>'Nom. Sic. Sem. 2'!Y25</f>
        <v>1050</v>
      </c>
      <c r="F282" s="1273"/>
      <c r="G282" s="65"/>
      <c r="I282" s="67">
        <f>'Nom. Sic. Sem. 2'!X26</f>
        <v>1</v>
      </c>
      <c r="J282" s="226" t="s">
        <v>262</v>
      </c>
      <c r="K282" s="226"/>
      <c r="L282" s="52"/>
      <c r="M282" s="1272">
        <f>'Nom. Sic. Sem. 2'!Y26</f>
        <v>1050</v>
      </c>
      <c r="N282" s="1273"/>
    </row>
    <row r="283" spans="1:14">
      <c r="A283" s="66">
        <f>'Nom. Sic. Sem. 2'!$AB$25</f>
        <v>2</v>
      </c>
      <c r="B283" s="52" t="s">
        <v>128</v>
      </c>
      <c r="C283" s="52"/>
      <c r="D283" s="52"/>
      <c r="E283" s="1272">
        <f>'Nom. Sic. Sem. 2'!$AC$25</f>
        <v>1620</v>
      </c>
      <c r="F283" s="1273"/>
      <c r="G283" s="65"/>
      <c r="I283" s="66">
        <f>'Nom. Sic. Sem. 2'!$AB$26</f>
        <v>2</v>
      </c>
      <c r="J283" s="52" t="s">
        <v>128</v>
      </c>
      <c r="K283" s="52"/>
      <c r="L283" s="52"/>
      <c r="M283" s="1259">
        <f>'Nom. Sic. Sem. 2'!$AC$26</f>
        <v>1620</v>
      </c>
      <c r="N283" s="1260"/>
    </row>
    <row r="284" spans="1:14">
      <c r="A284" s="66">
        <f>'Nom. Sic. Sem. 2'!$O$25</f>
        <v>0</v>
      </c>
      <c r="B284" s="1267" t="str">
        <f>'Nom. Sic. Sem. 1'!$O$4</f>
        <v>PR / RM /F</v>
      </c>
      <c r="C284" s="1267"/>
      <c r="D284" s="1267"/>
      <c r="E284" s="1272">
        <f>'Nom. Sic. Sem. 2'!$P$25</f>
        <v>0</v>
      </c>
      <c r="F284" s="1273"/>
      <c r="G284" s="65"/>
      <c r="I284" s="66">
        <f>'Nom. Sic. Sem. 2'!$O$26</f>
        <v>0</v>
      </c>
      <c r="J284" s="1267" t="str">
        <f>'Nom. Sic. Sem. 1'!$O$4</f>
        <v>PR / RM /F</v>
      </c>
      <c r="K284" s="1267"/>
      <c r="L284" s="1267"/>
      <c r="M284" s="1259">
        <f>'Nom. Sic. Sem. 2'!$P$26</f>
        <v>0</v>
      </c>
      <c r="N284" s="1260"/>
    </row>
    <row r="285" spans="1:14" ht="16.5" customHeight="1">
      <c r="A285" s="51"/>
      <c r="B285" s="1261" t="s">
        <v>10</v>
      </c>
      <c r="C285" s="1261"/>
      <c r="D285" s="52"/>
      <c r="E285" s="1259">
        <f>SUM(E276:F284)</f>
        <v>5670</v>
      </c>
      <c r="F285" s="1262"/>
      <c r="G285" s="69"/>
      <c r="I285" s="51"/>
      <c r="J285" s="1261" t="s">
        <v>10</v>
      </c>
      <c r="K285" s="1261"/>
      <c r="L285" s="52"/>
      <c r="M285" s="1259">
        <f>SUM(M276:N284)</f>
        <v>5670</v>
      </c>
      <c r="N285" s="1260"/>
    </row>
    <row r="286" spans="1:14">
      <c r="A286" s="1263" t="s">
        <v>105</v>
      </c>
      <c r="B286" s="1248"/>
      <c r="C286" s="1248"/>
      <c r="D286" s="1248"/>
      <c r="E286" s="1257"/>
      <c r="F286" s="1258"/>
      <c r="G286" s="69"/>
      <c r="I286" s="1263" t="s">
        <v>105</v>
      </c>
      <c r="J286" s="1248"/>
      <c r="K286" s="1248"/>
      <c r="L286" s="1248"/>
      <c r="M286" s="1264"/>
      <c r="N286" s="1265"/>
    </row>
    <row r="287" spans="1:14">
      <c r="A287" s="1266" t="s">
        <v>253</v>
      </c>
      <c r="B287" s="1267"/>
      <c r="C287" s="1267"/>
      <c r="D287" s="73">
        <f>'Nom. Sic. Sem. 2'!$AJ$25</f>
        <v>0</v>
      </c>
      <c r="E287" s="52"/>
      <c r="F287" s="54"/>
      <c r="G287" s="55"/>
      <c r="I287" s="1266" t="s">
        <v>253</v>
      </c>
      <c r="J287" s="1267"/>
      <c r="K287" s="1267"/>
      <c r="L287" s="73">
        <f>'Nom. Sic. Sem. 2'!$AJ$26</f>
        <v>0</v>
      </c>
      <c r="M287" s="52"/>
      <c r="N287" s="54"/>
    </row>
    <row r="288" spans="1:14">
      <c r="A288" s="1266" t="s">
        <v>130</v>
      </c>
      <c r="B288" s="1267"/>
      <c r="C288" s="1267"/>
      <c r="D288" s="73">
        <f>'Nom. Sic. Sem. 2'!$AE$25</f>
        <v>189</v>
      </c>
      <c r="E288" s="73"/>
      <c r="F288" s="54"/>
      <c r="G288" s="55"/>
      <c r="I288" s="1266" t="s">
        <v>130</v>
      </c>
      <c r="J288" s="1267"/>
      <c r="K288" s="1267"/>
      <c r="L288" s="73">
        <f>'Nom. Sic. Sem. 2'!$AE$26</f>
        <v>189</v>
      </c>
      <c r="M288" s="73"/>
      <c r="N288" s="54"/>
    </row>
    <row r="289" spans="1:14">
      <c r="A289" s="72" t="s">
        <v>131</v>
      </c>
      <c r="B289" s="68"/>
      <c r="C289" s="68"/>
      <c r="D289" s="73">
        <f>'Nom. Sic. Sem. 2'!$AF$25</f>
        <v>56.7</v>
      </c>
      <c r="E289" s="52"/>
      <c r="F289" s="54"/>
      <c r="G289" s="55"/>
      <c r="I289" s="72" t="s">
        <v>131</v>
      </c>
      <c r="J289" s="68"/>
      <c r="K289" s="68"/>
      <c r="L289" s="73">
        <f>'Nom. Sic. Sem. 2'!$AF$26</f>
        <v>56.7</v>
      </c>
      <c r="M289" s="52"/>
      <c r="N289" s="54"/>
    </row>
    <row r="290" spans="1:14">
      <c r="A290" s="1266" t="s">
        <v>132</v>
      </c>
      <c r="B290" s="1267"/>
      <c r="C290" s="1267"/>
      <c r="D290" s="73">
        <f>'Nom. Sic. Sem. 2'!$AH$25</f>
        <v>0</v>
      </c>
      <c r="E290" s="52"/>
      <c r="F290" s="54"/>
      <c r="G290" s="55"/>
      <c r="I290" s="1266" t="s">
        <v>132</v>
      </c>
      <c r="J290" s="1267"/>
      <c r="K290" s="1267"/>
      <c r="L290" s="73">
        <f>'Nom. Sic. Sem. 2'!$AH$26</f>
        <v>0</v>
      </c>
      <c r="M290" s="52"/>
      <c r="N290" s="54"/>
    </row>
    <row r="291" spans="1:14">
      <c r="A291" s="1266" t="s">
        <v>133</v>
      </c>
      <c r="B291" s="1267"/>
      <c r="C291" s="1267"/>
      <c r="D291" s="73">
        <f>'Nom. Sic. Sem. 2'!$AI$25</f>
        <v>56.7</v>
      </c>
      <c r="E291" s="52"/>
      <c r="F291" s="54"/>
      <c r="G291" s="55"/>
      <c r="I291" s="1266" t="s">
        <v>133</v>
      </c>
      <c r="J291" s="1267"/>
      <c r="K291" s="1267"/>
      <c r="L291" s="73">
        <f>'Nom. Sic. Sem. 2'!$AI$26</f>
        <v>56.7</v>
      </c>
      <c r="M291" s="52"/>
      <c r="N291" s="54"/>
    </row>
    <row r="292" spans="1:14" ht="13.5" thickBot="1">
      <c r="A292" s="1268" t="s">
        <v>134</v>
      </c>
      <c r="B292" s="1257"/>
      <c r="C292" s="1257"/>
      <c r="D292" s="52"/>
      <c r="E292" s="1269">
        <f>SUM(D287:D291)</f>
        <v>302.39999999999998</v>
      </c>
      <c r="F292" s="1258"/>
      <c r="G292" s="69"/>
      <c r="I292" s="1268" t="s">
        <v>134</v>
      </c>
      <c r="J292" s="1269"/>
      <c r="K292" s="1269"/>
      <c r="L292" s="52"/>
      <c r="M292" s="1270">
        <f>SUM(L287:L291)</f>
        <v>302.39999999999998</v>
      </c>
      <c r="N292" s="1271"/>
    </row>
    <row r="293" spans="1:14" ht="20.25" customHeight="1" thickBot="1">
      <c r="A293" s="51"/>
      <c r="B293" s="1248" t="s">
        <v>104</v>
      </c>
      <c r="C293" s="1248"/>
      <c r="D293" s="1248"/>
      <c r="E293" s="1249">
        <f>(E285-E292)</f>
        <v>5367.6</v>
      </c>
      <c r="F293" s="1250"/>
      <c r="G293" s="69"/>
      <c r="I293" s="51"/>
      <c r="J293" s="1248" t="s">
        <v>104</v>
      </c>
      <c r="K293" s="1248"/>
      <c r="L293" s="1251"/>
      <c r="M293" s="1249">
        <f>(M285-M292)</f>
        <v>5367.6</v>
      </c>
      <c r="N293" s="1252"/>
    </row>
    <row r="294" spans="1:14">
      <c r="A294" s="51"/>
      <c r="B294" s="52"/>
      <c r="C294" s="52"/>
      <c r="D294" s="52"/>
      <c r="E294" s="52"/>
      <c r="F294" s="54"/>
      <c r="G294" s="55"/>
      <c r="I294" s="51"/>
      <c r="J294" s="52"/>
      <c r="K294" s="52"/>
      <c r="L294" s="52"/>
      <c r="M294" s="52"/>
      <c r="N294" s="54"/>
    </row>
    <row r="295" spans="1:14">
      <c r="A295" s="51"/>
      <c r="B295" s="52"/>
      <c r="C295" s="52"/>
      <c r="D295" s="52"/>
      <c r="E295" s="52"/>
      <c r="F295" s="54"/>
      <c r="G295" s="55"/>
      <c r="I295" s="51"/>
      <c r="J295" s="52"/>
      <c r="K295" s="52"/>
      <c r="L295" s="52"/>
      <c r="M295" s="52"/>
      <c r="N295" s="54"/>
    </row>
    <row r="296" spans="1:14">
      <c r="A296" s="1253"/>
      <c r="B296" s="1254"/>
      <c r="C296" s="1254"/>
      <c r="D296" s="52" t="s">
        <v>135</v>
      </c>
      <c r="E296" s="52"/>
      <c r="F296" s="54"/>
      <c r="G296" s="55"/>
      <c r="I296" s="1253"/>
      <c r="J296" s="1254"/>
      <c r="K296" s="1254"/>
      <c r="L296" s="52" t="s">
        <v>135</v>
      </c>
      <c r="M296" s="52"/>
      <c r="N296" s="54"/>
    </row>
    <row r="297" spans="1:14">
      <c r="A297" s="1255" t="s">
        <v>136</v>
      </c>
      <c r="B297" s="1256"/>
      <c r="C297" s="1256"/>
      <c r="D297" s="1257" t="s">
        <v>137</v>
      </c>
      <c r="E297" s="1257"/>
      <c r="F297" s="1258"/>
      <c r="G297" s="69"/>
      <c r="I297" s="1255" t="s">
        <v>136</v>
      </c>
      <c r="J297" s="1256"/>
      <c r="K297" s="1256"/>
      <c r="L297" s="1257" t="s">
        <v>137</v>
      </c>
      <c r="M297" s="1257"/>
      <c r="N297" s="1258"/>
    </row>
    <row r="298" spans="1:14" ht="13.5" thickBot="1">
      <c r="A298" s="75"/>
      <c r="B298" s="76"/>
      <c r="C298" s="76"/>
      <c r="D298" s="76"/>
      <c r="E298" s="76"/>
      <c r="F298" s="77"/>
      <c r="G298" s="55"/>
      <c r="I298" s="75"/>
      <c r="J298" s="76"/>
      <c r="K298" s="76"/>
      <c r="L298" s="76"/>
      <c r="M298" s="76"/>
      <c r="N298" s="77"/>
    </row>
    <row r="299" spans="1:14">
      <c r="A299" s="78"/>
      <c r="B299" s="57"/>
      <c r="C299" s="52"/>
      <c r="D299" s="57"/>
      <c r="E299" s="52"/>
      <c r="F299" s="52"/>
      <c r="G299" s="52"/>
      <c r="H299" s="52"/>
      <c r="I299" s="78"/>
      <c r="J299" s="57"/>
      <c r="K299" s="52"/>
      <c r="L299" s="57"/>
      <c r="M299" s="52"/>
      <c r="N299" s="52"/>
    </row>
    <row r="300" spans="1:14" ht="13.5" thickBot="1">
      <c r="A300" s="1278"/>
      <c r="B300" s="1278"/>
      <c r="C300" s="1291"/>
      <c r="D300" s="1291"/>
      <c r="E300" s="1291"/>
      <c r="F300" s="1291"/>
      <c r="G300" s="79"/>
      <c r="H300" s="52"/>
      <c r="I300" s="1287"/>
      <c r="J300" s="1287"/>
      <c r="K300" s="1286"/>
      <c r="L300" s="1286"/>
      <c r="M300" s="1286"/>
      <c r="N300" s="1286"/>
    </row>
    <row r="301" spans="1:14" ht="19.5" customHeight="1">
      <c r="A301" s="1274" t="s">
        <v>138</v>
      </c>
      <c r="B301" s="1275"/>
      <c r="C301" s="1275"/>
      <c r="D301" s="1275"/>
      <c r="E301" s="1275"/>
      <c r="F301" s="1276"/>
      <c r="G301" s="50"/>
      <c r="I301" s="1274" t="s">
        <v>138</v>
      </c>
      <c r="J301" s="1275"/>
      <c r="K301" s="1275"/>
      <c r="L301" s="1275"/>
      <c r="M301" s="1275"/>
      <c r="N301" s="1276"/>
    </row>
    <row r="302" spans="1:14">
      <c r="A302" s="51"/>
      <c r="B302" s="52"/>
      <c r="C302" s="52"/>
      <c r="D302" s="53"/>
      <c r="E302" s="52"/>
      <c r="F302" s="54"/>
      <c r="G302" s="55"/>
      <c r="I302" s="51"/>
      <c r="J302" s="52"/>
      <c r="K302" s="52"/>
      <c r="L302" s="53"/>
      <c r="M302" s="52"/>
      <c r="N302" s="54"/>
    </row>
    <row r="303" spans="1:14">
      <c r="A303" s="56" t="s">
        <v>120</v>
      </c>
      <c r="B303" s="57">
        <f>'Nom. Sic. Sem. 2'!$C$4</f>
        <v>43535</v>
      </c>
      <c r="C303" s="52" t="s">
        <v>16</v>
      </c>
      <c r="D303" s="57">
        <f>'Nom. Sic. Sem. 2'!$G$4</f>
        <v>43541</v>
      </c>
      <c r="E303" s="52" t="s">
        <v>121</v>
      </c>
      <c r="F303" s="54">
        <f>'Nom. Sic. Sem. 2'!$J$4</f>
        <v>2019</v>
      </c>
      <c r="G303" s="55"/>
      <c r="I303" s="56" t="s">
        <v>120</v>
      </c>
      <c r="J303" s="57">
        <f>'Nom. Sic. Sem. 2'!$C$4</f>
        <v>43535</v>
      </c>
      <c r="K303" s="52" t="s">
        <v>16</v>
      </c>
      <c r="L303" s="57">
        <f>'Nom. Sic. Sem. 2'!$G$4</f>
        <v>43541</v>
      </c>
      <c r="M303" s="52" t="s">
        <v>121</v>
      </c>
      <c r="N303" s="54">
        <f>'Nom. Sic. Sem. 2'!$J$4</f>
        <v>2019</v>
      </c>
    </row>
    <row r="304" spans="1:14">
      <c r="A304" s="1277" t="s">
        <v>122</v>
      </c>
      <c r="B304" s="1278"/>
      <c r="C304" s="1279" t="str">
        <f>'Nom. Sic. Sem. 2'!$B$27</f>
        <v>Marco A. González</v>
      </c>
      <c r="D304" s="1279"/>
      <c r="E304" s="1279"/>
      <c r="F304" s="1280"/>
      <c r="G304" s="60"/>
      <c r="I304" s="1277" t="s">
        <v>122</v>
      </c>
      <c r="J304" s="1278"/>
      <c r="K304" s="1279" t="str">
        <f>'Nom. Sic. Sem. 2'!$B$28</f>
        <v>Argenis Jesús Garcia*</v>
      </c>
      <c r="L304" s="1279"/>
      <c r="M304" s="1279"/>
      <c r="N304" s="1280"/>
    </row>
    <row r="305" spans="1:14">
      <c r="A305" s="58"/>
      <c r="B305" s="59"/>
      <c r="C305" s="61"/>
      <c r="D305" s="61"/>
      <c r="E305" s="61"/>
      <c r="F305" s="62"/>
      <c r="G305" s="63"/>
      <c r="I305" s="58"/>
      <c r="J305" s="59"/>
      <c r="K305" s="61"/>
      <c r="L305" s="61"/>
      <c r="M305" s="61"/>
      <c r="N305" s="62"/>
    </row>
    <row r="306" spans="1:14">
      <c r="A306" s="64">
        <f>'Nom. Sic. Sem. 2'!$L$27</f>
        <v>5</v>
      </c>
      <c r="B306" s="52" t="s">
        <v>123</v>
      </c>
      <c r="C306" s="52"/>
      <c r="D306" s="52"/>
      <c r="E306" s="1272">
        <f>'Nom. Sic. Sem. 2'!$M$27</f>
        <v>3270</v>
      </c>
      <c r="F306" s="1273"/>
      <c r="G306" s="65"/>
      <c r="I306" s="64">
        <f>'Nom. Sic. Sem. 2'!$L$28</f>
        <v>5</v>
      </c>
      <c r="J306" s="52" t="s">
        <v>123</v>
      </c>
      <c r="K306" s="52"/>
      <c r="L306" s="52"/>
      <c r="M306" s="1272">
        <f>'Nom. Sic. Sem. 2'!$M$28</f>
        <v>3000</v>
      </c>
      <c r="N306" s="1273"/>
    </row>
    <row r="307" spans="1:14">
      <c r="A307" s="64"/>
      <c r="B307" s="52"/>
      <c r="C307" s="52"/>
      <c r="D307" s="52"/>
      <c r="E307" s="1272">
        <v>0</v>
      </c>
      <c r="F307" s="1273"/>
      <c r="G307" s="65"/>
      <c r="I307" s="64"/>
      <c r="J307" s="52"/>
      <c r="K307" s="52"/>
      <c r="L307" s="52"/>
      <c r="M307" s="1259">
        <v>0</v>
      </c>
      <c r="N307" s="1260"/>
    </row>
    <row r="308" spans="1:14">
      <c r="A308" s="64"/>
      <c r="B308" s="52" t="s">
        <v>124</v>
      </c>
      <c r="C308" s="52"/>
      <c r="D308" s="52"/>
      <c r="E308" s="1272">
        <f>'Nom. Sic. Sem. 2'!$N$27</f>
        <v>0</v>
      </c>
      <c r="F308" s="1273"/>
      <c r="G308" s="65"/>
      <c r="I308" s="64"/>
      <c r="J308" s="52" t="s">
        <v>124</v>
      </c>
      <c r="K308" s="52"/>
      <c r="L308" s="52"/>
      <c r="M308" s="1259">
        <f>'Nom. Sic. Sem. 2'!$N$28</f>
        <v>0</v>
      </c>
      <c r="N308" s="1260"/>
    </row>
    <row r="309" spans="1:14">
      <c r="A309" s="66">
        <v>0</v>
      </c>
      <c r="B309" s="52" t="s">
        <v>125</v>
      </c>
      <c r="C309" s="52"/>
      <c r="D309" s="52"/>
      <c r="E309" s="1272">
        <v>0</v>
      </c>
      <c r="F309" s="1273"/>
      <c r="G309" s="65"/>
      <c r="I309" s="66">
        <v>0</v>
      </c>
      <c r="J309" s="52" t="s">
        <v>125</v>
      </c>
      <c r="K309" s="52"/>
      <c r="L309" s="52"/>
      <c r="M309" s="1259">
        <v>0</v>
      </c>
      <c r="N309" s="1260"/>
    </row>
    <row r="310" spans="1:14">
      <c r="A310" s="66">
        <v>0</v>
      </c>
      <c r="B310" s="52" t="s">
        <v>126</v>
      </c>
      <c r="C310" s="52"/>
      <c r="D310" s="52"/>
      <c r="E310" s="1272">
        <v>0</v>
      </c>
      <c r="F310" s="1273"/>
      <c r="G310" s="65"/>
      <c r="I310" s="66">
        <v>0</v>
      </c>
      <c r="J310" s="52" t="s">
        <v>126</v>
      </c>
      <c r="K310" s="52"/>
      <c r="L310" s="52"/>
      <c r="M310" s="1259">
        <v>0</v>
      </c>
      <c r="N310" s="1260"/>
    </row>
    <row r="311" spans="1:14">
      <c r="A311" s="66">
        <f>'Nom. Sic. Sem. 2'!V27</f>
        <v>0</v>
      </c>
      <c r="B311" s="226" t="s">
        <v>261</v>
      </c>
      <c r="C311" s="226"/>
      <c r="D311" s="52"/>
      <c r="E311" s="1259">
        <f>'Nom. Sic. Sem. 2'!W27</f>
        <v>0</v>
      </c>
      <c r="F311" s="1260"/>
      <c r="G311" s="65"/>
      <c r="I311" s="66">
        <f>'Nom. Sic. Sem. 2'!V28</f>
        <v>0</v>
      </c>
      <c r="J311" s="226" t="s">
        <v>261</v>
      </c>
      <c r="K311" s="226"/>
      <c r="L311" s="52"/>
      <c r="M311" s="1259">
        <f>'Nom. Sic. Sem. 2'!W28</f>
        <v>0</v>
      </c>
      <c r="N311" s="1260"/>
    </row>
    <row r="312" spans="1:14">
      <c r="A312" s="67">
        <f>'Nom. Sic. Sem. 2'!X27</f>
        <v>1</v>
      </c>
      <c r="B312" s="226" t="s">
        <v>262</v>
      </c>
      <c r="C312" s="226"/>
      <c r="D312" s="52"/>
      <c r="E312" s="1272">
        <f>'Nom. Sic. Sem. 2'!Y27</f>
        <v>1144.5</v>
      </c>
      <c r="F312" s="1273"/>
      <c r="G312" s="65"/>
      <c r="I312" s="67">
        <f>'Nom. Sic. Sem. 2'!X28</f>
        <v>0</v>
      </c>
      <c r="J312" s="226" t="s">
        <v>262</v>
      </c>
      <c r="K312" s="226"/>
      <c r="L312" s="52"/>
      <c r="M312" s="1272">
        <f>'Nom. Sic. Sem. 2'!Y28</f>
        <v>0</v>
      </c>
      <c r="N312" s="1273"/>
    </row>
    <row r="313" spans="1:14">
      <c r="A313" s="66">
        <f>'Nom. Sic. Sem. 2'!$AB$27</f>
        <v>2</v>
      </c>
      <c r="B313" s="52" t="s">
        <v>128</v>
      </c>
      <c r="C313" s="52"/>
      <c r="D313" s="52"/>
      <c r="E313" s="1272">
        <f>'Nom. Sic. Sem. 2'!$AC$27</f>
        <v>1765.8</v>
      </c>
      <c r="F313" s="1273"/>
      <c r="G313" s="65"/>
      <c r="I313" s="66">
        <f>'Nom. Sic. Sem. 2'!$AB$28</f>
        <v>2</v>
      </c>
      <c r="J313" s="52" t="s">
        <v>128</v>
      </c>
      <c r="K313" s="52"/>
      <c r="L313" s="52"/>
      <c r="M313" s="1259">
        <f>'Nom. Sic. Sem. 2'!$AC$28</f>
        <v>1200</v>
      </c>
      <c r="N313" s="1260"/>
    </row>
    <row r="314" spans="1:14">
      <c r="A314" s="66">
        <f>'Nom. Sic. Sem. 2'!$O$27</f>
        <v>0</v>
      </c>
      <c r="B314" s="1267" t="str">
        <f>'Nom. Sic. Sem. 1'!$O$4</f>
        <v>PR / RM /F</v>
      </c>
      <c r="C314" s="1267"/>
      <c r="D314" s="1267"/>
      <c r="E314" s="1272">
        <f>'Nom. Sic. Sem. 2'!$P$27</f>
        <v>0</v>
      </c>
      <c r="F314" s="1273"/>
      <c r="G314" s="65"/>
      <c r="I314" s="66">
        <f>'Nom. Sic. Sem. 2'!$O$28</f>
        <v>0</v>
      </c>
      <c r="J314" s="1267" t="str">
        <f>'Nom. Sic. Sem. 1'!$O$4</f>
        <v>PR / RM /F</v>
      </c>
      <c r="K314" s="1267"/>
      <c r="L314" s="1267"/>
      <c r="M314" s="1259">
        <f>'Nom. Sic. Sem. 2'!$P$28</f>
        <v>0</v>
      </c>
      <c r="N314" s="1260"/>
    </row>
    <row r="315" spans="1:14" ht="16.5" customHeight="1">
      <c r="A315" s="51"/>
      <c r="B315" s="1261" t="s">
        <v>10</v>
      </c>
      <c r="C315" s="1261"/>
      <c r="D315" s="52"/>
      <c r="E315" s="1259">
        <f>SUM(E306:F314)</f>
        <v>6180.3</v>
      </c>
      <c r="F315" s="1262"/>
      <c r="G315" s="69"/>
      <c r="I315" s="51"/>
      <c r="J315" s="1261" t="s">
        <v>10</v>
      </c>
      <c r="K315" s="1261"/>
      <c r="L315" s="52"/>
      <c r="M315" s="1259">
        <f>SUM(M306:N314)</f>
        <v>4200</v>
      </c>
      <c r="N315" s="1260"/>
    </row>
    <row r="316" spans="1:14">
      <c r="A316" s="1263" t="s">
        <v>105</v>
      </c>
      <c r="B316" s="1248"/>
      <c r="C316" s="1248"/>
      <c r="D316" s="1248"/>
      <c r="E316" s="1257"/>
      <c r="F316" s="1258"/>
      <c r="G316" s="69"/>
      <c r="I316" s="1263" t="s">
        <v>105</v>
      </c>
      <c r="J316" s="1248"/>
      <c r="K316" s="1248"/>
      <c r="L316" s="1248"/>
      <c r="M316" s="1264"/>
      <c r="N316" s="1265"/>
    </row>
    <row r="317" spans="1:14">
      <c r="A317" s="1266" t="s">
        <v>253</v>
      </c>
      <c r="B317" s="1267"/>
      <c r="C317" s="1267"/>
      <c r="D317" s="73">
        <f>'Nom. Sic. Sem. 2'!$AJ$27</f>
        <v>0</v>
      </c>
      <c r="E317" s="52"/>
      <c r="F317" s="54"/>
      <c r="G317" s="55"/>
      <c r="I317" s="1266" t="s">
        <v>253</v>
      </c>
      <c r="J317" s="1267"/>
      <c r="K317" s="1267"/>
      <c r="L317" s="73">
        <f>'Nom. Sic. Sem. 2'!$AJ$28</f>
        <v>0</v>
      </c>
      <c r="M317" s="52"/>
      <c r="N317" s="54"/>
    </row>
    <row r="318" spans="1:14">
      <c r="A318" s="1266" t="s">
        <v>130</v>
      </c>
      <c r="B318" s="1267"/>
      <c r="C318" s="1267"/>
      <c r="D318" s="73">
        <f>'Nom. Sic. Sem. 2'!$AE$27</f>
        <v>0</v>
      </c>
      <c r="E318" s="73"/>
      <c r="F318" s="54"/>
      <c r="G318" s="55"/>
      <c r="I318" s="1266" t="s">
        <v>130</v>
      </c>
      <c r="J318" s="1267"/>
      <c r="K318" s="1267"/>
      <c r="L318" s="73">
        <f>'Nom. Sic. Sem. 2'!$AE$28</f>
        <v>189</v>
      </c>
      <c r="M318" s="73"/>
      <c r="N318" s="54"/>
    </row>
    <row r="319" spans="1:14">
      <c r="A319" s="72" t="s">
        <v>131</v>
      </c>
      <c r="B319" s="68"/>
      <c r="C319" s="68"/>
      <c r="D319" s="73">
        <f>'Nom. Sic. Sem. 2'!$AF$27</f>
        <v>61.803000000000004</v>
      </c>
      <c r="E319" s="52"/>
      <c r="F319" s="54"/>
      <c r="G319" s="55"/>
      <c r="I319" s="72" t="s">
        <v>131</v>
      </c>
      <c r="J319" s="68"/>
      <c r="K319" s="68"/>
      <c r="L319" s="73">
        <f>'Nom. Sic. Sem. 2'!$AF$28</f>
        <v>42</v>
      </c>
      <c r="M319" s="52"/>
      <c r="N319" s="54"/>
    </row>
    <row r="320" spans="1:14">
      <c r="A320" s="1266" t="s">
        <v>132</v>
      </c>
      <c r="B320" s="1267"/>
      <c r="C320" s="1267"/>
      <c r="D320" s="73">
        <f>'Nom. Sic. Sem. 2'!$AH$27</f>
        <v>0</v>
      </c>
      <c r="E320" s="52"/>
      <c r="F320" s="54"/>
      <c r="G320" s="55"/>
      <c r="I320" s="1266" t="s">
        <v>132</v>
      </c>
      <c r="J320" s="1267"/>
      <c r="K320" s="1267"/>
      <c r="L320" s="73">
        <f>'Nom. Sic. Sem. 2'!$AH$28</f>
        <v>0</v>
      </c>
      <c r="M320" s="52"/>
      <c r="N320" s="54"/>
    </row>
    <row r="321" spans="1:14">
      <c r="A321" s="1266" t="s">
        <v>133</v>
      </c>
      <c r="B321" s="1267"/>
      <c r="C321" s="1267"/>
      <c r="D321" s="73">
        <f>'Nom. Sic. Sem. 2'!$AI$27</f>
        <v>61.803000000000004</v>
      </c>
      <c r="E321" s="52"/>
      <c r="F321" s="54"/>
      <c r="G321" s="55"/>
      <c r="I321" s="1266" t="s">
        <v>133</v>
      </c>
      <c r="J321" s="1267"/>
      <c r="K321" s="1267"/>
      <c r="L321" s="73">
        <f>'Nom. Sic. Sem. 2'!$AI$28</f>
        <v>42</v>
      </c>
      <c r="M321" s="52"/>
      <c r="N321" s="54"/>
    </row>
    <row r="322" spans="1:14" ht="13.5" thickBot="1">
      <c r="A322" s="1268" t="s">
        <v>134</v>
      </c>
      <c r="B322" s="1257"/>
      <c r="C322" s="1257"/>
      <c r="D322" s="52"/>
      <c r="E322" s="1269">
        <f>SUM(D317:D321)</f>
        <v>123.60600000000001</v>
      </c>
      <c r="F322" s="1258"/>
      <c r="G322" s="69"/>
      <c r="I322" s="1268" t="s">
        <v>134</v>
      </c>
      <c r="J322" s="1269"/>
      <c r="K322" s="1269"/>
      <c r="L322" s="52"/>
      <c r="M322" s="1270">
        <f>SUM(L317:L321)</f>
        <v>273</v>
      </c>
      <c r="N322" s="1271"/>
    </row>
    <row r="323" spans="1:14" ht="20.25" customHeight="1" thickBot="1">
      <c r="A323" s="51"/>
      <c r="B323" s="1248" t="s">
        <v>104</v>
      </c>
      <c r="C323" s="1248"/>
      <c r="D323" s="1248"/>
      <c r="E323" s="1249">
        <f>(E315-E322)</f>
        <v>6056.6940000000004</v>
      </c>
      <c r="F323" s="1250"/>
      <c r="G323" s="69"/>
      <c r="I323" s="51"/>
      <c r="J323" s="1248" t="s">
        <v>104</v>
      </c>
      <c r="K323" s="1248"/>
      <c r="L323" s="1251"/>
      <c r="M323" s="1249">
        <f>(M315-M322)</f>
        <v>3927</v>
      </c>
      <c r="N323" s="1252"/>
    </row>
    <row r="324" spans="1:14">
      <c r="A324" s="51"/>
      <c r="B324" s="52"/>
      <c r="C324" s="52"/>
      <c r="D324" s="52"/>
      <c r="E324" s="52"/>
      <c r="F324" s="54"/>
      <c r="G324" s="55"/>
      <c r="I324" s="51"/>
      <c r="J324" s="52"/>
      <c r="K324" s="52"/>
      <c r="L324" s="52"/>
      <c r="M324" s="52"/>
      <c r="N324" s="54"/>
    </row>
    <row r="325" spans="1:14">
      <c r="A325" s="51"/>
      <c r="B325" s="52"/>
      <c r="C325" s="52"/>
      <c r="D325" s="52"/>
      <c r="E325" s="52"/>
      <c r="F325" s="54"/>
      <c r="G325" s="55"/>
      <c r="I325" s="51"/>
      <c r="J325" s="52"/>
      <c r="K325" s="52"/>
      <c r="L325" s="52"/>
      <c r="M325" s="52"/>
      <c r="N325" s="54"/>
    </row>
    <row r="326" spans="1:14">
      <c r="A326" s="1253"/>
      <c r="B326" s="1254"/>
      <c r="C326" s="1254"/>
      <c r="D326" s="52" t="s">
        <v>135</v>
      </c>
      <c r="E326" s="52"/>
      <c r="F326" s="54"/>
      <c r="G326" s="55"/>
      <c r="I326" s="1253"/>
      <c r="J326" s="1254"/>
      <c r="K326" s="1254"/>
      <c r="L326" s="52" t="s">
        <v>135</v>
      </c>
      <c r="M326" s="52"/>
      <c r="N326" s="54"/>
    </row>
    <row r="327" spans="1:14">
      <c r="A327" s="1255" t="s">
        <v>136</v>
      </c>
      <c r="B327" s="1256"/>
      <c r="C327" s="1256"/>
      <c r="D327" s="1257" t="s">
        <v>137</v>
      </c>
      <c r="E327" s="1257"/>
      <c r="F327" s="1258"/>
      <c r="G327" s="69"/>
      <c r="I327" s="1255" t="s">
        <v>136</v>
      </c>
      <c r="J327" s="1256"/>
      <c r="K327" s="1256"/>
      <c r="L327" s="1257" t="s">
        <v>137</v>
      </c>
      <c r="M327" s="1257"/>
      <c r="N327" s="1258"/>
    </row>
    <row r="328" spans="1:14" ht="13.5" thickBot="1">
      <c r="A328" s="75"/>
      <c r="B328" s="76"/>
      <c r="C328" s="76"/>
      <c r="D328" s="76"/>
      <c r="E328" s="76"/>
      <c r="F328" s="77"/>
      <c r="G328" s="55"/>
      <c r="I328" s="75"/>
      <c r="J328" s="76"/>
      <c r="K328" s="76"/>
      <c r="L328" s="76"/>
      <c r="M328" s="76"/>
      <c r="N328" s="77"/>
    </row>
    <row r="329" spans="1:14">
      <c r="A329" s="52"/>
      <c r="B329" s="52"/>
      <c r="C329" s="52"/>
      <c r="D329" s="52"/>
      <c r="E329" s="52"/>
      <c r="F329" s="52"/>
      <c r="G329" s="55"/>
      <c r="H329" s="52"/>
      <c r="I329" s="52"/>
      <c r="J329" s="52"/>
      <c r="K329" s="52"/>
      <c r="L329" s="52"/>
      <c r="M329" s="52"/>
      <c r="N329" s="52"/>
    </row>
    <row r="330" spans="1:14" ht="13.5" thickBot="1">
      <c r="A330" s="52"/>
      <c r="B330" s="52"/>
      <c r="C330" s="52"/>
      <c r="D330" s="52"/>
      <c r="E330" s="52"/>
      <c r="F330" s="52"/>
      <c r="G330" s="55"/>
      <c r="H330" s="52"/>
      <c r="I330" s="52"/>
      <c r="J330" s="52"/>
      <c r="K330" s="52"/>
      <c r="L330" s="52"/>
      <c r="M330" s="52"/>
      <c r="N330" s="52"/>
    </row>
    <row r="331" spans="1:14" ht="19.5" customHeight="1">
      <c r="A331" s="1274" t="s">
        <v>138</v>
      </c>
      <c r="B331" s="1275"/>
      <c r="C331" s="1275"/>
      <c r="D331" s="1275"/>
      <c r="E331" s="1275"/>
      <c r="F331" s="1276"/>
      <c r="G331" s="50"/>
      <c r="I331" s="1274" t="s">
        <v>138</v>
      </c>
      <c r="J331" s="1275"/>
      <c r="K331" s="1275"/>
      <c r="L331" s="1275"/>
      <c r="M331" s="1275"/>
      <c r="N331" s="1276"/>
    </row>
    <row r="332" spans="1:14">
      <c r="A332" s="51"/>
      <c r="B332" s="52"/>
      <c r="C332" s="52"/>
      <c r="D332" s="53"/>
      <c r="E332" s="52"/>
      <c r="F332" s="54"/>
      <c r="G332" s="55"/>
      <c r="I332" s="51"/>
      <c r="J332" s="52"/>
      <c r="K332" s="52"/>
      <c r="L332" s="53"/>
      <c r="M332" s="52"/>
      <c r="N332" s="54"/>
    </row>
    <row r="333" spans="1:14">
      <c r="A333" s="56" t="s">
        <v>120</v>
      </c>
      <c r="B333" s="57">
        <f>'Nom. Sic. Sem. 2'!$C$4</f>
        <v>43535</v>
      </c>
      <c r="C333" s="52" t="s">
        <v>16</v>
      </c>
      <c r="D333" s="57">
        <f>'Nom. Sic. Sem. 2'!$G$4</f>
        <v>43541</v>
      </c>
      <c r="E333" s="52" t="s">
        <v>121</v>
      </c>
      <c r="F333" s="54">
        <f>'Nom. Sic. Sem. 2'!$J$4</f>
        <v>2019</v>
      </c>
      <c r="G333" s="55"/>
      <c r="I333" s="56" t="s">
        <v>120</v>
      </c>
      <c r="J333" s="57">
        <f>'Nom. Sic. Sem. 2'!$C$4</f>
        <v>43535</v>
      </c>
      <c r="K333" s="52" t="s">
        <v>16</v>
      </c>
      <c r="L333" s="57">
        <f>'Nom. Sic. Sem. 2'!$G$4</f>
        <v>43541</v>
      </c>
      <c r="M333" s="52" t="s">
        <v>121</v>
      </c>
      <c r="N333" s="54">
        <f>'Nom. Sic. Sem. 2'!$J$4</f>
        <v>2019</v>
      </c>
    </row>
    <row r="334" spans="1:14">
      <c r="A334" s="1277" t="s">
        <v>122</v>
      </c>
      <c r="B334" s="1278"/>
      <c r="C334" s="1279" t="str">
        <f>'Nom. Sic. Sem. 2'!$B$29</f>
        <v>Ángel Alberto Torrealba</v>
      </c>
      <c r="D334" s="1279"/>
      <c r="E334" s="1279"/>
      <c r="F334" s="1280"/>
      <c r="G334" s="60"/>
      <c r="I334" s="1277" t="s">
        <v>122</v>
      </c>
      <c r="J334" s="1278"/>
      <c r="K334" s="1279" t="str">
        <f>'Nom. Sic. Sem. 2'!$B$30</f>
        <v>Edixon Escalona</v>
      </c>
      <c r="L334" s="1279"/>
      <c r="M334" s="1279"/>
      <c r="N334" s="1280"/>
    </row>
    <row r="335" spans="1:14">
      <c r="A335" s="58"/>
      <c r="B335" s="59"/>
      <c r="C335" s="61"/>
      <c r="D335" s="61"/>
      <c r="E335" s="61"/>
      <c r="F335" s="62"/>
      <c r="G335" s="63"/>
      <c r="I335" s="58"/>
      <c r="J335" s="59"/>
      <c r="K335" s="61"/>
      <c r="L335" s="61"/>
      <c r="M335" s="61"/>
      <c r="N335" s="62"/>
    </row>
    <row r="336" spans="1:14">
      <c r="A336" s="64">
        <f>'Nom. Sic. Sem. 2'!$L$29</f>
        <v>0</v>
      </c>
      <c r="B336" s="52" t="s">
        <v>123</v>
      </c>
      <c r="C336" s="52"/>
      <c r="D336" s="52"/>
      <c r="E336" s="1272">
        <f>'Nom. Sic. Sem. 2'!$M$29</f>
        <v>0</v>
      </c>
      <c r="F336" s="1273"/>
      <c r="G336" s="65"/>
      <c r="I336" s="64">
        <f>'Nom. Sic. Sem. 2'!$L$30</f>
        <v>5</v>
      </c>
      <c r="J336" s="52" t="s">
        <v>123</v>
      </c>
      <c r="K336" s="52"/>
      <c r="L336" s="52"/>
      <c r="M336" s="1272">
        <f>'Nom. Sic. Sem. 2'!$M$30</f>
        <v>3000</v>
      </c>
      <c r="N336" s="1273"/>
    </row>
    <row r="337" spans="1:14">
      <c r="A337" s="64"/>
      <c r="B337" s="52"/>
      <c r="C337" s="52"/>
      <c r="D337" s="52"/>
      <c r="E337" s="1272">
        <v>0</v>
      </c>
      <c r="F337" s="1273"/>
      <c r="G337" s="65"/>
      <c r="I337" s="64"/>
      <c r="J337" s="52"/>
      <c r="K337" s="52"/>
      <c r="L337" s="52"/>
      <c r="M337" s="1259">
        <v>0</v>
      </c>
      <c r="N337" s="1260"/>
    </row>
    <row r="338" spans="1:14">
      <c r="A338" s="64"/>
      <c r="B338" s="52" t="s">
        <v>124</v>
      </c>
      <c r="C338" s="52"/>
      <c r="D338" s="52"/>
      <c r="E338" s="1272">
        <f>'Nom. Sic. Sem. 2'!$N$29</f>
        <v>0</v>
      </c>
      <c r="F338" s="1273"/>
      <c r="G338" s="65"/>
      <c r="I338" s="64"/>
      <c r="J338" s="52" t="s">
        <v>124</v>
      </c>
      <c r="K338" s="52"/>
      <c r="L338" s="52"/>
      <c r="M338" s="1259">
        <f>'Nom. Sic. Sem. 2'!$N$30</f>
        <v>0</v>
      </c>
      <c r="N338" s="1260"/>
    </row>
    <row r="339" spans="1:14">
      <c r="A339" s="66">
        <v>0</v>
      </c>
      <c r="B339" s="52" t="s">
        <v>125</v>
      </c>
      <c r="C339" s="52"/>
      <c r="D339" s="52"/>
      <c r="E339" s="1272">
        <v>0</v>
      </c>
      <c r="F339" s="1273"/>
      <c r="G339" s="65"/>
      <c r="I339" s="66">
        <v>0</v>
      </c>
      <c r="J339" s="52" t="s">
        <v>125</v>
      </c>
      <c r="K339" s="52"/>
      <c r="L339" s="52"/>
      <c r="M339" s="1259">
        <v>0</v>
      </c>
      <c r="N339" s="1260"/>
    </row>
    <row r="340" spans="1:14">
      <c r="A340" s="66">
        <v>0</v>
      </c>
      <c r="B340" s="52" t="s">
        <v>126</v>
      </c>
      <c r="C340" s="52"/>
      <c r="D340" s="52"/>
      <c r="E340" s="1272">
        <v>0</v>
      </c>
      <c r="F340" s="1273"/>
      <c r="G340" s="65"/>
      <c r="I340" s="66">
        <v>0</v>
      </c>
      <c r="J340" s="52" t="s">
        <v>126</v>
      </c>
      <c r="K340" s="52"/>
      <c r="L340" s="52"/>
      <c r="M340" s="1259">
        <v>0</v>
      </c>
      <c r="N340" s="1260"/>
    </row>
    <row r="341" spans="1:14">
      <c r="A341" s="66">
        <f>'Nom. Sic. Sem. 2'!V29</f>
        <v>0</v>
      </c>
      <c r="B341" s="226" t="s">
        <v>261</v>
      </c>
      <c r="C341" s="226"/>
      <c r="D341" s="52"/>
      <c r="E341" s="1259">
        <f>'Nom. Sic. Sem. 2'!W29</f>
        <v>0</v>
      </c>
      <c r="F341" s="1260"/>
      <c r="G341" s="65"/>
      <c r="I341" s="66">
        <f>'Nom. Sic. Sem. 2'!V30</f>
        <v>0</v>
      </c>
      <c r="J341" s="226" t="s">
        <v>261</v>
      </c>
      <c r="K341" s="226"/>
      <c r="L341" s="52"/>
      <c r="M341" s="1259">
        <f>'Nom. Sic. Sem. 2'!W30</f>
        <v>0</v>
      </c>
      <c r="N341" s="1260"/>
    </row>
    <row r="342" spans="1:14">
      <c r="A342" s="67">
        <f>'Nom. Sic. Sem. 2'!X29</f>
        <v>0</v>
      </c>
      <c r="B342" s="226" t="s">
        <v>262</v>
      </c>
      <c r="C342" s="226"/>
      <c r="D342" s="52"/>
      <c r="E342" s="1272">
        <f>'Nom. Sic. Sem. 2'!Y29</f>
        <v>0</v>
      </c>
      <c r="F342" s="1273"/>
      <c r="G342" s="65"/>
      <c r="I342" s="67">
        <f>'Nom. Sic. Sem. 2'!X30</f>
        <v>1</v>
      </c>
      <c r="J342" s="226" t="s">
        <v>262</v>
      </c>
      <c r="K342" s="226"/>
      <c r="L342" s="52"/>
      <c r="M342" s="1272">
        <f>'Nom. Sic. Sem. 2'!Y30</f>
        <v>1050</v>
      </c>
      <c r="N342" s="1273"/>
    </row>
    <row r="343" spans="1:14">
      <c r="A343" s="66">
        <f>'Nom. Sic. Sem. 2'!$AB$29</f>
        <v>0</v>
      </c>
      <c r="B343" s="52" t="s">
        <v>128</v>
      </c>
      <c r="C343" s="52"/>
      <c r="D343" s="52"/>
      <c r="E343" s="1272">
        <f>'Nom. Sic. Sem. 2'!$AC$29</f>
        <v>0</v>
      </c>
      <c r="F343" s="1273"/>
      <c r="G343" s="65"/>
      <c r="I343" s="66">
        <f>'Nom. Sic. Sem. 2'!$AB$30</f>
        <v>2</v>
      </c>
      <c r="J343" s="52" t="s">
        <v>128</v>
      </c>
      <c r="K343" s="52"/>
      <c r="L343" s="52"/>
      <c r="M343" s="1259">
        <f>'Nom. Sic. Sem. 2'!$AC$30</f>
        <v>1620</v>
      </c>
      <c r="N343" s="1260"/>
    </row>
    <row r="344" spans="1:14">
      <c r="A344" s="66">
        <f>'Nom. Sic. Sem. 2'!$O$29</f>
        <v>7</v>
      </c>
      <c r="B344" s="1267" t="str">
        <f>'Nom. Sic. Sem. 1'!$O$4</f>
        <v>PR / RM /F</v>
      </c>
      <c r="C344" s="1267"/>
      <c r="D344" s="1267"/>
      <c r="E344" s="1272">
        <f>'Nom. Sic. Sem. 2'!$P$29</f>
        <v>4200</v>
      </c>
      <c r="F344" s="1273"/>
      <c r="G344" s="65"/>
      <c r="I344" s="66">
        <f>'Nom. Sic. Sem. 2'!$O$30</f>
        <v>0</v>
      </c>
      <c r="J344" s="1267" t="str">
        <f>'Nom. Sic. Sem. 1'!$O$4</f>
        <v>PR / RM /F</v>
      </c>
      <c r="K344" s="1267"/>
      <c r="L344" s="1267"/>
      <c r="M344" s="1259">
        <f>'Nom. Sic. Sem. 2'!$P$30</f>
        <v>0</v>
      </c>
      <c r="N344" s="1260"/>
    </row>
    <row r="345" spans="1:14" ht="16.5" customHeight="1">
      <c r="A345" s="51"/>
      <c r="B345" s="1261" t="s">
        <v>10</v>
      </c>
      <c r="C345" s="1261"/>
      <c r="D345" s="52"/>
      <c r="E345" s="1259">
        <f>SUM(E336:F344)</f>
        <v>4200</v>
      </c>
      <c r="F345" s="1262"/>
      <c r="G345" s="69"/>
      <c r="I345" s="51"/>
      <c r="J345" s="1261" t="s">
        <v>10</v>
      </c>
      <c r="K345" s="1261"/>
      <c r="L345" s="52"/>
      <c r="M345" s="1259">
        <f>SUM(M336:N344)</f>
        <v>5670</v>
      </c>
      <c r="N345" s="1260"/>
    </row>
    <row r="346" spans="1:14">
      <c r="A346" s="1263" t="s">
        <v>105</v>
      </c>
      <c r="B346" s="1248"/>
      <c r="C346" s="1248"/>
      <c r="D346" s="1248"/>
      <c r="E346" s="1257"/>
      <c r="F346" s="1258"/>
      <c r="G346" s="69"/>
      <c r="I346" s="1263" t="s">
        <v>105</v>
      </c>
      <c r="J346" s="1248"/>
      <c r="K346" s="1248"/>
      <c r="L346" s="1248"/>
      <c r="M346" s="1264"/>
      <c r="N346" s="1265"/>
    </row>
    <row r="347" spans="1:14">
      <c r="A347" s="1266" t="s">
        <v>253</v>
      </c>
      <c r="B347" s="1267"/>
      <c r="C347" s="1267"/>
      <c r="D347" s="73">
        <f>'Nom. Sic. Sem. 2'!$AJ$29</f>
        <v>0</v>
      </c>
      <c r="E347" s="52"/>
      <c r="F347" s="54"/>
      <c r="G347" s="55"/>
      <c r="I347" s="1266" t="s">
        <v>253</v>
      </c>
      <c r="J347" s="1267"/>
      <c r="K347" s="1267"/>
      <c r="L347" s="73">
        <f>'Nom. Sic. Sem. 2'!$AJ$30</f>
        <v>0</v>
      </c>
      <c r="M347" s="52"/>
      <c r="N347" s="54"/>
    </row>
    <row r="348" spans="1:14">
      <c r="A348" s="1266" t="s">
        <v>130</v>
      </c>
      <c r="B348" s="1267"/>
      <c r="C348" s="1267"/>
      <c r="D348" s="73">
        <f>'Nom. Sic. Sem. 2'!$AE$29</f>
        <v>189</v>
      </c>
      <c r="E348" s="73"/>
      <c r="F348" s="54"/>
      <c r="G348" s="55"/>
      <c r="I348" s="1266" t="s">
        <v>130</v>
      </c>
      <c r="J348" s="1267"/>
      <c r="K348" s="1267"/>
      <c r="L348" s="73">
        <f>'Nom. Sic. Sem. 2'!$AE$30</f>
        <v>189</v>
      </c>
      <c r="M348" s="73"/>
      <c r="N348" s="54"/>
    </row>
    <row r="349" spans="1:14">
      <c r="A349" s="72" t="s">
        <v>131</v>
      </c>
      <c r="B349" s="68"/>
      <c r="C349" s="68"/>
      <c r="D349" s="73">
        <f>'Nom. Sic. Sem. 2'!$AF$29</f>
        <v>42</v>
      </c>
      <c r="E349" s="52"/>
      <c r="F349" s="54"/>
      <c r="G349" s="55"/>
      <c r="I349" s="72" t="s">
        <v>131</v>
      </c>
      <c r="J349" s="68"/>
      <c r="K349" s="68"/>
      <c r="L349" s="73">
        <f>'Nom. Sic. Sem. 2'!$AF$30</f>
        <v>56.7</v>
      </c>
      <c r="M349" s="52"/>
      <c r="N349" s="54"/>
    </row>
    <row r="350" spans="1:14">
      <c r="A350" s="1266" t="s">
        <v>132</v>
      </c>
      <c r="B350" s="1267"/>
      <c r="C350" s="1267"/>
      <c r="D350" s="73">
        <f>'Nom. Sic. Sem. 2'!$AH$29</f>
        <v>0</v>
      </c>
      <c r="E350" s="52"/>
      <c r="F350" s="54"/>
      <c r="G350" s="55"/>
      <c r="I350" s="1266" t="s">
        <v>132</v>
      </c>
      <c r="J350" s="1267"/>
      <c r="K350" s="1267"/>
      <c r="L350" s="73">
        <f>'Nom. Sic. Sem. 2'!$AH$30</f>
        <v>0</v>
      </c>
      <c r="M350" s="52"/>
      <c r="N350" s="54"/>
    </row>
    <row r="351" spans="1:14">
      <c r="A351" s="1266" t="s">
        <v>133</v>
      </c>
      <c r="B351" s="1267"/>
      <c r="C351" s="1267"/>
      <c r="D351" s="73">
        <f>'Nom. Sic. Sem. 2'!$AI$29</f>
        <v>42</v>
      </c>
      <c r="E351" s="52"/>
      <c r="F351" s="54"/>
      <c r="G351" s="55"/>
      <c r="I351" s="1266" t="s">
        <v>133</v>
      </c>
      <c r="J351" s="1267"/>
      <c r="K351" s="1267"/>
      <c r="L351" s="73">
        <f>'Nom. Sic. Sem. 2'!$AI$30</f>
        <v>56.7</v>
      </c>
      <c r="M351" s="52"/>
      <c r="N351" s="54"/>
    </row>
    <row r="352" spans="1:14" ht="13.5" thickBot="1">
      <c r="A352" s="1268" t="s">
        <v>134</v>
      </c>
      <c r="B352" s="1257"/>
      <c r="C352" s="1257"/>
      <c r="D352" s="52"/>
      <c r="E352" s="1269">
        <f>SUM(D347:D351)</f>
        <v>273</v>
      </c>
      <c r="F352" s="1258"/>
      <c r="G352" s="69"/>
      <c r="I352" s="1268" t="s">
        <v>134</v>
      </c>
      <c r="J352" s="1269"/>
      <c r="K352" s="1269"/>
      <c r="L352" s="52"/>
      <c r="M352" s="1270">
        <f>SUM(L347:L351)</f>
        <v>302.39999999999998</v>
      </c>
      <c r="N352" s="1271"/>
    </row>
    <row r="353" spans="1:14" ht="20.25" customHeight="1" thickBot="1">
      <c r="A353" s="51"/>
      <c r="B353" s="1248" t="s">
        <v>104</v>
      </c>
      <c r="C353" s="1248"/>
      <c r="D353" s="1248"/>
      <c r="E353" s="1249">
        <f>(E345-E352)</f>
        <v>3927</v>
      </c>
      <c r="F353" s="1250"/>
      <c r="G353" s="69"/>
      <c r="I353" s="51"/>
      <c r="J353" s="1248" t="s">
        <v>104</v>
      </c>
      <c r="K353" s="1248"/>
      <c r="L353" s="1251"/>
      <c r="M353" s="1249">
        <f>(M345-M352)</f>
        <v>5367.6</v>
      </c>
      <c r="N353" s="1252"/>
    </row>
    <row r="354" spans="1:14">
      <c r="A354" s="51"/>
      <c r="B354" s="52"/>
      <c r="C354" s="52"/>
      <c r="D354" s="52"/>
      <c r="E354" s="52"/>
      <c r="F354" s="54"/>
      <c r="G354" s="55"/>
      <c r="I354" s="51"/>
      <c r="J354" s="52"/>
      <c r="K354" s="52"/>
      <c r="L354" s="52"/>
      <c r="M354" s="52"/>
      <c r="N354" s="54"/>
    </row>
    <row r="355" spans="1:14">
      <c r="A355" s="51"/>
      <c r="B355" s="52"/>
      <c r="C355" s="52"/>
      <c r="D355" s="52"/>
      <c r="E355" s="52"/>
      <c r="F355" s="54"/>
      <c r="G355" s="55"/>
      <c r="I355" s="51"/>
      <c r="J355" s="52"/>
      <c r="K355" s="52"/>
      <c r="L355" s="52"/>
      <c r="M355" s="52"/>
      <c r="N355" s="54"/>
    </row>
    <row r="356" spans="1:14">
      <c r="A356" s="1253"/>
      <c r="B356" s="1254"/>
      <c r="C356" s="1254"/>
      <c r="D356" s="52" t="s">
        <v>135</v>
      </c>
      <c r="E356" s="52"/>
      <c r="F356" s="54"/>
      <c r="G356" s="55"/>
      <c r="I356" s="1253"/>
      <c r="J356" s="1254"/>
      <c r="K356" s="1254"/>
      <c r="L356" s="52" t="s">
        <v>135</v>
      </c>
      <c r="M356" s="52"/>
      <c r="N356" s="54"/>
    </row>
    <row r="357" spans="1:14">
      <c r="A357" s="1255" t="s">
        <v>136</v>
      </c>
      <c r="B357" s="1256"/>
      <c r="C357" s="1256"/>
      <c r="D357" s="1257" t="s">
        <v>137</v>
      </c>
      <c r="E357" s="1257"/>
      <c r="F357" s="1258"/>
      <c r="G357" s="69"/>
      <c r="I357" s="1255" t="s">
        <v>136</v>
      </c>
      <c r="J357" s="1256"/>
      <c r="K357" s="1256"/>
      <c r="L357" s="1257" t="s">
        <v>137</v>
      </c>
      <c r="M357" s="1257"/>
      <c r="N357" s="1258"/>
    </row>
    <row r="358" spans="1:14" ht="13.5" thickBot="1">
      <c r="A358" s="75"/>
      <c r="B358" s="76"/>
      <c r="C358" s="76"/>
      <c r="D358" s="76"/>
      <c r="E358" s="76"/>
      <c r="F358" s="77"/>
      <c r="G358" s="55"/>
      <c r="I358" s="75"/>
      <c r="J358" s="76"/>
      <c r="K358" s="76"/>
      <c r="L358" s="76"/>
      <c r="M358" s="76"/>
      <c r="N358" s="77"/>
    </row>
    <row r="359" spans="1:14">
      <c r="A359" s="81"/>
      <c r="B359" s="52"/>
      <c r="C359" s="52"/>
      <c r="D359" s="52"/>
      <c r="E359" s="1282"/>
      <c r="F359" s="1282"/>
      <c r="G359" s="74"/>
      <c r="H359" s="52"/>
      <c r="I359" s="81"/>
      <c r="J359" s="52"/>
      <c r="K359" s="52"/>
      <c r="L359" s="52"/>
      <c r="M359" s="1282"/>
      <c r="N359" s="1282"/>
    </row>
    <row r="360" spans="1:14" ht="13.5" thickBot="1">
      <c r="A360" s="81"/>
      <c r="B360" s="52"/>
      <c r="C360" s="52"/>
      <c r="D360" s="52"/>
      <c r="E360" s="74"/>
      <c r="F360" s="74"/>
      <c r="G360" s="74"/>
      <c r="H360" s="52"/>
      <c r="I360" s="81"/>
      <c r="J360" s="52"/>
      <c r="K360" s="52"/>
      <c r="L360" s="52"/>
      <c r="M360" s="74"/>
      <c r="N360" s="74"/>
    </row>
    <row r="361" spans="1:14">
      <c r="A361" s="1274" t="s">
        <v>138</v>
      </c>
      <c r="B361" s="1275"/>
      <c r="C361" s="1275"/>
      <c r="D361" s="1275"/>
      <c r="E361" s="1275"/>
      <c r="F361" s="1276"/>
      <c r="G361" s="74"/>
      <c r="H361" s="52"/>
      <c r="I361" s="81"/>
      <c r="J361" s="52"/>
      <c r="K361" s="52"/>
      <c r="L361" s="52"/>
      <c r="M361" s="74"/>
      <c r="N361" s="74"/>
    </row>
    <row r="362" spans="1:14">
      <c r="A362" s="51"/>
      <c r="B362" s="52"/>
      <c r="C362" s="52"/>
      <c r="D362" s="53"/>
      <c r="E362" s="52"/>
      <c r="F362" s="54"/>
      <c r="G362" s="74"/>
      <c r="H362" s="52"/>
      <c r="I362" s="81"/>
      <c r="J362" s="52"/>
      <c r="K362" s="52"/>
      <c r="L362" s="52"/>
      <c r="M362" s="74"/>
      <c r="N362" s="74"/>
    </row>
    <row r="363" spans="1:14">
      <c r="A363" s="56" t="s">
        <v>120</v>
      </c>
      <c r="B363" s="57">
        <f>'Nom. Sic. Sem. 2'!$C$4</f>
        <v>43535</v>
      </c>
      <c r="C363" s="52" t="s">
        <v>16</v>
      </c>
      <c r="D363" s="57">
        <f>'Nom. Sic. Sem. 2'!$G$4</f>
        <v>43541</v>
      </c>
      <c r="E363" s="52" t="s">
        <v>121</v>
      </c>
      <c r="F363" s="54">
        <f>'Nom. Sic. Sem. 2'!$J$4</f>
        <v>2019</v>
      </c>
      <c r="G363" s="74"/>
      <c r="H363" s="52"/>
      <c r="I363" s="81"/>
      <c r="J363" s="52"/>
      <c r="K363" s="52"/>
      <c r="L363" s="52"/>
      <c r="M363" s="74"/>
      <c r="N363" s="74"/>
    </row>
    <row r="364" spans="1:14">
      <c r="A364" s="1277" t="s">
        <v>122</v>
      </c>
      <c r="B364" s="1278"/>
      <c r="C364" s="1279" t="str">
        <f>'Nom. Sic. Sem. 2'!$B$31</f>
        <v>Luis Herrera</v>
      </c>
      <c r="D364" s="1279"/>
      <c r="E364" s="1279"/>
      <c r="F364" s="1280"/>
      <c r="G364" s="74"/>
      <c r="H364" s="52"/>
      <c r="I364" s="81"/>
      <c r="J364" s="52"/>
      <c r="K364" s="52"/>
      <c r="L364" s="52"/>
      <c r="M364" s="74"/>
      <c r="N364" s="74"/>
    </row>
    <row r="365" spans="1:14">
      <c r="A365" s="58"/>
      <c r="B365" s="59"/>
      <c r="C365" s="61"/>
      <c r="D365" s="61"/>
      <c r="E365" s="61"/>
      <c r="F365" s="62"/>
      <c r="G365" s="74"/>
      <c r="H365" s="52"/>
      <c r="I365" s="81"/>
      <c r="J365" s="52"/>
      <c r="K365" s="52"/>
      <c r="L365" s="52"/>
      <c r="M365" s="74"/>
      <c r="N365" s="74"/>
    </row>
    <row r="366" spans="1:14">
      <c r="A366" s="64">
        <f>'Nom. Sic. Sem. 2'!$L$31</f>
        <v>0</v>
      </c>
      <c r="B366" s="52" t="s">
        <v>123</v>
      </c>
      <c r="C366" s="52"/>
      <c r="D366" s="52"/>
      <c r="E366" s="1272">
        <f>'Nom. Sic. Sem. 2'!$M$31</f>
        <v>0</v>
      </c>
      <c r="F366" s="1273"/>
      <c r="G366" s="74"/>
      <c r="H366" s="52"/>
      <c r="I366" s="81"/>
      <c r="J366" s="52"/>
      <c r="K366" s="52"/>
      <c r="L366" s="52"/>
      <c r="M366" s="74"/>
      <c r="N366" s="74"/>
    </row>
    <row r="367" spans="1:14">
      <c r="A367" s="64"/>
      <c r="B367" s="52"/>
      <c r="C367" s="52"/>
      <c r="D367" s="52"/>
      <c r="E367" s="1259">
        <v>0</v>
      </c>
      <c r="F367" s="1260"/>
      <c r="G367" s="74"/>
      <c r="H367" s="52"/>
      <c r="I367" s="81"/>
      <c r="J367" s="52"/>
      <c r="K367" s="52"/>
      <c r="L367" s="52"/>
      <c r="M367" s="74"/>
      <c r="N367" s="74"/>
    </row>
    <row r="368" spans="1:14">
      <c r="A368" s="64"/>
      <c r="B368" s="52" t="s">
        <v>124</v>
      </c>
      <c r="C368" s="52"/>
      <c r="D368" s="52"/>
      <c r="E368" s="1259">
        <f>'Nom. Sic. Sem. 2'!$N$31</f>
        <v>0</v>
      </c>
      <c r="F368" s="1260"/>
      <c r="G368" s="74"/>
      <c r="H368" s="52"/>
      <c r="I368" s="81"/>
      <c r="J368" s="52"/>
      <c r="K368" s="52"/>
      <c r="L368" s="52"/>
      <c r="M368" s="74"/>
      <c r="N368" s="74"/>
    </row>
    <row r="369" spans="1:14">
      <c r="A369" s="66">
        <v>0</v>
      </c>
      <c r="B369" s="52" t="s">
        <v>125</v>
      </c>
      <c r="C369" s="52"/>
      <c r="D369" s="52"/>
      <c r="E369" s="1259">
        <v>0</v>
      </c>
      <c r="F369" s="1260"/>
      <c r="G369" s="74"/>
      <c r="H369" s="52"/>
      <c r="I369" s="81"/>
      <c r="J369" s="52"/>
      <c r="K369" s="52"/>
      <c r="L369" s="52"/>
      <c r="M369" s="74"/>
      <c r="N369" s="74"/>
    </row>
    <row r="370" spans="1:14">
      <c r="A370" s="66">
        <v>0</v>
      </c>
      <c r="B370" s="52" t="s">
        <v>126</v>
      </c>
      <c r="C370" s="52"/>
      <c r="D370" s="52"/>
      <c r="E370" s="1259">
        <v>0</v>
      </c>
      <c r="F370" s="1260"/>
      <c r="G370" s="74"/>
      <c r="H370" s="52"/>
      <c r="I370" s="81"/>
      <c r="J370" s="52"/>
      <c r="K370" s="52"/>
      <c r="L370" s="52"/>
      <c r="M370" s="74"/>
      <c r="N370" s="74"/>
    </row>
    <row r="371" spans="1:14">
      <c r="A371" s="66">
        <f>'Nom. Sic. Sem. 2'!V31</f>
        <v>0</v>
      </c>
      <c r="B371" s="226" t="s">
        <v>261</v>
      </c>
      <c r="C371" s="226"/>
      <c r="D371" s="52"/>
      <c r="E371" s="1259">
        <f>'Nom. Sic. Sem. 2'!W31</f>
        <v>0</v>
      </c>
      <c r="F371" s="1260"/>
      <c r="G371" s="74"/>
      <c r="H371" s="52"/>
      <c r="I371" s="81"/>
      <c r="J371" s="52"/>
      <c r="K371" s="52"/>
      <c r="L371" s="52"/>
      <c r="M371" s="74"/>
      <c r="N371" s="74"/>
    </row>
    <row r="372" spans="1:14">
      <c r="A372" s="67">
        <f>'Nom. Sic. Sem. 2'!X31</f>
        <v>0</v>
      </c>
      <c r="B372" s="226" t="s">
        <v>262</v>
      </c>
      <c r="C372" s="226"/>
      <c r="D372" s="52"/>
      <c r="E372" s="1272">
        <f>'Nom. Sic. Sem. 2'!Y31</f>
        <v>0</v>
      </c>
      <c r="F372" s="1273"/>
      <c r="G372" s="74"/>
      <c r="H372" s="52"/>
      <c r="I372" s="81"/>
      <c r="J372" s="52"/>
      <c r="K372" s="52"/>
      <c r="L372" s="52"/>
      <c r="M372" s="74"/>
      <c r="N372" s="74"/>
    </row>
    <row r="373" spans="1:14">
      <c r="A373" s="66">
        <f>'Nom. Sic. Sem. 2'!$AB$31</f>
        <v>0</v>
      </c>
      <c r="B373" s="52" t="s">
        <v>128</v>
      </c>
      <c r="C373" s="52"/>
      <c r="D373" s="52"/>
      <c r="E373" s="1259">
        <f>'Nom. Sic. Sem. 2'!$AC$31</f>
        <v>0</v>
      </c>
      <c r="F373" s="1260"/>
      <c r="G373" s="74"/>
      <c r="H373" s="52"/>
      <c r="I373" s="81"/>
      <c r="J373" s="52"/>
      <c r="K373" s="52"/>
      <c r="L373" s="52"/>
      <c r="M373" s="74"/>
      <c r="N373" s="74"/>
    </row>
    <row r="374" spans="1:14">
      <c r="A374" s="66">
        <f>'Nom. Sic. Sem. 2'!$O$31</f>
        <v>0</v>
      </c>
      <c r="B374" s="1267" t="str">
        <f>'Nom. Sic. Sem. 1'!$O$4</f>
        <v>PR / RM /F</v>
      </c>
      <c r="C374" s="1267"/>
      <c r="D374" s="1267"/>
      <c r="E374" s="1259">
        <f>'Nom. Sic. Sem. 2'!$P$31</f>
        <v>0</v>
      </c>
      <c r="F374" s="1260"/>
      <c r="G374" s="74"/>
      <c r="H374" s="52"/>
      <c r="I374" s="81"/>
      <c r="J374" s="52"/>
      <c r="K374" s="52"/>
      <c r="L374" s="52"/>
      <c r="M374" s="74"/>
      <c r="N374" s="74"/>
    </row>
    <row r="375" spans="1:14">
      <c r="A375" s="51"/>
      <c r="B375" s="1261" t="s">
        <v>10</v>
      </c>
      <c r="C375" s="1261"/>
      <c r="D375" s="52"/>
      <c r="E375" s="1259">
        <f>SUM(E366:F374)</f>
        <v>0</v>
      </c>
      <c r="F375" s="1260"/>
      <c r="G375" s="74"/>
      <c r="H375" s="52"/>
      <c r="I375" s="81"/>
      <c r="J375" s="52"/>
      <c r="K375" s="52"/>
      <c r="L375" s="52"/>
      <c r="M375" s="74"/>
      <c r="N375" s="74"/>
    </row>
    <row r="376" spans="1:14">
      <c r="A376" s="1263" t="s">
        <v>105</v>
      </c>
      <c r="B376" s="1248"/>
      <c r="C376" s="1248"/>
      <c r="D376" s="1248"/>
      <c r="E376" s="1264"/>
      <c r="F376" s="1265"/>
      <c r="G376" s="74"/>
      <c r="H376" s="52"/>
      <c r="I376" s="81"/>
      <c r="J376" s="52"/>
      <c r="K376" s="52"/>
      <c r="L376" s="52"/>
      <c r="M376" s="74"/>
      <c r="N376" s="74"/>
    </row>
    <row r="377" spans="1:14">
      <c r="A377" s="1266" t="s">
        <v>253</v>
      </c>
      <c r="B377" s="1267"/>
      <c r="C377" s="1267"/>
      <c r="D377" s="73">
        <f>'Nom. Sic. Sem. 2'!$AJ$31</f>
        <v>0</v>
      </c>
      <c r="E377" s="52"/>
      <c r="F377" s="54"/>
      <c r="G377" s="74"/>
      <c r="H377" s="52"/>
      <c r="I377" s="81"/>
      <c r="J377" s="52"/>
      <c r="K377" s="52"/>
      <c r="L377" s="52"/>
      <c r="M377" s="74"/>
      <c r="N377" s="74"/>
    </row>
    <row r="378" spans="1:14">
      <c r="A378" s="1266" t="s">
        <v>130</v>
      </c>
      <c r="B378" s="1267"/>
      <c r="C378" s="1267"/>
      <c r="D378" s="73">
        <f>'Nom. Sic. Sem. 2'!$AE$31</f>
        <v>0</v>
      </c>
      <c r="E378" s="73"/>
      <c r="F378" s="54"/>
      <c r="G378" s="74"/>
      <c r="H378" s="52"/>
      <c r="I378" s="81"/>
      <c r="J378" s="52"/>
      <c r="K378" s="52"/>
      <c r="L378" s="52"/>
      <c r="M378" s="74"/>
      <c r="N378" s="74"/>
    </row>
    <row r="379" spans="1:14">
      <c r="A379" s="72" t="s">
        <v>131</v>
      </c>
      <c r="B379" s="68"/>
      <c r="C379" s="68"/>
      <c r="D379" s="73">
        <f>'Nom. Sic. Sem. 2'!$AF$31</f>
        <v>0</v>
      </c>
      <c r="E379" s="52"/>
      <c r="F379" s="54"/>
      <c r="G379" s="74"/>
      <c r="H379" s="52"/>
      <c r="I379" s="81"/>
      <c r="J379" s="52"/>
      <c r="K379" s="52"/>
      <c r="L379" s="52"/>
      <c r="M379" s="74"/>
      <c r="N379" s="74"/>
    </row>
    <row r="380" spans="1:14">
      <c r="A380" s="1266" t="s">
        <v>132</v>
      </c>
      <c r="B380" s="1267"/>
      <c r="C380" s="1267"/>
      <c r="D380" s="73">
        <f>'Nom. Sic. Sem. 2'!$AH$31</f>
        <v>0</v>
      </c>
      <c r="E380" s="52"/>
      <c r="F380" s="54"/>
      <c r="G380" s="74"/>
      <c r="H380" s="52"/>
      <c r="I380" s="81"/>
      <c r="J380" s="52"/>
      <c r="K380" s="52"/>
      <c r="L380" s="52"/>
      <c r="M380" s="74"/>
      <c r="N380" s="74"/>
    </row>
    <row r="381" spans="1:14">
      <c r="A381" s="1266" t="s">
        <v>133</v>
      </c>
      <c r="B381" s="1267"/>
      <c r="C381" s="1267"/>
      <c r="D381" s="73">
        <f>'Nom. Sic. Sem. 2'!$AI$31</f>
        <v>0</v>
      </c>
      <c r="E381" s="52"/>
      <c r="F381" s="54"/>
      <c r="G381" s="74"/>
      <c r="H381" s="52"/>
      <c r="I381" s="81"/>
      <c r="J381" s="52"/>
      <c r="K381" s="52"/>
      <c r="L381" s="52"/>
      <c r="M381" s="74"/>
      <c r="N381" s="74"/>
    </row>
    <row r="382" spans="1:14" ht="13.5" thickBot="1">
      <c r="A382" s="1268" t="s">
        <v>134</v>
      </c>
      <c r="B382" s="1269"/>
      <c r="C382" s="1269"/>
      <c r="D382" s="52"/>
      <c r="E382" s="1270">
        <f>SUM(D377:D381)</f>
        <v>0</v>
      </c>
      <c r="F382" s="1271"/>
      <c r="G382" s="74"/>
      <c r="H382" s="52"/>
      <c r="I382" s="81"/>
      <c r="J382" s="52"/>
      <c r="K382" s="52"/>
      <c r="L382" s="52"/>
      <c r="M382" s="74"/>
      <c r="N382" s="74"/>
    </row>
    <row r="383" spans="1:14" ht="13.5" thickBot="1">
      <c r="A383" s="51"/>
      <c r="B383" s="1248" t="s">
        <v>104</v>
      </c>
      <c r="C383" s="1248"/>
      <c r="D383" s="1251"/>
      <c r="E383" s="1249">
        <f>(E375-E382)</f>
        <v>0</v>
      </c>
      <c r="F383" s="1252"/>
      <c r="G383" s="74"/>
      <c r="H383" s="52"/>
      <c r="I383" s="81"/>
      <c r="J383" s="52"/>
      <c r="K383" s="52"/>
      <c r="L383" s="52"/>
      <c r="M383" s="74"/>
      <c r="N383" s="74"/>
    </row>
    <row r="384" spans="1:14">
      <c r="A384" s="51"/>
      <c r="B384" s="52"/>
      <c r="C384" s="52"/>
      <c r="D384" s="52"/>
      <c r="E384" s="52"/>
      <c r="F384" s="54"/>
      <c r="G384" s="74"/>
      <c r="H384" s="52"/>
      <c r="I384" s="81"/>
      <c r="J384" s="52"/>
      <c r="K384" s="52"/>
      <c r="L384" s="52"/>
      <c r="M384" s="74"/>
      <c r="N384" s="74"/>
    </row>
    <row r="385" spans="1:14">
      <c r="A385" s="51"/>
      <c r="B385" s="52"/>
      <c r="C385" s="52"/>
      <c r="D385" s="52"/>
      <c r="E385" s="52"/>
      <c r="F385" s="54"/>
      <c r="G385" s="74"/>
      <c r="H385" s="52"/>
      <c r="I385" s="81"/>
      <c r="J385" s="52"/>
      <c r="K385" s="52"/>
      <c r="L385" s="52"/>
      <c r="M385" s="74"/>
      <c r="N385" s="74"/>
    </row>
    <row r="386" spans="1:14">
      <c r="A386" s="1253"/>
      <c r="B386" s="1254"/>
      <c r="C386" s="1254"/>
      <c r="D386" s="52" t="s">
        <v>135</v>
      </c>
      <c r="E386" s="52"/>
      <c r="F386" s="54"/>
      <c r="G386" s="74"/>
      <c r="H386" s="52"/>
      <c r="I386" s="81"/>
      <c r="J386" s="52"/>
      <c r="K386" s="52"/>
      <c r="L386" s="52"/>
      <c r="M386" s="74"/>
      <c r="N386" s="74"/>
    </row>
    <row r="387" spans="1:14">
      <c r="A387" s="1255" t="s">
        <v>136</v>
      </c>
      <c r="B387" s="1256"/>
      <c r="C387" s="1256"/>
      <c r="D387" s="1257" t="s">
        <v>137</v>
      </c>
      <c r="E387" s="1257"/>
      <c r="F387" s="1258"/>
      <c r="G387" s="74"/>
      <c r="H387" s="52"/>
      <c r="I387" s="81"/>
      <c r="J387" s="52"/>
      <c r="K387" s="52"/>
      <c r="L387" s="52"/>
      <c r="M387" s="74"/>
      <c r="N387" s="74"/>
    </row>
    <row r="388" spans="1:14" ht="13.5" thickBot="1">
      <c r="A388" s="75"/>
      <c r="B388" s="76"/>
      <c r="C388" s="76"/>
      <c r="D388" s="76"/>
      <c r="E388" s="76"/>
      <c r="F388" s="77"/>
      <c r="G388" s="74"/>
      <c r="H388" s="52"/>
      <c r="I388" s="81"/>
      <c r="J388" s="52"/>
      <c r="K388" s="52"/>
      <c r="L388" s="52"/>
      <c r="M388" s="74"/>
      <c r="N388" s="74"/>
    </row>
    <row r="389" spans="1:14">
      <c r="A389" s="81"/>
      <c r="B389" s="52"/>
      <c r="C389" s="52"/>
      <c r="D389" s="52"/>
      <c r="E389" s="74"/>
      <c r="F389" s="74"/>
      <c r="G389" s="74"/>
      <c r="H389" s="52"/>
      <c r="I389" s="81"/>
      <c r="J389" s="52"/>
      <c r="K389" s="52"/>
      <c r="L389" s="52"/>
      <c r="M389" s="74"/>
      <c r="N389" s="74"/>
    </row>
    <row r="390" spans="1:14" ht="13.5" thickBot="1">
      <c r="A390" s="81"/>
      <c r="B390" s="52"/>
      <c r="C390" s="52"/>
      <c r="D390" s="52"/>
      <c r="E390" s="74"/>
      <c r="F390" s="74"/>
      <c r="G390" s="74"/>
      <c r="H390" s="52"/>
      <c r="I390" s="81"/>
      <c r="J390" s="52"/>
      <c r="K390" s="52"/>
      <c r="L390" s="52"/>
      <c r="M390" s="74"/>
      <c r="N390" s="74"/>
    </row>
    <row r="391" spans="1:14" ht="19.5" customHeight="1">
      <c r="A391" s="1274" t="s">
        <v>138</v>
      </c>
      <c r="B391" s="1275"/>
      <c r="C391" s="1275"/>
      <c r="D391" s="1275"/>
      <c r="E391" s="1275"/>
      <c r="F391" s="1276"/>
      <c r="G391" s="50"/>
      <c r="I391" s="1274" t="s">
        <v>138</v>
      </c>
      <c r="J391" s="1275"/>
      <c r="K391" s="1275"/>
      <c r="L391" s="1275"/>
      <c r="M391" s="1275"/>
      <c r="N391" s="1276"/>
    </row>
    <row r="392" spans="1:14">
      <c r="A392" s="51"/>
      <c r="B392" s="52"/>
      <c r="C392" s="52"/>
      <c r="D392" s="53"/>
      <c r="E392" s="52"/>
      <c r="F392" s="54"/>
      <c r="G392" s="55"/>
      <c r="I392" s="51"/>
      <c r="J392" s="52"/>
      <c r="K392" s="52"/>
      <c r="L392" s="53"/>
      <c r="M392" s="52"/>
      <c r="N392" s="54"/>
    </row>
    <row r="393" spans="1:14">
      <c r="A393" s="56" t="s">
        <v>120</v>
      </c>
      <c r="B393" s="57">
        <f>'Nom. Sic. Sem. 2'!$C$4</f>
        <v>43535</v>
      </c>
      <c r="C393" s="52" t="s">
        <v>16</v>
      </c>
      <c r="D393" s="57">
        <f>'Nom. Sic. Sem. 2'!$G$4</f>
        <v>43541</v>
      </c>
      <c r="E393" s="52" t="s">
        <v>121</v>
      </c>
      <c r="F393" s="54">
        <f>'Nom. Sic. Sem. 2'!$J$4</f>
        <v>2019</v>
      </c>
      <c r="G393" s="55"/>
      <c r="I393" s="56" t="s">
        <v>120</v>
      </c>
      <c r="J393" s="57">
        <f>'Nom. Sic. Sem. 2'!$C$4</f>
        <v>43535</v>
      </c>
      <c r="K393" s="52" t="s">
        <v>16</v>
      </c>
      <c r="L393" s="57">
        <f>'Nom. Sic. Sem. 2'!$G$4</f>
        <v>43541</v>
      </c>
      <c r="M393" s="52" t="s">
        <v>121</v>
      </c>
      <c r="N393" s="54">
        <f>'Nom. Sic. Sem. 2'!$J$4</f>
        <v>2019</v>
      </c>
    </row>
    <row r="394" spans="1:14">
      <c r="A394" s="1277" t="s">
        <v>122</v>
      </c>
      <c r="B394" s="1278"/>
      <c r="C394" s="1279" t="e">
        <f>'Nom. Sic. Sem. 2'!#REF!</f>
        <v>#REF!</v>
      </c>
      <c r="D394" s="1279"/>
      <c r="E394" s="1279"/>
      <c r="F394" s="1280"/>
      <c r="G394" s="60"/>
      <c r="I394" s="1277" t="s">
        <v>122</v>
      </c>
      <c r="J394" s="1278"/>
      <c r="K394" s="1279" t="str">
        <f>'Nom. Sic. Sem. 2'!$B$48</f>
        <v>Aura Marina Torrealba</v>
      </c>
      <c r="L394" s="1279"/>
      <c r="M394" s="1279"/>
      <c r="N394" s="1280"/>
    </row>
    <row r="395" spans="1:14">
      <c r="A395" s="58"/>
      <c r="B395" s="59"/>
      <c r="C395" s="61"/>
      <c r="D395" s="61"/>
      <c r="E395" s="61"/>
      <c r="F395" s="62"/>
      <c r="G395" s="63"/>
      <c r="I395" s="58"/>
      <c r="J395" s="59"/>
      <c r="K395" s="61"/>
      <c r="L395" s="61"/>
      <c r="M395" s="61"/>
      <c r="N395" s="62"/>
    </row>
    <row r="396" spans="1:14">
      <c r="A396" s="64" t="e">
        <f>'Nom. Sic. Sem. 2'!#REF!</f>
        <v>#REF!</v>
      </c>
      <c r="B396" s="52" t="s">
        <v>123</v>
      </c>
      <c r="C396" s="52"/>
      <c r="D396" s="52"/>
      <c r="E396" s="1272" t="e">
        <f>'Nom. Sic. Sem. 2'!#REF!</f>
        <v>#REF!</v>
      </c>
      <c r="F396" s="1273"/>
      <c r="G396" s="65"/>
      <c r="I396" s="64">
        <f>'Nom. Sic. Sem. 2'!$L$48</f>
        <v>0</v>
      </c>
      <c r="J396" s="52" t="s">
        <v>123</v>
      </c>
      <c r="K396" s="52"/>
      <c r="L396" s="52"/>
      <c r="M396" s="1272">
        <f>'Nom. Sic. Sem. 2'!$M$48</f>
        <v>0</v>
      </c>
      <c r="N396" s="1273"/>
    </row>
    <row r="397" spans="1:14">
      <c r="A397" s="64"/>
      <c r="B397" s="52"/>
      <c r="C397" s="52"/>
      <c r="D397" s="52"/>
      <c r="E397" s="1272">
        <v>0</v>
      </c>
      <c r="F397" s="1273"/>
      <c r="G397" s="65"/>
      <c r="I397" s="64"/>
      <c r="J397" s="52"/>
      <c r="K397" s="52"/>
      <c r="L397" s="52"/>
      <c r="M397" s="1259">
        <v>0</v>
      </c>
      <c r="N397" s="1260"/>
    </row>
    <row r="398" spans="1:14">
      <c r="A398" s="64"/>
      <c r="B398" s="52" t="s">
        <v>124</v>
      </c>
      <c r="C398" s="52"/>
      <c r="D398" s="52"/>
      <c r="E398" s="1272" t="e">
        <f>'Nom. Sic. Sem. 2'!#REF!</f>
        <v>#REF!</v>
      </c>
      <c r="F398" s="1273"/>
      <c r="G398" s="65"/>
      <c r="I398" s="64"/>
      <c r="J398" s="52" t="s">
        <v>124</v>
      </c>
      <c r="K398" s="52"/>
      <c r="L398" s="52"/>
      <c r="M398" s="1259">
        <f>'Nom. Sic. Sem. 2'!$N$48</f>
        <v>0</v>
      </c>
      <c r="N398" s="1260"/>
    </row>
    <row r="399" spans="1:14">
      <c r="A399" s="66">
        <v>0</v>
      </c>
      <c r="B399" s="52" t="s">
        <v>125</v>
      </c>
      <c r="C399" s="52"/>
      <c r="D399" s="52"/>
      <c r="E399" s="1272">
        <v>0</v>
      </c>
      <c r="F399" s="1273"/>
      <c r="G399" s="65"/>
      <c r="I399" s="66">
        <v>0</v>
      </c>
      <c r="J399" s="52" t="s">
        <v>125</v>
      </c>
      <c r="K399" s="52"/>
      <c r="L399" s="52"/>
      <c r="M399" s="1259">
        <v>0</v>
      </c>
      <c r="N399" s="1260"/>
    </row>
    <row r="400" spans="1:14">
      <c r="A400" s="66">
        <v>0</v>
      </c>
      <c r="B400" s="52" t="s">
        <v>126</v>
      </c>
      <c r="C400" s="52"/>
      <c r="D400" s="52"/>
      <c r="E400" s="1272">
        <v>0</v>
      </c>
      <c r="F400" s="1273"/>
      <c r="G400" s="65"/>
      <c r="I400" s="66">
        <v>0</v>
      </c>
      <c r="J400" s="52" t="s">
        <v>126</v>
      </c>
      <c r="K400" s="52"/>
      <c r="L400" s="52"/>
      <c r="M400" s="1259">
        <v>0</v>
      </c>
      <c r="N400" s="1260"/>
    </row>
    <row r="401" spans="1:14">
      <c r="A401" s="66" t="e">
        <f>'Nom. Sic. Sem. 2'!#REF!</f>
        <v>#REF!</v>
      </c>
      <c r="B401" s="226" t="s">
        <v>261</v>
      </c>
      <c r="C401" s="226"/>
      <c r="D401" s="52"/>
      <c r="E401" s="1259" t="e">
        <f>'Nom. Sic. Sem. 2'!#REF!</f>
        <v>#REF!</v>
      </c>
      <c r="F401" s="1260"/>
      <c r="G401" s="65"/>
      <c r="I401" s="66">
        <f>'Nom. Sic. Sem. 2'!V48</f>
        <v>0</v>
      </c>
      <c r="J401" s="226" t="s">
        <v>261</v>
      </c>
      <c r="K401" s="226"/>
      <c r="L401" s="52"/>
      <c r="M401" s="1259">
        <f>'Nom. Sic. Sem. 2'!W48</f>
        <v>0</v>
      </c>
      <c r="N401" s="1260"/>
    </row>
    <row r="402" spans="1:14">
      <c r="A402" s="67" t="e">
        <f>'Nom. Sic. Sem. 2'!#REF!</f>
        <v>#REF!</v>
      </c>
      <c r="B402" s="226" t="s">
        <v>262</v>
      </c>
      <c r="C402" s="226"/>
      <c r="D402" s="52"/>
      <c r="E402" s="1272" t="e">
        <f>'Nom. Sic. Sem. 2'!#REF!</f>
        <v>#REF!</v>
      </c>
      <c r="F402" s="1273"/>
      <c r="G402" s="65"/>
      <c r="I402" s="67">
        <f>'Nom. Sic. Sem. 2'!X48</f>
        <v>0</v>
      </c>
      <c r="J402" s="226" t="s">
        <v>262</v>
      </c>
      <c r="K402" s="226"/>
      <c r="L402" s="52"/>
      <c r="M402" s="1272">
        <f>'Nom. Sic. Sem. 2'!Y48</f>
        <v>0</v>
      </c>
      <c r="N402" s="1273"/>
    </row>
    <row r="403" spans="1:14">
      <c r="A403" s="66" t="e">
        <f>'Nom. Sic. Sem. 2'!#REF!</f>
        <v>#REF!</v>
      </c>
      <c r="B403" s="52" t="s">
        <v>128</v>
      </c>
      <c r="C403" s="52"/>
      <c r="D403" s="52"/>
      <c r="E403" s="1272" t="e">
        <f>'Nom. Sic. Sem. 2'!#REF!</f>
        <v>#REF!</v>
      </c>
      <c r="F403" s="1273"/>
      <c r="G403" s="65"/>
      <c r="I403" s="66">
        <f>'Nom. Sic. Sem. 2'!$AB$48</f>
        <v>2</v>
      </c>
      <c r="J403" s="52" t="s">
        <v>128</v>
      </c>
      <c r="K403" s="52"/>
      <c r="L403" s="52"/>
      <c r="M403" s="1259">
        <f>'Nom. Sic. Sem. 2'!$AC$48</f>
        <v>0</v>
      </c>
      <c r="N403" s="1260"/>
    </row>
    <row r="404" spans="1:14">
      <c r="A404" s="66" t="e">
        <f>'Nom. Sic. Sem. 2'!#REF!</f>
        <v>#REF!</v>
      </c>
      <c r="B404" s="1267" t="str">
        <f>'Nom. Sic. Sem. 1'!$O$4</f>
        <v>PR / RM /F</v>
      </c>
      <c r="C404" s="1267"/>
      <c r="D404" s="1267"/>
      <c r="E404" s="1272" t="e">
        <f>'Nom. Sic. Sem. 2'!#REF!</f>
        <v>#REF!</v>
      </c>
      <c r="F404" s="1273"/>
      <c r="G404" s="65"/>
      <c r="I404" s="66">
        <f>'Nom. Sic. Sem. 2'!$O$48</f>
        <v>0</v>
      </c>
      <c r="J404" s="1267" t="str">
        <f>'Nom. Sic. Sem. 1'!$O$4</f>
        <v>PR / RM /F</v>
      </c>
      <c r="K404" s="1267"/>
      <c r="L404" s="1267"/>
      <c r="M404" s="1259">
        <f>'Nom. Sic. Sem. 2'!$P$48</f>
        <v>0</v>
      </c>
      <c r="N404" s="1260"/>
    </row>
    <row r="405" spans="1:14" ht="16.5" customHeight="1">
      <c r="A405" s="51"/>
      <c r="B405" s="1261" t="s">
        <v>10</v>
      </c>
      <c r="C405" s="1261"/>
      <c r="D405" s="52"/>
      <c r="E405" s="1259" t="e">
        <f>SUM(E396:F404)</f>
        <v>#REF!</v>
      </c>
      <c r="F405" s="1262"/>
      <c r="G405" s="69"/>
      <c r="I405" s="51"/>
      <c r="J405" s="1261" t="s">
        <v>10</v>
      </c>
      <c r="K405" s="1261"/>
      <c r="L405" s="52"/>
      <c r="M405" s="1259">
        <f>SUM(M396:N404)</f>
        <v>0</v>
      </c>
      <c r="N405" s="1260"/>
    </row>
    <row r="406" spans="1:14">
      <c r="A406" s="1263" t="s">
        <v>105</v>
      </c>
      <c r="B406" s="1248"/>
      <c r="C406" s="1248"/>
      <c r="D406" s="1248"/>
      <c r="E406" s="1257"/>
      <c r="F406" s="1258"/>
      <c r="G406" s="69"/>
      <c r="I406" s="1263" t="s">
        <v>105</v>
      </c>
      <c r="J406" s="1248"/>
      <c r="K406" s="1248"/>
      <c r="L406" s="1248"/>
      <c r="M406" s="1264"/>
      <c r="N406" s="1265"/>
    </row>
    <row r="407" spans="1:14">
      <c r="A407" s="1266" t="s">
        <v>129</v>
      </c>
      <c r="B407" s="1267"/>
      <c r="C407" s="1267"/>
      <c r="D407" s="73" t="e">
        <f>'Nom. Sic. Sem. 2'!#REF!</f>
        <v>#REF!</v>
      </c>
      <c r="E407" s="52"/>
      <c r="F407" s="54"/>
      <c r="G407" s="55"/>
      <c r="I407" s="1266" t="s">
        <v>129</v>
      </c>
      <c r="J407" s="1267"/>
      <c r="K407" s="1267"/>
      <c r="L407" s="73">
        <f>'Nom. Sic. Sem. 2'!$AJ$48</f>
        <v>0</v>
      </c>
      <c r="M407" s="52"/>
      <c r="N407" s="54"/>
    </row>
    <row r="408" spans="1:14">
      <c r="A408" s="1266" t="s">
        <v>130</v>
      </c>
      <c r="B408" s="1267"/>
      <c r="C408" s="1267"/>
      <c r="D408" s="73" t="e">
        <f>'Nom. Sic. Sem. 2'!#REF!</f>
        <v>#REF!</v>
      </c>
      <c r="E408" s="73"/>
      <c r="F408" s="54"/>
      <c r="G408" s="55"/>
      <c r="I408" s="1266" t="s">
        <v>130</v>
      </c>
      <c r="J408" s="1267"/>
      <c r="K408" s="1267"/>
      <c r="L408" s="73">
        <f>'Nom. Sic. Sem. 2'!$AE$48</f>
        <v>667.31490000000008</v>
      </c>
      <c r="M408" s="73"/>
      <c r="N408" s="54"/>
    </row>
    <row r="409" spans="1:14">
      <c r="A409" s="72" t="s">
        <v>131</v>
      </c>
      <c r="B409" s="68"/>
      <c r="C409" s="68"/>
      <c r="D409" s="73" t="e">
        <f>'Nom. Sic. Sem. 2'!#REF!</f>
        <v>#REF!</v>
      </c>
      <c r="E409" s="52"/>
      <c r="F409" s="54"/>
      <c r="G409" s="55"/>
      <c r="I409" s="72" t="s">
        <v>131</v>
      </c>
      <c r="J409" s="68"/>
      <c r="K409" s="68"/>
      <c r="L409" s="73">
        <f>'Nom. Sic. Sem. 2'!$AF$48</f>
        <v>0</v>
      </c>
      <c r="M409" s="52"/>
      <c r="N409" s="54"/>
    </row>
    <row r="410" spans="1:14">
      <c r="A410" s="1266" t="s">
        <v>132</v>
      </c>
      <c r="B410" s="1267"/>
      <c r="C410" s="1267"/>
      <c r="D410" s="73" t="e">
        <f>'Nom. Sic. Sem. 2'!#REF!</f>
        <v>#REF!</v>
      </c>
      <c r="E410" s="52"/>
      <c r="F410" s="54"/>
      <c r="G410" s="55"/>
      <c r="I410" s="1266" t="s">
        <v>132</v>
      </c>
      <c r="J410" s="1267"/>
      <c r="K410" s="1267"/>
      <c r="L410" s="73">
        <f>'Nom. Sic. Sem. 2'!$AH$48</f>
        <v>0</v>
      </c>
      <c r="M410" s="52"/>
      <c r="N410" s="54"/>
    </row>
    <row r="411" spans="1:14">
      <c r="A411" s="1266" t="s">
        <v>133</v>
      </c>
      <c r="B411" s="1267"/>
      <c r="C411" s="1267"/>
      <c r="D411" s="73" t="e">
        <f>'Nom. Sic. Sem. 2'!#REF!</f>
        <v>#REF!</v>
      </c>
      <c r="E411" s="52"/>
      <c r="F411" s="54"/>
      <c r="G411" s="55"/>
      <c r="I411" s="1266" t="s">
        <v>133</v>
      </c>
      <c r="J411" s="1267"/>
      <c r="K411" s="1267"/>
      <c r="L411" s="73">
        <f>'Nom. Sic. Sem. 2'!$AI$48</f>
        <v>0</v>
      </c>
      <c r="M411" s="52"/>
      <c r="N411" s="54"/>
    </row>
    <row r="412" spans="1:14" ht="13.5" thickBot="1">
      <c r="A412" s="1268" t="s">
        <v>134</v>
      </c>
      <c r="B412" s="1257"/>
      <c r="C412" s="1257"/>
      <c r="D412" s="52"/>
      <c r="E412" s="1269" t="e">
        <f>SUM(D407:D411)</f>
        <v>#REF!</v>
      </c>
      <c r="F412" s="1258"/>
      <c r="G412" s="69"/>
      <c r="I412" s="1268" t="s">
        <v>134</v>
      </c>
      <c r="J412" s="1269"/>
      <c r="K412" s="1269"/>
      <c r="L412" s="52"/>
      <c r="M412" s="1270">
        <f>SUM(L407:L411)</f>
        <v>667.31490000000008</v>
      </c>
      <c r="N412" s="1271"/>
    </row>
    <row r="413" spans="1:14" ht="20.25" customHeight="1" thickBot="1">
      <c r="A413" s="51"/>
      <c r="B413" s="1248" t="s">
        <v>104</v>
      </c>
      <c r="C413" s="1248"/>
      <c r="D413" s="1248"/>
      <c r="E413" s="1249" t="e">
        <f>(E405-E412)</f>
        <v>#REF!</v>
      </c>
      <c r="F413" s="1250"/>
      <c r="G413" s="69"/>
      <c r="I413" s="51"/>
      <c r="J413" s="1248" t="s">
        <v>104</v>
      </c>
      <c r="K413" s="1248"/>
      <c r="L413" s="1251"/>
      <c r="M413" s="1249">
        <f>(M405-M412)</f>
        <v>-667.31490000000008</v>
      </c>
      <c r="N413" s="1252"/>
    </row>
    <row r="414" spans="1:14">
      <c r="A414" s="51"/>
      <c r="B414" s="52"/>
      <c r="C414" s="52"/>
      <c r="D414" s="52"/>
      <c r="E414" s="52"/>
      <c r="F414" s="54"/>
      <c r="G414" s="55"/>
      <c r="I414" s="51"/>
      <c r="J414" s="52"/>
      <c r="K414" s="52"/>
      <c r="L414" s="52"/>
      <c r="M414" s="52"/>
      <c r="N414" s="54"/>
    </row>
    <row r="415" spans="1:14">
      <c r="A415" s="51"/>
      <c r="B415" s="52"/>
      <c r="C415" s="52"/>
      <c r="D415" s="52"/>
      <c r="E415" s="52"/>
      <c r="F415" s="54"/>
      <c r="G415" s="55"/>
      <c r="I415" s="51"/>
      <c r="J415" s="52"/>
      <c r="K415" s="52"/>
      <c r="L415" s="52"/>
      <c r="M415" s="52"/>
      <c r="N415" s="54"/>
    </row>
    <row r="416" spans="1:14">
      <c r="A416" s="1253"/>
      <c r="B416" s="1254"/>
      <c r="C416" s="1254"/>
      <c r="D416" s="52" t="s">
        <v>135</v>
      </c>
      <c r="E416" s="52"/>
      <c r="F416" s="54"/>
      <c r="G416" s="55"/>
      <c r="I416" s="1253"/>
      <c r="J416" s="1254"/>
      <c r="K416" s="1254"/>
      <c r="L416" s="52" t="s">
        <v>135</v>
      </c>
      <c r="M416" s="52"/>
      <c r="N416" s="54"/>
    </row>
    <row r="417" spans="1:14">
      <c r="A417" s="1255" t="s">
        <v>136</v>
      </c>
      <c r="B417" s="1256"/>
      <c r="C417" s="1256"/>
      <c r="D417" s="1257" t="s">
        <v>137</v>
      </c>
      <c r="E417" s="1257"/>
      <c r="F417" s="1258"/>
      <c r="G417" s="69"/>
      <c r="I417" s="1255" t="s">
        <v>136</v>
      </c>
      <c r="J417" s="1256"/>
      <c r="K417" s="1256"/>
      <c r="L417" s="1257" t="s">
        <v>137</v>
      </c>
      <c r="M417" s="1257"/>
      <c r="N417" s="1258"/>
    </row>
    <row r="418" spans="1:14" ht="13.5" thickBot="1">
      <c r="A418" s="75"/>
      <c r="B418" s="76"/>
      <c r="C418" s="76"/>
      <c r="D418" s="76"/>
      <c r="E418" s="76"/>
      <c r="F418" s="77"/>
      <c r="G418" s="55"/>
      <c r="I418" s="75"/>
      <c r="J418" s="76"/>
      <c r="K418" s="76"/>
      <c r="L418" s="76"/>
      <c r="M418" s="76"/>
      <c r="N418" s="77"/>
    </row>
    <row r="419" spans="1:14">
      <c r="A419" s="52"/>
      <c r="B419" s="52"/>
      <c r="C419" s="52"/>
      <c r="D419" s="52"/>
      <c r="E419" s="52"/>
      <c r="F419" s="52"/>
      <c r="G419" s="55"/>
      <c r="I419" s="52"/>
      <c r="J419" s="52"/>
      <c r="K419" s="52"/>
      <c r="L419" s="52"/>
      <c r="M419" s="52"/>
      <c r="N419" s="52"/>
    </row>
    <row r="420" spans="1:14">
      <c r="A420" s="52"/>
      <c r="B420" s="52"/>
      <c r="C420" s="52"/>
      <c r="D420" s="52"/>
      <c r="E420" s="52"/>
      <c r="F420" s="52"/>
      <c r="G420" s="55"/>
      <c r="I420" s="52"/>
      <c r="J420" s="52"/>
      <c r="K420" s="52"/>
      <c r="L420" s="52"/>
      <c r="M420" s="52"/>
      <c r="N420" s="52"/>
    </row>
    <row r="421" spans="1:14">
      <c r="A421" s="52"/>
      <c r="B421" s="52"/>
      <c r="C421" s="52"/>
      <c r="D421" s="52"/>
      <c r="E421" s="52"/>
      <c r="F421" s="52"/>
      <c r="G421" s="55"/>
      <c r="I421" s="52"/>
      <c r="J421" s="52"/>
      <c r="K421" s="52"/>
      <c r="L421" s="52"/>
      <c r="M421" s="52"/>
      <c r="N421" s="52"/>
    </row>
    <row r="422" spans="1:14">
      <c r="A422" s="52"/>
      <c r="B422" s="52"/>
      <c r="C422" s="52"/>
      <c r="D422" s="52"/>
      <c r="E422" s="52"/>
      <c r="F422" s="52"/>
      <c r="G422" s="55"/>
      <c r="I422" s="52"/>
      <c r="J422" s="52"/>
      <c r="K422" s="52"/>
      <c r="L422" s="52"/>
      <c r="M422" s="52"/>
      <c r="N422" s="52"/>
    </row>
    <row r="423" spans="1:14" ht="13.5" thickBot="1">
      <c r="A423" s="52"/>
      <c r="B423" s="52"/>
      <c r="C423" s="52"/>
      <c r="D423" s="52"/>
      <c r="E423" s="52"/>
      <c r="F423" s="52"/>
      <c r="G423" s="55"/>
      <c r="H423" s="52"/>
      <c r="I423" s="52"/>
      <c r="J423" s="52"/>
      <c r="K423" s="52"/>
      <c r="L423" s="52"/>
      <c r="M423" s="52"/>
      <c r="N423" s="52"/>
    </row>
    <row r="424" spans="1:14" ht="19.5" customHeight="1">
      <c r="A424" s="1274" t="s">
        <v>138</v>
      </c>
      <c r="B424" s="1275"/>
      <c r="C424" s="1275"/>
      <c r="D424" s="1275"/>
      <c r="E424" s="1275"/>
      <c r="F424" s="1276"/>
      <c r="G424" s="50"/>
      <c r="I424" s="1274" t="s">
        <v>138</v>
      </c>
      <c r="J424" s="1275"/>
      <c r="K424" s="1275"/>
      <c r="L424" s="1275"/>
      <c r="M424" s="1275"/>
      <c r="N424" s="1276"/>
    </row>
    <row r="425" spans="1:14">
      <c r="A425" s="51"/>
      <c r="B425" s="52"/>
      <c r="C425" s="52"/>
      <c r="D425" s="53"/>
      <c r="E425" s="52"/>
      <c r="F425" s="54"/>
      <c r="G425" s="55"/>
      <c r="I425" s="51"/>
      <c r="J425" s="52"/>
      <c r="K425" s="52"/>
      <c r="L425" s="53"/>
      <c r="M425" s="52"/>
      <c r="N425" s="54"/>
    </row>
    <row r="426" spans="1:14">
      <c r="A426" s="56" t="s">
        <v>120</v>
      </c>
      <c r="B426" s="57">
        <f>'Nom. Sic. Sem. 2'!$C$4</f>
        <v>43535</v>
      </c>
      <c r="C426" s="52" t="s">
        <v>16</v>
      </c>
      <c r="D426" s="57">
        <f>'Nom. Sic. Sem. 2'!$G$4</f>
        <v>43541</v>
      </c>
      <c r="E426" s="52" t="s">
        <v>121</v>
      </c>
      <c r="F426" s="54">
        <f>'Nom. Sic. Sem. 2'!$J$4</f>
        <v>2019</v>
      </c>
      <c r="G426" s="55"/>
      <c r="I426" s="56" t="s">
        <v>120</v>
      </c>
      <c r="J426" s="57">
        <f>'Nom. Sic. Sem. 2'!$C$4</f>
        <v>43535</v>
      </c>
      <c r="K426" s="52" t="s">
        <v>16</v>
      </c>
      <c r="L426" s="57">
        <f>'Nom. Sic. Sem. 2'!$G$4</f>
        <v>43541</v>
      </c>
      <c r="M426" s="52" t="s">
        <v>121</v>
      </c>
      <c r="N426" s="54">
        <f>'Nom. Sic. Sem. 2'!$J$4</f>
        <v>2019</v>
      </c>
    </row>
    <row r="427" spans="1:14">
      <c r="A427" s="1277" t="s">
        <v>122</v>
      </c>
      <c r="B427" s="1278"/>
      <c r="C427" s="1279" t="str">
        <f>'Nom. Sic. Sem. 2'!$B$49</f>
        <v>Alberto  J. Hernández</v>
      </c>
      <c r="D427" s="1279"/>
      <c r="E427" s="1279"/>
      <c r="F427" s="1280"/>
      <c r="G427" s="60"/>
      <c r="I427" s="1277" t="s">
        <v>122</v>
      </c>
      <c r="J427" s="1278"/>
      <c r="K427" s="1279" t="str">
        <f>'Nom. Sic. Sem. 2'!$B$50</f>
        <v>Laura Carrasco</v>
      </c>
      <c r="L427" s="1279"/>
      <c r="M427" s="1279"/>
      <c r="N427" s="1280"/>
    </row>
    <row r="428" spans="1:14">
      <c r="A428" s="58"/>
      <c r="B428" s="59"/>
      <c r="C428" s="61"/>
      <c r="D428" s="61"/>
      <c r="E428" s="61"/>
      <c r="F428" s="62"/>
      <c r="G428" s="63"/>
      <c r="I428" s="58"/>
      <c r="J428" s="59"/>
      <c r="K428" s="61"/>
      <c r="L428" s="61"/>
      <c r="M428" s="61"/>
      <c r="N428" s="62"/>
    </row>
    <row r="429" spans="1:14">
      <c r="A429" s="64">
        <f>'Nom. Sic. Sem. 2'!$L$49</f>
        <v>5</v>
      </c>
      <c r="B429" s="52" t="s">
        <v>123</v>
      </c>
      <c r="C429" s="52"/>
      <c r="D429" s="52"/>
      <c r="E429" s="1272">
        <f>'Nom. Sic. Sem. 2'!$M$49</f>
        <v>3300</v>
      </c>
      <c r="F429" s="1273"/>
      <c r="G429" s="65"/>
      <c r="I429" s="64">
        <f>'Nom. Sic. Sem. 1'!$L$47</f>
        <v>5</v>
      </c>
      <c r="J429" s="52" t="s">
        <v>123</v>
      </c>
      <c r="K429" s="52"/>
      <c r="L429" s="52"/>
      <c r="M429" s="1272">
        <f>'Nom. Sic. Sem. 2'!$M$50</f>
        <v>10587.9</v>
      </c>
      <c r="N429" s="1273"/>
    </row>
    <row r="430" spans="1:14">
      <c r="A430" s="64"/>
      <c r="B430" s="52"/>
      <c r="C430" s="52"/>
      <c r="D430" s="52"/>
      <c r="E430" s="1272">
        <v>0</v>
      </c>
      <c r="F430" s="1273"/>
      <c r="G430" s="65"/>
      <c r="I430" s="64"/>
      <c r="J430" s="52"/>
      <c r="K430" s="52"/>
      <c r="L430" s="52"/>
      <c r="M430" s="1259">
        <v>0</v>
      </c>
      <c r="N430" s="1260"/>
    </row>
    <row r="431" spans="1:14">
      <c r="A431" s="64"/>
      <c r="B431" s="52" t="s">
        <v>124</v>
      </c>
      <c r="C431" s="52"/>
      <c r="D431" s="52"/>
      <c r="E431" s="1272">
        <f>'Nom. Sic. Sem. 2'!$N$49</f>
        <v>0</v>
      </c>
      <c r="F431" s="1273"/>
      <c r="G431" s="65"/>
      <c r="I431" s="64"/>
      <c r="J431" s="52" t="s">
        <v>124</v>
      </c>
      <c r="K431" s="52"/>
      <c r="L431" s="52"/>
      <c r="M431" s="1259">
        <f>'Nom. Sic. Sem. 2'!$N$50</f>
        <v>0</v>
      </c>
      <c r="N431" s="1260"/>
    </row>
    <row r="432" spans="1:14">
      <c r="A432" s="66">
        <v>0</v>
      </c>
      <c r="B432" s="52" t="s">
        <v>125</v>
      </c>
      <c r="C432" s="52"/>
      <c r="D432" s="52"/>
      <c r="E432" s="1272">
        <v>0</v>
      </c>
      <c r="F432" s="1273"/>
      <c r="G432" s="65"/>
      <c r="I432" s="66">
        <v>0</v>
      </c>
      <c r="J432" s="52" t="s">
        <v>125</v>
      </c>
      <c r="K432" s="52"/>
      <c r="L432" s="52"/>
      <c r="M432" s="1259">
        <v>0</v>
      </c>
      <c r="N432" s="1260"/>
    </row>
    <row r="433" spans="1:14">
      <c r="A433" s="66">
        <v>0</v>
      </c>
      <c r="B433" s="52" t="s">
        <v>126</v>
      </c>
      <c r="C433" s="52"/>
      <c r="D433" s="52"/>
      <c r="E433" s="1272">
        <v>0</v>
      </c>
      <c r="F433" s="1273"/>
      <c r="G433" s="65"/>
      <c r="I433" s="66">
        <v>0</v>
      </c>
      <c r="J433" s="52" t="s">
        <v>126</v>
      </c>
      <c r="K433" s="52"/>
      <c r="L433" s="52"/>
      <c r="M433" s="1259">
        <v>0</v>
      </c>
      <c r="N433" s="1260"/>
    </row>
    <row r="434" spans="1:14">
      <c r="A434" s="66">
        <f>'Nom. Sic. Sem. 2'!V49</f>
        <v>0</v>
      </c>
      <c r="B434" s="226" t="s">
        <v>261</v>
      </c>
      <c r="C434" s="226"/>
      <c r="D434" s="52"/>
      <c r="E434" s="1259">
        <f>'Nom. Sic. Sem. 2'!W49</f>
        <v>0</v>
      </c>
      <c r="F434" s="1260"/>
      <c r="G434" s="65"/>
      <c r="I434" s="66">
        <f>'Nom. Sic. Sem. 2'!V50</f>
        <v>0</v>
      </c>
      <c r="J434" s="226" t="s">
        <v>261</v>
      </c>
      <c r="K434" s="226"/>
      <c r="L434" s="52"/>
      <c r="M434" s="1259">
        <f>'Nom. Sic. Sem. 2'!W50</f>
        <v>0</v>
      </c>
      <c r="N434" s="1260"/>
    </row>
    <row r="435" spans="1:14">
      <c r="A435" s="67">
        <f>'Nom. Sic. Sem. 2'!X49</f>
        <v>1</v>
      </c>
      <c r="B435" s="226" t="s">
        <v>262</v>
      </c>
      <c r="C435" s="226"/>
      <c r="D435" s="52"/>
      <c r="E435" s="1272">
        <f>'Nom. Sic. Sem. 2'!Y49</f>
        <v>1155</v>
      </c>
      <c r="F435" s="1273"/>
      <c r="G435" s="65"/>
      <c r="I435" s="67">
        <f>'Nom. Sic. Sem. 2'!X50</f>
        <v>0</v>
      </c>
      <c r="J435" s="226" t="s">
        <v>262</v>
      </c>
      <c r="K435" s="226"/>
      <c r="L435" s="52"/>
      <c r="M435" s="1272">
        <f>'Nom. Sic. Sem. 2'!Y50</f>
        <v>0</v>
      </c>
      <c r="N435" s="1273"/>
    </row>
    <row r="436" spans="1:14">
      <c r="A436" s="66">
        <f>'Nom. Sic. Sem. 2'!$AB$49</f>
        <v>2</v>
      </c>
      <c r="B436" s="52" t="s">
        <v>128</v>
      </c>
      <c r="C436" s="52"/>
      <c r="D436" s="52"/>
      <c r="E436" s="1272">
        <f>'Nom. Sic. Sem. 2'!$AC$49</f>
        <v>1782</v>
      </c>
      <c r="F436" s="1273"/>
      <c r="G436" s="65"/>
      <c r="I436" s="66">
        <f>'Nom. Sic. Sem. 2'!$AB$50</f>
        <v>2</v>
      </c>
      <c r="J436" s="52" t="s">
        <v>128</v>
      </c>
      <c r="K436" s="52"/>
      <c r="L436" s="52"/>
      <c r="M436" s="1259">
        <f>'Nom. Sic. Sem. 2'!$AC$50</f>
        <v>4235.16</v>
      </c>
      <c r="N436" s="1260"/>
    </row>
    <row r="437" spans="1:14">
      <c r="A437" s="66">
        <f>'Nom. Sic. Sem. 2'!$O$49</f>
        <v>0</v>
      </c>
      <c r="B437" s="1267" t="str">
        <f>'Nom. Sic. Sem. 1'!$O$4</f>
        <v>PR / RM /F</v>
      </c>
      <c r="C437" s="1267"/>
      <c r="D437" s="1267"/>
      <c r="E437" s="1272">
        <f>'Nom. Sic. Sem. 2'!$P$49</f>
        <v>0</v>
      </c>
      <c r="F437" s="1273"/>
      <c r="G437" s="65"/>
      <c r="I437" s="66">
        <f>'Nom. Sic. Sem. 2'!$O$50</f>
        <v>0</v>
      </c>
      <c r="J437" s="1267" t="str">
        <f>'Nom. Sic. Sem. 1'!$O$4</f>
        <v>PR / RM /F</v>
      </c>
      <c r="K437" s="1267"/>
      <c r="L437" s="1267"/>
      <c r="M437" s="1259">
        <f>'Nom. Sic. Sem. 2'!$P$50</f>
        <v>0</v>
      </c>
      <c r="N437" s="1260"/>
    </row>
    <row r="438" spans="1:14" ht="16.5" customHeight="1">
      <c r="A438" s="51"/>
      <c r="B438" s="1261" t="s">
        <v>10</v>
      </c>
      <c r="C438" s="1261"/>
      <c r="D438" s="52"/>
      <c r="E438" s="1259">
        <f>SUM(E429:F437)</f>
        <v>6237</v>
      </c>
      <c r="F438" s="1262"/>
      <c r="G438" s="69"/>
      <c r="I438" s="51"/>
      <c r="J438" s="1261" t="s">
        <v>10</v>
      </c>
      <c r="K438" s="1261"/>
      <c r="L438" s="52"/>
      <c r="M438" s="1259">
        <f>SUM(M429:N437)</f>
        <v>14823.06</v>
      </c>
      <c r="N438" s="1260"/>
    </row>
    <row r="439" spans="1:14">
      <c r="A439" s="1263" t="s">
        <v>105</v>
      </c>
      <c r="B439" s="1248"/>
      <c r="C439" s="1248"/>
      <c r="D439" s="1248"/>
      <c r="E439" s="1257"/>
      <c r="F439" s="1258"/>
      <c r="G439" s="69"/>
      <c r="I439" s="1263" t="s">
        <v>105</v>
      </c>
      <c r="J439" s="1248"/>
      <c r="K439" s="1248"/>
      <c r="L439" s="1248"/>
      <c r="M439" s="1264"/>
      <c r="N439" s="1265"/>
    </row>
    <row r="440" spans="1:14">
      <c r="A440" s="1266" t="s">
        <v>129</v>
      </c>
      <c r="B440" s="1267"/>
      <c r="C440" s="1267"/>
      <c r="D440" s="73">
        <f>'Nom. Sic. Sem. 2'!$AG$49</f>
        <v>0</v>
      </c>
      <c r="E440" s="52"/>
      <c r="F440" s="54"/>
      <c r="G440" s="55"/>
      <c r="I440" s="1266" t="s">
        <v>129</v>
      </c>
      <c r="J440" s="1267"/>
      <c r="K440" s="1267"/>
      <c r="L440" s="73">
        <f>'Nom. Sic. Sem. 2'!$AG$50</f>
        <v>0</v>
      </c>
      <c r="M440" s="52"/>
      <c r="N440" s="54"/>
    </row>
    <row r="441" spans="1:14">
      <c r="A441" s="1266" t="s">
        <v>130</v>
      </c>
      <c r="B441" s="1267"/>
      <c r="C441" s="1267"/>
      <c r="D441" s="73">
        <f>'Nom. Sic. Sem. 2'!$AE$49</f>
        <v>207.9</v>
      </c>
      <c r="E441" s="73"/>
      <c r="F441" s="54"/>
      <c r="G441" s="55"/>
      <c r="I441" s="1266" t="s">
        <v>130</v>
      </c>
      <c r="J441" s="1267"/>
      <c r="K441" s="1267"/>
      <c r="L441" s="73">
        <f>'Nom. Sic. Sem. 2'!$AE$50</f>
        <v>667.03769999999997</v>
      </c>
      <c r="M441" s="73"/>
      <c r="N441" s="54"/>
    </row>
    <row r="442" spans="1:14">
      <c r="A442" s="72" t="s">
        <v>131</v>
      </c>
      <c r="B442" s="68"/>
      <c r="C442" s="68"/>
      <c r="D442" s="73">
        <f>'Nom. Sic. Sem. 2'!$AF$49</f>
        <v>62.370000000000005</v>
      </c>
      <c r="E442" s="52"/>
      <c r="F442" s="54"/>
      <c r="G442" s="55"/>
      <c r="I442" s="72" t="s">
        <v>131</v>
      </c>
      <c r="J442" s="68"/>
      <c r="K442" s="68"/>
      <c r="L442" s="73">
        <f>'Nom. Sic. Sem. 2'!$AF$50</f>
        <v>148.23060000000001</v>
      </c>
      <c r="M442" s="52"/>
      <c r="N442" s="54"/>
    </row>
    <row r="443" spans="1:14">
      <c r="A443" s="1266" t="s">
        <v>132</v>
      </c>
      <c r="B443" s="1267"/>
      <c r="C443" s="1267"/>
      <c r="D443" s="73">
        <f>'Nom. Sic. Sem. 2'!$AH$49</f>
        <v>0</v>
      </c>
      <c r="E443" s="52"/>
      <c r="F443" s="54"/>
      <c r="G443" s="55"/>
      <c r="I443" s="1266" t="s">
        <v>132</v>
      </c>
      <c r="J443" s="1267"/>
      <c r="K443" s="1267"/>
      <c r="L443" s="73">
        <f>'Nom. Sic. Sem. 2'!$AH$50</f>
        <v>0</v>
      </c>
      <c r="M443" s="52"/>
      <c r="N443" s="54"/>
    </row>
    <row r="444" spans="1:14">
      <c r="A444" s="1266" t="s">
        <v>133</v>
      </c>
      <c r="B444" s="1267"/>
      <c r="C444" s="1267"/>
      <c r="D444" s="73">
        <f>'Nom. Sic. Sem. 2'!$AI$49</f>
        <v>0</v>
      </c>
      <c r="E444" s="52"/>
      <c r="F444" s="54"/>
      <c r="G444" s="55"/>
      <c r="I444" s="1266" t="s">
        <v>133</v>
      </c>
      <c r="J444" s="1267"/>
      <c r="K444" s="1267"/>
      <c r="L444" s="73">
        <f>'Nom. Sic. Sem. 2'!$AI$50</f>
        <v>0</v>
      </c>
      <c r="M444" s="52"/>
      <c r="N444" s="54"/>
    </row>
    <row r="445" spans="1:14" ht="13.5" thickBot="1">
      <c r="A445" s="1268" t="s">
        <v>134</v>
      </c>
      <c r="B445" s="1257"/>
      <c r="C445" s="1257"/>
      <c r="D445" s="52"/>
      <c r="E445" s="1269">
        <f>SUM(D440:D444)</f>
        <v>270.27</v>
      </c>
      <c r="F445" s="1258"/>
      <c r="G445" s="69"/>
      <c r="I445" s="1268" t="s">
        <v>134</v>
      </c>
      <c r="J445" s="1269"/>
      <c r="K445" s="1269"/>
      <c r="L445" s="52"/>
      <c r="M445" s="1270">
        <f>SUM(L440:L444)</f>
        <v>815.26829999999995</v>
      </c>
      <c r="N445" s="1271"/>
    </row>
    <row r="446" spans="1:14" ht="20.25" customHeight="1" thickBot="1">
      <c r="A446" s="51"/>
      <c r="B446" s="1248" t="s">
        <v>104</v>
      </c>
      <c r="C446" s="1248"/>
      <c r="D446" s="1248"/>
      <c r="E446" s="1249">
        <f>(E438-E445)</f>
        <v>5966.73</v>
      </c>
      <c r="F446" s="1250"/>
      <c r="G446" s="69"/>
      <c r="I446" s="51"/>
      <c r="J446" s="1248" t="s">
        <v>104</v>
      </c>
      <c r="K446" s="1248"/>
      <c r="L446" s="1251"/>
      <c r="M446" s="1249">
        <f>(M438-M445)</f>
        <v>14007.7917</v>
      </c>
      <c r="N446" s="1252"/>
    </row>
    <row r="447" spans="1:14">
      <c r="A447" s="51"/>
      <c r="B447" s="52"/>
      <c r="C447" s="52"/>
      <c r="D447" s="52"/>
      <c r="E447" s="52"/>
      <c r="F447" s="54"/>
      <c r="G447" s="55"/>
      <c r="I447" s="51"/>
      <c r="J447" s="52"/>
      <c r="K447" s="52"/>
      <c r="L447" s="52"/>
      <c r="M447" s="52"/>
      <c r="N447" s="54"/>
    </row>
    <row r="448" spans="1:14">
      <c r="A448" s="51"/>
      <c r="B448" s="52"/>
      <c r="C448" s="52"/>
      <c r="D448" s="52"/>
      <c r="E448" s="52"/>
      <c r="F448" s="54"/>
      <c r="G448" s="55"/>
      <c r="I448" s="51"/>
      <c r="J448" s="52"/>
      <c r="K448" s="52"/>
      <c r="L448" s="52"/>
      <c r="M448" s="52"/>
      <c r="N448" s="54"/>
    </row>
    <row r="449" spans="1:14">
      <c r="A449" s="1253"/>
      <c r="B449" s="1254"/>
      <c r="C449" s="1254"/>
      <c r="D449" s="52" t="s">
        <v>135</v>
      </c>
      <c r="E449" s="52"/>
      <c r="F449" s="54"/>
      <c r="G449" s="55"/>
      <c r="I449" s="1253"/>
      <c r="J449" s="1254"/>
      <c r="K449" s="1254"/>
      <c r="L449" s="52" t="s">
        <v>135</v>
      </c>
      <c r="M449" s="52"/>
      <c r="N449" s="54"/>
    </row>
    <row r="450" spans="1:14">
      <c r="A450" s="1255" t="s">
        <v>136</v>
      </c>
      <c r="B450" s="1256"/>
      <c r="C450" s="1256"/>
      <c r="D450" s="1257" t="s">
        <v>137</v>
      </c>
      <c r="E450" s="1257"/>
      <c r="F450" s="1258"/>
      <c r="G450" s="69"/>
      <c r="I450" s="1255" t="s">
        <v>136</v>
      </c>
      <c r="J450" s="1256"/>
      <c r="K450" s="1256"/>
      <c r="L450" s="1257" t="s">
        <v>137</v>
      </c>
      <c r="M450" s="1257"/>
      <c r="N450" s="1258"/>
    </row>
    <row r="451" spans="1:14" ht="13.5" thickBot="1">
      <c r="A451" s="75"/>
      <c r="B451" s="76"/>
      <c r="C451" s="76"/>
      <c r="D451" s="76"/>
      <c r="E451" s="76"/>
      <c r="F451" s="77"/>
      <c r="G451" s="55"/>
      <c r="I451" s="75"/>
      <c r="J451" s="76"/>
      <c r="K451" s="76"/>
      <c r="L451" s="76"/>
      <c r="M451" s="76"/>
      <c r="N451" s="77"/>
    </row>
    <row r="452" spans="1:14">
      <c r="A452" s="80"/>
      <c r="B452" s="52"/>
      <c r="C452" s="52"/>
      <c r="D452" s="52"/>
      <c r="E452" s="1269"/>
      <c r="F452" s="1269"/>
      <c r="G452" s="74"/>
      <c r="H452" s="52"/>
      <c r="I452" s="80"/>
      <c r="J452" s="52"/>
      <c r="K452" s="52"/>
      <c r="L452" s="52"/>
      <c r="M452" s="1282"/>
      <c r="N452" s="1282"/>
    </row>
    <row r="453" spans="1:14" ht="13.5" thickBot="1">
      <c r="A453" s="81"/>
      <c r="B453" s="52"/>
      <c r="C453" s="52"/>
      <c r="D453" s="52"/>
      <c r="E453" s="1269"/>
      <c r="F453" s="1269"/>
      <c r="G453" s="74"/>
      <c r="H453" s="52"/>
      <c r="I453" s="81"/>
      <c r="J453" s="52"/>
      <c r="K453" s="52"/>
      <c r="L453" s="52"/>
      <c r="M453" s="1270"/>
      <c r="N453" s="1270"/>
    </row>
    <row r="454" spans="1:14" ht="19.5" customHeight="1">
      <c r="A454" s="1274" t="s">
        <v>138</v>
      </c>
      <c r="B454" s="1275"/>
      <c r="C454" s="1275"/>
      <c r="D454" s="1275"/>
      <c r="E454" s="1275"/>
      <c r="F454" s="1276"/>
      <c r="G454" s="50"/>
      <c r="I454" s="1274" t="s">
        <v>138</v>
      </c>
      <c r="J454" s="1275"/>
      <c r="K454" s="1275"/>
      <c r="L454" s="1275"/>
      <c r="M454" s="1275"/>
      <c r="N454" s="1276"/>
    </row>
    <row r="455" spans="1:14">
      <c r="A455" s="51"/>
      <c r="B455" s="52"/>
      <c r="C455" s="52"/>
      <c r="D455" s="53"/>
      <c r="E455" s="52"/>
      <c r="F455" s="54"/>
      <c r="G455" s="55"/>
      <c r="I455" s="51"/>
      <c r="J455" s="52"/>
      <c r="K455" s="52"/>
      <c r="L455" s="53"/>
      <c r="M455" s="52"/>
      <c r="N455" s="54"/>
    </row>
    <row r="456" spans="1:14">
      <c r="A456" s="56" t="s">
        <v>120</v>
      </c>
      <c r="B456" s="57">
        <f>'Nom. Sic. Sem. 2'!$C$4</f>
        <v>43535</v>
      </c>
      <c r="C456" s="52" t="s">
        <v>16</v>
      </c>
      <c r="D456" s="57">
        <f>'Nom. Sic. Sem. 2'!$G$4</f>
        <v>43541</v>
      </c>
      <c r="E456" s="52" t="s">
        <v>121</v>
      </c>
      <c r="F456" s="54">
        <f>'Nom. Sic. Sem. 2'!$J$4</f>
        <v>2019</v>
      </c>
      <c r="G456" s="55"/>
      <c r="I456" s="56" t="s">
        <v>120</v>
      </c>
      <c r="J456" s="57">
        <f>'Nom. Sic. Sem. 2'!$C$4</f>
        <v>43535</v>
      </c>
      <c r="K456" s="52" t="s">
        <v>16</v>
      </c>
      <c r="L456" s="57">
        <f>'Nom. Sic. Sem. 2'!$G$4</f>
        <v>43541</v>
      </c>
      <c r="M456" s="52" t="s">
        <v>121</v>
      </c>
      <c r="N456" s="54">
        <f>'Nom. Sic. Sem. 2'!$J$4</f>
        <v>2019</v>
      </c>
    </row>
    <row r="457" spans="1:14">
      <c r="A457" s="1277" t="s">
        <v>122</v>
      </c>
      <c r="B457" s="1278"/>
      <c r="C457" s="1279" t="e">
        <f>'Nom. Sic. Sem. 2'!#REF!</f>
        <v>#REF!</v>
      </c>
      <c r="D457" s="1279"/>
      <c r="E457" s="1279"/>
      <c r="F457" s="1280"/>
      <c r="G457" s="60"/>
      <c r="I457" s="1277" t="s">
        <v>122</v>
      </c>
      <c r="J457" s="1278"/>
      <c r="K457" s="1279" t="str">
        <f>'Nom. Sic. Sem. 2'!$B$57</f>
        <v>jose gregorio alvarez</v>
      </c>
      <c r="L457" s="1279"/>
      <c r="M457" s="1279"/>
      <c r="N457" s="1280"/>
    </row>
    <row r="458" spans="1:14">
      <c r="A458" s="58"/>
      <c r="B458" s="59"/>
      <c r="C458" s="61"/>
      <c r="D458" s="61"/>
      <c r="E458" s="61"/>
      <c r="F458" s="62"/>
      <c r="G458" s="63"/>
      <c r="I458" s="58"/>
      <c r="J458" s="59"/>
      <c r="K458" s="61"/>
      <c r="L458" s="61"/>
      <c r="M458" s="61"/>
      <c r="N458" s="62"/>
    </row>
    <row r="459" spans="1:14">
      <c r="A459" s="64" t="e">
        <f>'Nom. Sic. Sem. 2'!#REF!</f>
        <v>#REF!</v>
      </c>
      <c r="B459" s="52" t="s">
        <v>123</v>
      </c>
      <c r="C459" s="52"/>
      <c r="D459" s="52"/>
      <c r="E459" s="1272" t="e">
        <f>'Nom. Sic. Sem. 2'!#REF!</f>
        <v>#REF!</v>
      </c>
      <c r="F459" s="1273"/>
      <c r="G459" s="65"/>
      <c r="I459" s="64">
        <f>'Nom. Sic. Sem. 1'!$L$53</f>
        <v>5</v>
      </c>
      <c r="J459" s="52" t="s">
        <v>123</v>
      </c>
      <c r="K459" s="52"/>
      <c r="L459" s="52"/>
      <c r="M459" s="1272">
        <f>'Nom. Sic. Sem. 2'!$M$57</f>
        <v>3000</v>
      </c>
      <c r="N459" s="1273"/>
    </row>
    <row r="460" spans="1:14">
      <c r="A460" s="64"/>
      <c r="B460" s="52"/>
      <c r="C460" s="52"/>
      <c r="D460" s="52"/>
      <c r="E460" s="1272">
        <v>0</v>
      </c>
      <c r="F460" s="1273"/>
      <c r="G460" s="65"/>
      <c r="I460" s="64"/>
      <c r="J460" s="52"/>
      <c r="K460" s="52"/>
      <c r="L460" s="52"/>
      <c r="M460" s="1259">
        <v>0</v>
      </c>
      <c r="N460" s="1260"/>
    </row>
    <row r="461" spans="1:14">
      <c r="A461" s="64"/>
      <c r="B461" s="52" t="s">
        <v>124</v>
      </c>
      <c r="C461" s="52"/>
      <c r="D461" s="52"/>
      <c r="E461" s="1272" t="e">
        <f>'Nom. Sic. Sem. 2'!#REF!</f>
        <v>#REF!</v>
      </c>
      <c r="F461" s="1273"/>
      <c r="G461" s="65"/>
      <c r="I461" s="64"/>
      <c r="J461" s="52" t="s">
        <v>124</v>
      </c>
      <c r="K461" s="52"/>
      <c r="L461" s="52"/>
      <c r="M461" s="1259">
        <f>'Nom. Sic. Sem. 2'!$N$57</f>
        <v>1050</v>
      </c>
      <c r="N461" s="1260"/>
    </row>
    <row r="462" spans="1:14">
      <c r="A462" s="66">
        <v>0</v>
      </c>
      <c r="B462" s="52" t="s">
        <v>125</v>
      </c>
      <c r="C462" s="52"/>
      <c r="D462" s="52"/>
      <c r="E462" s="1272">
        <v>0</v>
      </c>
      <c r="F462" s="1273"/>
      <c r="G462" s="65"/>
      <c r="I462" s="66">
        <v>0</v>
      </c>
      <c r="J462" s="52" t="s">
        <v>125</v>
      </c>
      <c r="K462" s="52"/>
      <c r="L462" s="52"/>
      <c r="M462" s="1259">
        <v>0</v>
      </c>
      <c r="N462" s="1260"/>
    </row>
    <row r="463" spans="1:14">
      <c r="A463" s="66">
        <v>0</v>
      </c>
      <c r="B463" s="52" t="s">
        <v>126</v>
      </c>
      <c r="C463" s="52"/>
      <c r="D463" s="52"/>
      <c r="E463" s="1272">
        <v>0</v>
      </c>
      <c r="F463" s="1273"/>
      <c r="G463" s="65"/>
      <c r="I463" s="66">
        <v>0</v>
      </c>
      <c r="J463" s="52" t="s">
        <v>126</v>
      </c>
      <c r="K463" s="52"/>
      <c r="L463" s="52"/>
      <c r="M463" s="1259">
        <v>0</v>
      </c>
      <c r="N463" s="1260"/>
    </row>
    <row r="464" spans="1:14">
      <c r="A464" s="66" t="e">
        <f>'Nom. Sic. Sem. 2'!#REF!</f>
        <v>#REF!</v>
      </c>
      <c r="B464" s="226" t="s">
        <v>261</v>
      </c>
      <c r="C464" s="226"/>
      <c r="D464" s="52"/>
      <c r="E464" s="1259" t="e">
        <f>'Nom. Sic. Sem. 2'!#REF!</f>
        <v>#REF!</v>
      </c>
      <c r="F464" s="1260"/>
      <c r="G464" s="65"/>
      <c r="I464" s="66">
        <f>'Nom. Sic. Sem. 2'!V57</f>
        <v>0</v>
      </c>
      <c r="J464" s="226" t="s">
        <v>261</v>
      </c>
      <c r="K464" s="226"/>
      <c r="L464" s="52"/>
      <c r="M464" s="1259">
        <f>'Nom. Sic. Sem. 2'!W57</f>
        <v>0</v>
      </c>
      <c r="N464" s="1260"/>
    </row>
    <row r="465" spans="1:14">
      <c r="A465" s="67" t="e">
        <f>'Nom. Sic. Sem. 2'!#REF!</f>
        <v>#REF!</v>
      </c>
      <c r="B465" s="226" t="s">
        <v>262</v>
      </c>
      <c r="C465" s="226"/>
      <c r="D465" s="52"/>
      <c r="E465" s="1272" t="e">
        <f>'Nom. Sic. Sem. 2'!#REF!</f>
        <v>#REF!</v>
      </c>
      <c r="F465" s="1273"/>
      <c r="G465" s="65"/>
      <c r="I465" s="67">
        <f>'Nom. Sic. Sem. 2'!X57</f>
        <v>1</v>
      </c>
      <c r="J465" s="226" t="s">
        <v>262</v>
      </c>
      <c r="K465" s="226"/>
      <c r="L465" s="52"/>
      <c r="M465" s="1272">
        <f>'Nom. Sic. Sem. 2'!Y57</f>
        <v>1417.5</v>
      </c>
      <c r="N465" s="1273"/>
    </row>
    <row r="466" spans="1:14">
      <c r="A466" s="66" t="e">
        <f>'Nom. Sic. Sem. 2'!#REF!</f>
        <v>#REF!</v>
      </c>
      <c r="B466" s="52" t="s">
        <v>128</v>
      </c>
      <c r="C466" s="52"/>
      <c r="D466" s="52"/>
      <c r="E466" s="1272" t="e">
        <f>'Nom. Sic. Sem. 2'!#REF!</f>
        <v>#REF!</v>
      </c>
      <c r="F466" s="1273"/>
      <c r="G466" s="65"/>
      <c r="I466" s="66">
        <f>'Nom. Sic. Sem. 2'!$AB$57</f>
        <v>2</v>
      </c>
      <c r="J466" s="52" t="s">
        <v>128</v>
      </c>
      <c r="K466" s="52"/>
      <c r="L466" s="52"/>
      <c r="M466" s="1259">
        <f>'Nom. Sic. Sem. 2'!$AC$57</f>
        <v>2187</v>
      </c>
      <c r="N466" s="1260"/>
    </row>
    <row r="467" spans="1:14">
      <c r="A467" s="66" t="e">
        <f>'Nom. Sic. Sem. 2'!#REF!</f>
        <v>#REF!</v>
      </c>
      <c r="B467" s="1267" t="str">
        <f>'Nom. Sic. Sem. 1'!$O$4</f>
        <v>PR / RM /F</v>
      </c>
      <c r="C467" s="1267"/>
      <c r="D467" s="1267"/>
      <c r="E467" s="1272" t="e">
        <f>'Nom. Sic. Sem. 2'!#REF!</f>
        <v>#REF!</v>
      </c>
      <c r="F467" s="1273"/>
      <c r="G467" s="65"/>
      <c r="I467" s="66">
        <f>'Nom. Sic. Sem. 2'!$O$57</f>
        <v>0</v>
      </c>
      <c r="J467" s="1267" t="str">
        <f>'Nom. Sic. Sem. 1'!$O$4</f>
        <v>PR / RM /F</v>
      </c>
      <c r="K467" s="1267"/>
      <c r="L467" s="1267"/>
      <c r="M467" s="1259">
        <f>'Nom. Sic. Sem. 2'!$P$57</f>
        <v>0</v>
      </c>
      <c r="N467" s="1260"/>
    </row>
    <row r="468" spans="1:14" ht="16.5" customHeight="1">
      <c r="A468" s="51"/>
      <c r="B468" s="1261" t="s">
        <v>10</v>
      </c>
      <c r="C468" s="1261"/>
      <c r="D468" s="52"/>
      <c r="E468" s="1259" t="e">
        <f>SUM(E459:F467)</f>
        <v>#REF!</v>
      </c>
      <c r="F468" s="1262"/>
      <c r="G468" s="69"/>
      <c r="I468" s="51"/>
      <c r="J468" s="1261" t="s">
        <v>10</v>
      </c>
      <c r="K468" s="1261"/>
      <c r="L468" s="52"/>
      <c r="M468" s="1259">
        <f>SUM(M459:N467)</f>
        <v>7654.5</v>
      </c>
      <c r="N468" s="1260"/>
    </row>
    <row r="469" spans="1:14">
      <c r="A469" s="1263" t="s">
        <v>105</v>
      </c>
      <c r="B469" s="1248"/>
      <c r="C469" s="1248"/>
      <c r="D469" s="1248"/>
      <c r="E469" s="1257"/>
      <c r="F469" s="1258"/>
      <c r="G469" s="69"/>
      <c r="I469" s="1263" t="s">
        <v>105</v>
      </c>
      <c r="J469" s="1248"/>
      <c r="K469" s="1248"/>
      <c r="L469" s="1248"/>
      <c r="M469" s="1264"/>
      <c r="N469" s="1265"/>
    </row>
    <row r="470" spans="1:14">
      <c r="A470" s="1266" t="s">
        <v>129</v>
      </c>
      <c r="B470" s="1267"/>
      <c r="C470" s="1267"/>
      <c r="D470" s="73" t="e">
        <f>'Nom. Sic. Sem. 2'!#REF!</f>
        <v>#REF!</v>
      </c>
      <c r="E470" s="52"/>
      <c r="F470" s="54"/>
      <c r="G470" s="55"/>
      <c r="I470" s="1266" t="s">
        <v>129</v>
      </c>
      <c r="J470" s="1267"/>
      <c r="K470" s="1267"/>
      <c r="L470" s="73">
        <f>'Nom. Sic. Sem. 2'!$AG$57</f>
        <v>0</v>
      </c>
      <c r="M470" s="52"/>
      <c r="N470" s="54"/>
    </row>
    <row r="471" spans="1:14">
      <c r="A471" s="1266" t="s">
        <v>130</v>
      </c>
      <c r="B471" s="1267"/>
      <c r="C471" s="1267"/>
      <c r="D471" s="73" t="e">
        <f>'Nom. Sic. Sem. 2'!#REF!</f>
        <v>#REF!</v>
      </c>
      <c r="E471" s="73"/>
      <c r="F471" s="54"/>
      <c r="G471" s="55"/>
      <c r="I471" s="1266" t="s">
        <v>130</v>
      </c>
      <c r="J471" s="1267"/>
      <c r="K471" s="1267"/>
      <c r="L471" s="73">
        <f>'Nom. Sic. Sem. 2'!$AE$57</f>
        <v>189</v>
      </c>
      <c r="M471" s="73"/>
      <c r="N471" s="54"/>
    </row>
    <row r="472" spans="1:14">
      <c r="A472" s="72" t="s">
        <v>131</v>
      </c>
      <c r="B472" s="68"/>
      <c r="C472" s="68"/>
      <c r="D472" s="73" t="e">
        <f>'Nom. Sic. Sem. 2'!#REF!</f>
        <v>#REF!</v>
      </c>
      <c r="E472" s="52"/>
      <c r="F472" s="54"/>
      <c r="G472" s="55"/>
      <c r="I472" s="72" t="s">
        <v>131</v>
      </c>
      <c r="J472" s="68"/>
      <c r="K472" s="68"/>
      <c r="L472" s="73">
        <f>'Nom. Sic. Sem. 2'!$AF$57</f>
        <v>76.545000000000002</v>
      </c>
      <c r="M472" s="52"/>
      <c r="N472" s="54"/>
    </row>
    <row r="473" spans="1:14">
      <c r="A473" s="1266" t="s">
        <v>132</v>
      </c>
      <c r="B473" s="1267"/>
      <c r="C473" s="1267"/>
      <c r="D473" s="73" t="e">
        <f>'Nom. Sic. Sem. 2'!#REF!</f>
        <v>#REF!</v>
      </c>
      <c r="E473" s="52"/>
      <c r="F473" s="54"/>
      <c r="G473" s="55"/>
      <c r="I473" s="1266" t="s">
        <v>132</v>
      </c>
      <c r="J473" s="1267"/>
      <c r="K473" s="1267"/>
      <c r="L473" s="73">
        <f>'Nom. Sic. Sem. 2'!$AH$57</f>
        <v>0</v>
      </c>
      <c r="M473" s="52"/>
      <c r="N473" s="54"/>
    </row>
    <row r="474" spans="1:14">
      <c r="A474" s="1266" t="s">
        <v>133</v>
      </c>
      <c r="B474" s="1267"/>
      <c r="C474" s="1267"/>
      <c r="D474" s="73" t="e">
        <f>'Nom. Sic. Sem. 2'!#REF!</f>
        <v>#REF!</v>
      </c>
      <c r="E474" s="52"/>
      <c r="F474" s="54"/>
      <c r="G474" s="55"/>
      <c r="I474" s="1266" t="s">
        <v>133</v>
      </c>
      <c r="J474" s="1267"/>
      <c r="K474" s="1267"/>
      <c r="L474" s="73">
        <f>'Nom. Sic. Sem. 2'!$AI$57</f>
        <v>0</v>
      </c>
      <c r="M474" s="52"/>
      <c r="N474" s="54"/>
    </row>
    <row r="475" spans="1:14" ht="13.5" thickBot="1">
      <c r="A475" s="1268" t="s">
        <v>134</v>
      </c>
      <c r="B475" s="1257"/>
      <c r="C475" s="1257"/>
      <c r="D475" s="52"/>
      <c r="E475" s="1269" t="e">
        <f>SUM(D470:D474)</f>
        <v>#REF!</v>
      </c>
      <c r="F475" s="1258"/>
      <c r="G475" s="69"/>
      <c r="I475" s="1268" t="s">
        <v>134</v>
      </c>
      <c r="J475" s="1269"/>
      <c r="K475" s="1269"/>
      <c r="L475" s="52"/>
      <c r="M475" s="1270">
        <f>SUM(L470:L474)</f>
        <v>265.54500000000002</v>
      </c>
      <c r="N475" s="1271"/>
    </row>
    <row r="476" spans="1:14" ht="20.25" customHeight="1" thickBot="1">
      <c r="A476" s="51"/>
      <c r="B476" s="1248" t="s">
        <v>104</v>
      </c>
      <c r="C476" s="1248"/>
      <c r="D476" s="1248"/>
      <c r="E476" s="1249" t="e">
        <f>(E468-E475)</f>
        <v>#REF!</v>
      </c>
      <c r="F476" s="1250"/>
      <c r="G476" s="69"/>
      <c r="I476" s="51"/>
      <c r="J476" s="1248" t="s">
        <v>104</v>
      </c>
      <c r="K476" s="1248"/>
      <c r="L476" s="1251"/>
      <c r="M476" s="1249">
        <f>(M468-M475)</f>
        <v>7388.9549999999999</v>
      </c>
      <c r="N476" s="1252"/>
    </row>
    <row r="477" spans="1:14">
      <c r="A477" s="51"/>
      <c r="B477" s="52"/>
      <c r="C477" s="52"/>
      <c r="D477" s="52"/>
      <c r="E477" s="52"/>
      <c r="F477" s="54"/>
      <c r="G477" s="55"/>
      <c r="I477" s="51"/>
      <c r="J477" s="52"/>
      <c r="K477" s="52"/>
      <c r="L477" s="52"/>
      <c r="M477" s="52"/>
      <c r="N477" s="54"/>
    </row>
    <row r="478" spans="1:14">
      <c r="A478" s="51"/>
      <c r="B478" s="52"/>
      <c r="C478" s="52"/>
      <c r="D478" s="52"/>
      <c r="E478" s="52"/>
      <c r="F478" s="54"/>
      <c r="G478" s="55"/>
      <c r="I478" s="51"/>
      <c r="J478" s="52"/>
      <c r="K478" s="52"/>
      <c r="L478" s="52"/>
      <c r="M478" s="52"/>
      <c r="N478" s="54"/>
    </row>
    <row r="479" spans="1:14">
      <c r="A479" s="1253"/>
      <c r="B479" s="1254"/>
      <c r="C479" s="1254"/>
      <c r="D479" s="52" t="s">
        <v>135</v>
      </c>
      <c r="E479" s="52"/>
      <c r="F479" s="54"/>
      <c r="G479" s="55"/>
      <c r="I479" s="1253"/>
      <c r="J479" s="1254"/>
      <c r="K479" s="1254"/>
      <c r="L479" s="52" t="s">
        <v>135</v>
      </c>
      <c r="M479" s="52"/>
      <c r="N479" s="54"/>
    </row>
    <row r="480" spans="1:14">
      <c r="A480" s="1255" t="s">
        <v>136</v>
      </c>
      <c r="B480" s="1256"/>
      <c r="C480" s="1256"/>
      <c r="D480" s="1257" t="s">
        <v>137</v>
      </c>
      <c r="E480" s="1257"/>
      <c r="F480" s="1258"/>
      <c r="G480" s="69"/>
      <c r="I480" s="1255" t="s">
        <v>136</v>
      </c>
      <c r="J480" s="1256"/>
      <c r="K480" s="1256"/>
      <c r="L480" s="1257" t="s">
        <v>137</v>
      </c>
      <c r="M480" s="1257"/>
      <c r="N480" s="1258"/>
    </row>
    <row r="481" spans="1:14" ht="13.5" thickBot="1">
      <c r="A481" s="75"/>
      <c r="B481" s="76"/>
      <c r="C481" s="76"/>
      <c r="D481" s="76"/>
      <c r="E481" s="76"/>
      <c r="F481" s="77"/>
      <c r="G481" s="55"/>
      <c r="I481" s="75"/>
      <c r="J481" s="76"/>
      <c r="K481" s="76"/>
      <c r="L481" s="76"/>
      <c r="M481" s="76"/>
      <c r="N481" s="77"/>
    </row>
    <row r="482" spans="1:14">
      <c r="A482" s="52"/>
      <c r="B482" s="52"/>
      <c r="C482" s="52"/>
      <c r="D482" s="52"/>
      <c r="E482" s="52"/>
      <c r="F482" s="52"/>
      <c r="G482" s="55"/>
      <c r="H482" s="52"/>
      <c r="I482" s="52"/>
      <c r="J482" s="52"/>
      <c r="K482" s="52"/>
      <c r="L482" s="52"/>
      <c r="M482" s="52"/>
      <c r="N482" s="52"/>
    </row>
    <row r="483" spans="1:14" ht="13.5" thickBot="1">
      <c r="A483" s="52"/>
      <c r="B483" s="52"/>
      <c r="C483" s="52"/>
      <c r="D483" s="52"/>
      <c r="E483" s="52"/>
      <c r="F483" s="52"/>
      <c r="G483" s="55"/>
      <c r="H483" s="52"/>
      <c r="I483" s="52"/>
      <c r="J483" s="52"/>
      <c r="K483" s="52"/>
      <c r="L483" s="52"/>
      <c r="M483" s="52"/>
      <c r="N483" s="52"/>
    </row>
    <row r="484" spans="1:14" ht="13.5" hidden="1" thickBot="1">
      <c r="A484" s="52"/>
      <c r="B484" s="52"/>
      <c r="C484" s="52"/>
      <c r="D484" s="52"/>
      <c r="E484" s="52"/>
      <c r="F484" s="52"/>
      <c r="G484" s="55"/>
      <c r="H484" s="52"/>
      <c r="I484" s="52"/>
      <c r="J484" s="52"/>
      <c r="K484" s="52"/>
      <c r="L484" s="52"/>
      <c r="M484" s="52"/>
      <c r="N484" s="52"/>
    </row>
    <row r="485" spans="1:14" ht="13.5" hidden="1" thickBot="1">
      <c r="A485" s="52"/>
      <c r="B485" s="52"/>
      <c r="C485" s="52"/>
      <c r="D485" s="52"/>
      <c r="E485" s="52"/>
      <c r="F485" s="52"/>
      <c r="G485" s="55"/>
      <c r="H485" s="52"/>
      <c r="I485" s="52"/>
      <c r="J485" s="52"/>
      <c r="K485" s="52"/>
      <c r="L485" s="52"/>
      <c r="M485" s="52"/>
      <c r="N485" s="52"/>
    </row>
    <row r="486" spans="1:14" ht="13.5" hidden="1" thickBot="1">
      <c r="A486" s="52"/>
      <c r="B486" s="52"/>
      <c r="C486" s="52"/>
      <c r="D486" s="52"/>
      <c r="E486" s="52"/>
      <c r="F486" s="52"/>
      <c r="G486" s="55"/>
      <c r="H486" s="52"/>
      <c r="I486" s="52"/>
      <c r="J486" s="52"/>
      <c r="K486" s="52"/>
      <c r="L486" s="52"/>
      <c r="M486" s="52"/>
      <c r="N486" s="52"/>
    </row>
    <row r="487" spans="1:14" ht="19.5" hidden="1" customHeight="1">
      <c r="A487" s="1274" t="s">
        <v>138</v>
      </c>
      <c r="B487" s="1275"/>
      <c r="C487" s="1275"/>
      <c r="D487" s="1275"/>
      <c r="E487" s="1275"/>
      <c r="F487" s="1276"/>
      <c r="G487" s="50"/>
      <c r="I487" s="1274" t="s">
        <v>138</v>
      </c>
      <c r="J487" s="1275"/>
      <c r="K487" s="1275"/>
      <c r="L487" s="1275"/>
      <c r="M487" s="1275"/>
      <c r="N487" s="1276"/>
    </row>
    <row r="488" spans="1:14" ht="13.5" hidden="1" thickBot="1">
      <c r="A488" s="51"/>
      <c r="B488" s="52"/>
      <c r="C488" s="52"/>
      <c r="D488" s="53"/>
      <c r="E488" s="52"/>
      <c r="F488" s="54"/>
      <c r="G488" s="55"/>
      <c r="I488" s="51"/>
      <c r="J488" s="52"/>
      <c r="K488" s="52"/>
      <c r="L488" s="53"/>
      <c r="M488" s="52"/>
      <c r="N488" s="54"/>
    </row>
    <row r="489" spans="1:14" ht="13.5" hidden="1" thickBot="1">
      <c r="A489" s="56" t="s">
        <v>120</v>
      </c>
      <c r="B489" s="57">
        <f>'Nom. Sic. Sem. 2'!$C$4</f>
        <v>43535</v>
      </c>
      <c r="C489" s="52" t="s">
        <v>16</v>
      </c>
      <c r="D489" s="57">
        <f>'Nom. Sic. Sem. 2'!$G$4</f>
        <v>43541</v>
      </c>
      <c r="E489" s="52" t="s">
        <v>121</v>
      </c>
      <c r="F489" s="54">
        <f>'Nom. Sic. Sem. 2'!$J$4</f>
        <v>2019</v>
      </c>
      <c r="G489" s="55"/>
      <c r="I489" s="56" t="s">
        <v>120</v>
      </c>
      <c r="J489" s="57">
        <f>'Nom. Sic. Sem. 2'!$C$4</f>
        <v>43535</v>
      </c>
      <c r="K489" s="52" t="s">
        <v>16</v>
      </c>
      <c r="L489" s="57">
        <f>'Nom. Sic. Sem. 2'!$G$4</f>
        <v>43541</v>
      </c>
      <c r="M489" s="52" t="s">
        <v>121</v>
      </c>
      <c r="N489" s="54">
        <f>'Nom. Sic. Sem. 2'!$J$4</f>
        <v>2019</v>
      </c>
    </row>
    <row r="490" spans="1:14" ht="12.75" hidden="1" customHeight="1">
      <c r="A490" s="1277" t="s">
        <v>122</v>
      </c>
      <c r="B490" s="1278"/>
      <c r="C490" s="1279" t="str">
        <f>'Nom. Sic. Sem. 2'!$B$58</f>
        <v>Henry Escalona</v>
      </c>
      <c r="D490" s="1279"/>
      <c r="E490" s="1279"/>
      <c r="F490" s="1280"/>
      <c r="G490" s="60"/>
      <c r="I490" s="1277" t="s">
        <v>122</v>
      </c>
      <c r="J490" s="1278"/>
      <c r="K490" s="1279" t="str">
        <f>'Nom. Sic. Sem. 2'!$B$59</f>
        <v>Rosy Ladino</v>
      </c>
      <c r="L490" s="1279"/>
      <c r="M490" s="1279"/>
      <c r="N490" s="1280"/>
    </row>
    <row r="491" spans="1:14" ht="13.5" hidden="1" thickBot="1">
      <c r="A491" s="58"/>
      <c r="B491" s="59"/>
      <c r="C491" s="61"/>
      <c r="D491" s="61"/>
      <c r="E491" s="61"/>
      <c r="F491" s="62"/>
      <c r="G491" s="63"/>
      <c r="I491" s="58"/>
      <c r="J491" s="59"/>
      <c r="K491" s="61"/>
      <c r="L491" s="61"/>
      <c r="M491" s="61"/>
      <c r="N491" s="62"/>
    </row>
    <row r="492" spans="1:14" ht="12.75" hidden="1" customHeight="1">
      <c r="A492" s="64" t="e">
        <f>'Nom. Sic. Sem. 1'!#REF!</f>
        <v>#REF!</v>
      </c>
      <c r="B492" s="52" t="s">
        <v>123</v>
      </c>
      <c r="C492" s="52"/>
      <c r="D492" s="52"/>
      <c r="E492" s="1272">
        <f>'Nom. Sic. Sem. 2'!$M$58</f>
        <v>3000</v>
      </c>
      <c r="F492" s="1273"/>
      <c r="G492" s="65"/>
      <c r="I492" s="64" t="e">
        <f>'Nom. Sic. Sem. 1'!#REF!</f>
        <v>#REF!</v>
      </c>
      <c r="J492" s="52" t="s">
        <v>123</v>
      </c>
      <c r="K492" s="52"/>
      <c r="L492" s="52"/>
      <c r="M492" s="1272">
        <f>'Nom. Sic. Sem. 2'!$M$59</f>
        <v>3000</v>
      </c>
      <c r="N492" s="1273"/>
    </row>
    <row r="493" spans="1:14" ht="12.75" hidden="1" customHeight="1">
      <c r="A493" s="64"/>
      <c r="B493" s="52"/>
      <c r="C493" s="52"/>
      <c r="D493" s="52"/>
      <c r="E493" s="1272">
        <v>0</v>
      </c>
      <c r="F493" s="1273"/>
      <c r="G493" s="65"/>
      <c r="I493" s="64"/>
      <c r="J493" s="52"/>
      <c r="K493" s="52"/>
      <c r="L493" s="52"/>
      <c r="M493" s="1259">
        <v>0</v>
      </c>
      <c r="N493" s="1260"/>
    </row>
    <row r="494" spans="1:14" ht="12.75" hidden="1" customHeight="1">
      <c r="A494" s="64"/>
      <c r="B494" s="52" t="s">
        <v>124</v>
      </c>
      <c r="C494" s="52"/>
      <c r="D494" s="52"/>
      <c r="E494" s="1272">
        <f>'Nom. Sic. Sem. 2'!$N$58</f>
        <v>0</v>
      </c>
      <c r="F494" s="1273"/>
      <c r="G494" s="65"/>
      <c r="I494" s="64"/>
      <c r="J494" s="52" t="s">
        <v>124</v>
      </c>
      <c r="K494" s="52"/>
      <c r="L494" s="52"/>
      <c r="M494" s="1259">
        <f>'Nom. Sic. Sem. 2'!$N$59</f>
        <v>0</v>
      </c>
      <c r="N494" s="1260"/>
    </row>
    <row r="495" spans="1:14" ht="12.75" hidden="1" customHeight="1">
      <c r="A495" s="66">
        <v>0</v>
      </c>
      <c r="B495" s="52" t="s">
        <v>125</v>
      </c>
      <c r="C495" s="52"/>
      <c r="D495" s="52"/>
      <c r="E495" s="1272">
        <v>0</v>
      </c>
      <c r="F495" s="1273"/>
      <c r="G495" s="65"/>
      <c r="I495" s="66">
        <v>0</v>
      </c>
      <c r="J495" s="52" t="s">
        <v>125</v>
      </c>
      <c r="K495" s="52"/>
      <c r="L495" s="52"/>
      <c r="M495" s="1259">
        <v>0</v>
      </c>
      <c r="N495" s="1260"/>
    </row>
    <row r="496" spans="1:14" ht="12.75" hidden="1" customHeight="1">
      <c r="A496" s="66">
        <v>0</v>
      </c>
      <c r="B496" s="52" t="s">
        <v>126</v>
      </c>
      <c r="C496" s="52"/>
      <c r="D496" s="52"/>
      <c r="E496" s="1272">
        <v>0</v>
      </c>
      <c r="F496" s="1273"/>
      <c r="G496" s="65"/>
      <c r="I496" s="66">
        <v>0</v>
      </c>
      <c r="J496" s="52" t="s">
        <v>126</v>
      </c>
      <c r="K496" s="52"/>
      <c r="L496" s="52"/>
      <c r="M496" s="1259">
        <v>0</v>
      </c>
      <c r="N496" s="1260"/>
    </row>
    <row r="497" spans="1:14" ht="12.75" hidden="1" customHeight="1">
      <c r="A497" s="67">
        <f>'Nom. Sic. Sem. 2'!$V$58</f>
        <v>0</v>
      </c>
      <c r="B497" s="52" t="s">
        <v>127</v>
      </c>
      <c r="C497" s="52"/>
      <c r="D497" s="52"/>
      <c r="E497" s="1272">
        <f>'Nom. Sic. Sem. 2'!$W$58</f>
        <v>0</v>
      </c>
      <c r="F497" s="1273"/>
      <c r="G497" s="65"/>
      <c r="I497" s="67">
        <f>'Nom. Sic. Sem. 2'!$V$59</f>
        <v>0</v>
      </c>
      <c r="J497" s="52" t="s">
        <v>127</v>
      </c>
      <c r="K497" s="52"/>
      <c r="L497" s="52"/>
      <c r="M497" s="1259">
        <f>'Nom. Sic. Sem. 2'!$W$59</f>
        <v>0</v>
      </c>
      <c r="N497" s="1260"/>
    </row>
    <row r="498" spans="1:14" ht="12.75" hidden="1" customHeight="1">
      <c r="A498" s="66">
        <f>'Nom. Sic. Sem. 2'!$AB$58</f>
        <v>2</v>
      </c>
      <c r="B498" s="52" t="s">
        <v>128</v>
      </c>
      <c r="C498" s="52"/>
      <c r="D498" s="52"/>
      <c r="E498" s="1272">
        <f>'Nom. Sic. Sem. 2'!$AC$58</f>
        <v>1620</v>
      </c>
      <c r="F498" s="1273"/>
      <c r="G498" s="65"/>
      <c r="I498" s="66">
        <f>'Nom. Sic. Sem. 2'!$AB$59</f>
        <v>2</v>
      </c>
      <c r="J498" s="52" t="s">
        <v>128</v>
      </c>
      <c r="K498" s="52"/>
      <c r="L498" s="52"/>
      <c r="M498" s="1259">
        <f>'Nom. Sic. Sem. 2'!$AC$59</f>
        <v>1200</v>
      </c>
      <c r="N498" s="1260"/>
    </row>
    <row r="499" spans="1:14" ht="12.75" hidden="1" customHeight="1">
      <c r="A499" s="66">
        <f>'Nom. Sic. Sem. 2'!$O$58</f>
        <v>0</v>
      </c>
      <c r="B499" s="1267" t="str">
        <f>'Nom. Sic. Sem. 1'!$O$4</f>
        <v>PR / RM /F</v>
      </c>
      <c r="C499" s="1267"/>
      <c r="D499" s="1267"/>
      <c r="E499" s="1272">
        <f>'Nom. Sic. Sem. 2'!$P$58</f>
        <v>0</v>
      </c>
      <c r="F499" s="1273"/>
      <c r="G499" s="65"/>
      <c r="I499" s="66">
        <f>'Nom. Sic. Sem. 2'!$O$59</f>
        <v>0</v>
      </c>
      <c r="J499" s="1267" t="str">
        <f>'Nom. Sic. Sem. 1'!$O$4</f>
        <v>PR / RM /F</v>
      </c>
      <c r="K499" s="1267"/>
      <c r="L499" s="1267"/>
      <c r="M499" s="1259">
        <f>'Nom. Sic. Sem. 2'!$P$59</f>
        <v>0</v>
      </c>
      <c r="N499" s="1260"/>
    </row>
    <row r="500" spans="1:14" ht="16.5" hidden="1" customHeight="1">
      <c r="A500" s="51"/>
      <c r="B500" s="1261" t="s">
        <v>10</v>
      </c>
      <c r="C500" s="1261"/>
      <c r="D500" s="52"/>
      <c r="E500" s="1259">
        <f>SUM(E492:F499)</f>
        <v>4620</v>
      </c>
      <c r="F500" s="1262"/>
      <c r="G500" s="69"/>
      <c r="I500" s="51"/>
      <c r="J500" s="1261" t="s">
        <v>10</v>
      </c>
      <c r="K500" s="1261"/>
      <c r="L500" s="52"/>
      <c r="M500" s="1259">
        <f>SUM(M492:N499)</f>
        <v>4200</v>
      </c>
      <c r="N500" s="1260"/>
    </row>
    <row r="501" spans="1:14" ht="12.75" hidden="1" customHeight="1">
      <c r="A501" s="1263" t="s">
        <v>105</v>
      </c>
      <c r="B501" s="1248"/>
      <c r="C501" s="1248"/>
      <c r="D501" s="1248"/>
      <c r="E501" s="1257"/>
      <c r="F501" s="1258"/>
      <c r="G501" s="69"/>
      <c r="I501" s="1263" t="s">
        <v>105</v>
      </c>
      <c r="J501" s="1248"/>
      <c r="K501" s="1248"/>
      <c r="L501" s="1248"/>
      <c r="M501" s="1264"/>
      <c r="N501" s="1265"/>
    </row>
    <row r="502" spans="1:14" ht="12.75" hidden="1" customHeight="1">
      <c r="A502" s="1266" t="s">
        <v>129</v>
      </c>
      <c r="B502" s="1267"/>
      <c r="C502" s="1267"/>
      <c r="D502" s="73">
        <f>'Nom. Sic. Sem. 2'!$AG$58</f>
        <v>0</v>
      </c>
      <c r="E502" s="52"/>
      <c r="F502" s="54"/>
      <c r="G502" s="55"/>
      <c r="I502" s="1266" t="s">
        <v>129</v>
      </c>
      <c r="J502" s="1267"/>
      <c r="K502" s="1267"/>
      <c r="L502" s="73">
        <f>'Nom. Sic. Sem. 2'!$AG$59</f>
        <v>0</v>
      </c>
      <c r="M502" s="52"/>
      <c r="N502" s="54"/>
    </row>
    <row r="503" spans="1:14" ht="12.75" hidden="1" customHeight="1">
      <c r="A503" s="1266" t="s">
        <v>130</v>
      </c>
      <c r="B503" s="1267"/>
      <c r="C503" s="1267"/>
      <c r="D503" s="73">
        <f>'Nom. Sic. Sem. 2'!$AE$58</f>
        <v>189</v>
      </c>
      <c r="E503" s="73"/>
      <c r="F503" s="54"/>
      <c r="G503" s="55"/>
      <c r="I503" s="1266" t="s">
        <v>130</v>
      </c>
      <c r="J503" s="1267"/>
      <c r="K503" s="1267"/>
      <c r="L503" s="73">
        <f>'Nom. Sic. Sem. 2'!$AE$59</f>
        <v>189</v>
      </c>
      <c r="M503" s="73"/>
      <c r="N503" s="54"/>
    </row>
    <row r="504" spans="1:14" ht="13.5" hidden="1" thickBot="1">
      <c r="A504" s="72" t="s">
        <v>131</v>
      </c>
      <c r="B504" s="68"/>
      <c r="C504" s="68"/>
      <c r="D504" s="73">
        <f>'Nom. Sic. Sem. 2'!$AF$58</f>
        <v>56.7</v>
      </c>
      <c r="E504" s="52"/>
      <c r="F504" s="54"/>
      <c r="G504" s="55"/>
      <c r="I504" s="72" t="s">
        <v>131</v>
      </c>
      <c r="J504" s="68"/>
      <c r="K504" s="68"/>
      <c r="L504" s="73">
        <f>'Nom. Sic. Sem. 2'!$AF$59</f>
        <v>42</v>
      </c>
      <c r="M504" s="52"/>
      <c r="N504" s="54"/>
    </row>
    <row r="505" spans="1:14" ht="12.75" hidden="1" customHeight="1">
      <c r="A505" s="1266" t="s">
        <v>132</v>
      </c>
      <c r="B505" s="1267"/>
      <c r="C505" s="1267"/>
      <c r="D505" s="73">
        <f>'Nom. Sic. Sem. 2'!$AH$58</f>
        <v>0</v>
      </c>
      <c r="E505" s="52"/>
      <c r="F505" s="54"/>
      <c r="G505" s="55"/>
      <c r="I505" s="1266" t="s">
        <v>132</v>
      </c>
      <c r="J505" s="1267"/>
      <c r="K505" s="1267"/>
      <c r="L505" s="73">
        <f>'Nom. Sic. Sem. 2'!$AH$59</f>
        <v>0</v>
      </c>
      <c r="M505" s="52"/>
      <c r="N505" s="54"/>
    </row>
    <row r="506" spans="1:14" ht="12.75" hidden="1" customHeight="1">
      <c r="A506" s="1266" t="s">
        <v>133</v>
      </c>
      <c r="B506" s="1267"/>
      <c r="C506" s="1267"/>
      <c r="D506" s="73">
        <f>'Nom. Sic. Sem. 2'!$AI$58</f>
        <v>0</v>
      </c>
      <c r="E506" s="52"/>
      <c r="F506" s="54"/>
      <c r="G506" s="55"/>
      <c r="I506" s="1266" t="s">
        <v>133</v>
      </c>
      <c r="J506" s="1267"/>
      <c r="K506" s="1267"/>
      <c r="L506" s="73">
        <f>'Nom. Sic. Sem. 2'!$AI$59</f>
        <v>0</v>
      </c>
      <c r="M506" s="52"/>
      <c r="N506" s="54"/>
    </row>
    <row r="507" spans="1:14" ht="13.5" hidden="1" customHeight="1" thickBot="1">
      <c r="A507" s="1268" t="s">
        <v>134</v>
      </c>
      <c r="B507" s="1257"/>
      <c r="C507" s="1257"/>
      <c r="D507" s="52"/>
      <c r="E507" s="1269">
        <f>SUM(D502:D506)</f>
        <v>245.7</v>
      </c>
      <c r="F507" s="1258"/>
      <c r="G507" s="69"/>
      <c r="I507" s="1268" t="s">
        <v>134</v>
      </c>
      <c r="J507" s="1269"/>
      <c r="K507" s="1269"/>
      <c r="L507" s="52"/>
      <c r="M507" s="1270">
        <f>SUM(L502:L506)</f>
        <v>231</v>
      </c>
      <c r="N507" s="1271"/>
    </row>
    <row r="508" spans="1:14" ht="20.25" hidden="1" customHeight="1" thickBot="1">
      <c r="A508" s="51"/>
      <c r="B508" s="1248" t="s">
        <v>104</v>
      </c>
      <c r="C508" s="1248"/>
      <c r="D508" s="1248"/>
      <c r="E508" s="1249">
        <f>(E500-E507)</f>
        <v>4374.3</v>
      </c>
      <c r="F508" s="1250"/>
      <c r="G508" s="69"/>
      <c r="I508" s="51"/>
      <c r="J508" s="1248" t="s">
        <v>104</v>
      </c>
      <c r="K508" s="1248"/>
      <c r="L508" s="1251"/>
      <c r="M508" s="1249">
        <f>(M500-M507)</f>
        <v>3969</v>
      </c>
      <c r="N508" s="1252"/>
    </row>
    <row r="509" spans="1:14" ht="13.5" hidden="1" thickBot="1">
      <c r="A509" s="51"/>
      <c r="B509" s="52"/>
      <c r="C509" s="52"/>
      <c r="D509" s="52"/>
      <c r="E509" s="52"/>
      <c r="F509" s="54"/>
      <c r="G509" s="55"/>
      <c r="I509" s="51"/>
      <c r="J509" s="52"/>
      <c r="K509" s="52"/>
      <c r="L509" s="52"/>
      <c r="M509" s="52"/>
      <c r="N509" s="54"/>
    </row>
    <row r="510" spans="1:14" ht="13.5" hidden="1" thickBot="1">
      <c r="A510" s="51"/>
      <c r="B510" s="52"/>
      <c r="C510" s="52"/>
      <c r="D510" s="52"/>
      <c r="E510" s="52"/>
      <c r="F510" s="54"/>
      <c r="G510" s="55"/>
      <c r="I510" s="51"/>
      <c r="J510" s="52"/>
      <c r="K510" s="52"/>
      <c r="L510" s="52"/>
      <c r="M510" s="52"/>
      <c r="N510" s="54"/>
    </row>
    <row r="511" spans="1:14" ht="12.75" hidden="1" customHeight="1">
      <c r="A511" s="1253"/>
      <c r="B511" s="1254"/>
      <c r="C511" s="1254"/>
      <c r="D511" s="52" t="s">
        <v>135</v>
      </c>
      <c r="E511" s="52"/>
      <c r="F511" s="54"/>
      <c r="G511" s="55"/>
      <c r="I511" s="1253"/>
      <c r="J511" s="1254"/>
      <c r="K511" s="1254"/>
      <c r="L511" s="52" t="s">
        <v>135</v>
      </c>
      <c r="M511" s="52"/>
      <c r="N511" s="54"/>
    </row>
    <row r="512" spans="1:14" ht="12.75" hidden="1" customHeight="1">
      <c r="A512" s="1255" t="s">
        <v>136</v>
      </c>
      <c r="B512" s="1256"/>
      <c r="C512" s="1256"/>
      <c r="D512" s="1257" t="s">
        <v>137</v>
      </c>
      <c r="E512" s="1257"/>
      <c r="F512" s="1258"/>
      <c r="G512" s="69"/>
      <c r="I512" s="1255" t="s">
        <v>136</v>
      </c>
      <c r="J512" s="1256"/>
      <c r="K512" s="1256"/>
      <c r="L512" s="1257" t="s">
        <v>137</v>
      </c>
      <c r="M512" s="1257"/>
      <c r="N512" s="1258"/>
    </row>
    <row r="513" spans="1:14" ht="13.5" hidden="1" thickBot="1">
      <c r="A513" s="75"/>
      <c r="B513" s="76"/>
      <c r="C513" s="76"/>
      <c r="D513" s="76"/>
      <c r="E513" s="76"/>
      <c r="F513" s="77"/>
      <c r="G513" s="55"/>
      <c r="I513" s="75"/>
      <c r="J513" s="76"/>
      <c r="K513" s="76"/>
      <c r="L513" s="76"/>
      <c r="M513" s="76"/>
      <c r="N513" s="77"/>
    </row>
    <row r="514" spans="1:14" ht="13.5" hidden="1" thickBot="1">
      <c r="A514" s="68"/>
      <c r="B514" s="68"/>
      <c r="C514" s="68"/>
      <c r="D514" s="73"/>
      <c r="E514" s="52"/>
      <c r="F514" s="52"/>
      <c r="G514" s="52"/>
      <c r="H514" s="52"/>
      <c r="I514" s="68"/>
      <c r="J514" s="68"/>
      <c r="K514" s="68"/>
      <c r="L514" s="73"/>
      <c r="M514" s="52"/>
      <c r="N514" s="52"/>
    </row>
    <row r="515" spans="1:14" ht="13.5" hidden="1" customHeight="1" thickBot="1">
      <c r="A515" s="1267"/>
      <c r="B515" s="1267"/>
      <c r="C515" s="1267"/>
      <c r="D515" s="73"/>
      <c r="E515" s="52"/>
      <c r="F515" s="52"/>
      <c r="G515" s="52"/>
      <c r="H515" s="52"/>
      <c r="I515" s="1283"/>
      <c r="J515" s="1283"/>
      <c r="K515" s="1283"/>
      <c r="L515" s="73"/>
      <c r="M515" s="52"/>
      <c r="N515" s="52"/>
    </row>
    <row r="516" spans="1:14" ht="19.5" customHeight="1">
      <c r="A516" s="1274" t="s">
        <v>138</v>
      </c>
      <c r="B516" s="1275"/>
      <c r="C516" s="1275"/>
      <c r="D516" s="1275"/>
      <c r="E516" s="1275"/>
      <c r="F516" s="1276"/>
      <c r="G516" s="50"/>
      <c r="I516" s="1274" t="s">
        <v>138</v>
      </c>
      <c r="J516" s="1275"/>
      <c r="K516" s="1275"/>
      <c r="L516" s="1275"/>
      <c r="M516" s="1275"/>
      <c r="N516" s="1276"/>
    </row>
    <row r="517" spans="1:14">
      <c r="A517" s="51"/>
      <c r="B517" s="52"/>
      <c r="C517" s="52"/>
      <c r="D517" s="53"/>
      <c r="E517" s="52"/>
      <c r="F517" s="54"/>
      <c r="G517" s="55"/>
      <c r="I517" s="51"/>
      <c r="J517" s="52"/>
      <c r="K517" s="52"/>
      <c r="L517" s="53"/>
      <c r="M517" s="52"/>
      <c r="N517" s="54"/>
    </row>
    <row r="518" spans="1:14">
      <c r="A518" s="56" t="s">
        <v>120</v>
      </c>
      <c r="B518" s="57">
        <f>'Nom. Sic. Sem. 2'!$C$4</f>
        <v>43535</v>
      </c>
      <c r="C518" s="52" t="s">
        <v>16</v>
      </c>
      <c r="D518" s="57">
        <f>'Nom. Sic. Sem. 2'!$G$4</f>
        <v>43541</v>
      </c>
      <c r="E518" s="52" t="s">
        <v>121</v>
      </c>
      <c r="F518" s="54">
        <f>'Nom. Sic. Sem. 2'!$J$4</f>
        <v>2019</v>
      </c>
      <c r="G518" s="55"/>
      <c r="I518" s="56" t="s">
        <v>120</v>
      </c>
      <c r="J518" s="57">
        <f>'Nom. Sic. Sem. 2'!$C$4</f>
        <v>43535</v>
      </c>
      <c r="K518" s="52" t="s">
        <v>16</v>
      </c>
      <c r="L518" s="57">
        <f>'Nom. Sic. Sem. 2'!$G$4</f>
        <v>43541</v>
      </c>
      <c r="M518" s="52" t="s">
        <v>121</v>
      </c>
      <c r="N518" s="54">
        <f>'Nom. Sic. Sem. 2'!$J$4</f>
        <v>2019</v>
      </c>
    </row>
    <row r="519" spans="1:14">
      <c r="A519" s="1277" t="s">
        <v>122</v>
      </c>
      <c r="B519" s="1278"/>
      <c r="C519" s="1279" t="e">
        <f>'Nom. Sic. Sem. 2'!#REF!</f>
        <v>#REF!</v>
      </c>
      <c r="D519" s="1279"/>
      <c r="E519" s="1279"/>
      <c r="F519" s="1280"/>
      <c r="G519" s="60"/>
      <c r="I519" s="1277" t="s">
        <v>122</v>
      </c>
      <c r="J519" s="1278"/>
      <c r="K519" s="1279" t="str">
        <f>'Nom. Sic. Sem. 2'!$B$60</f>
        <v>marvin rodriguez</v>
      </c>
      <c r="L519" s="1279"/>
      <c r="M519" s="1279"/>
      <c r="N519" s="1280"/>
    </row>
    <row r="520" spans="1:14">
      <c r="A520" s="58"/>
      <c r="B520" s="59"/>
      <c r="C520" s="61"/>
      <c r="D520" s="61"/>
      <c r="E520" s="61"/>
      <c r="F520" s="62"/>
      <c r="G520" s="63"/>
      <c r="I520" s="58"/>
      <c r="J520" s="59"/>
      <c r="K520" s="61"/>
      <c r="L520" s="61"/>
      <c r="M520" s="61"/>
      <c r="N520" s="62"/>
    </row>
    <row r="521" spans="1:14">
      <c r="A521" s="64" t="e">
        <f>'Nom. Sic. Sem. 2'!#REF!</f>
        <v>#REF!</v>
      </c>
      <c r="B521" s="52" t="s">
        <v>123</v>
      </c>
      <c r="C521" s="52"/>
      <c r="D521" s="52"/>
      <c r="E521" s="1272" t="e">
        <f>'Nom. Sic. Sem. 2'!#REF!</f>
        <v>#REF!</v>
      </c>
      <c r="F521" s="1273"/>
      <c r="G521" s="65"/>
      <c r="I521" s="64">
        <f>'Nom. Sic. Sem. 2'!$L$60</f>
        <v>5</v>
      </c>
      <c r="J521" s="52" t="s">
        <v>123</v>
      </c>
      <c r="K521" s="52"/>
      <c r="L521" s="52"/>
      <c r="M521" s="1272">
        <f>'Nom. Sic. Sem. 2'!$M$60</f>
        <v>3000</v>
      </c>
      <c r="N521" s="1273"/>
    </row>
    <row r="522" spans="1:14">
      <c r="A522" s="64"/>
      <c r="B522" s="52"/>
      <c r="C522" s="52"/>
      <c r="D522" s="52"/>
      <c r="E522" s="1259">
        <v>0</v>
      </c>
      <c r="F522" s="1260"/>
      <c r="G522" s="65"/>
      <c r="I522" s="64"/>
      <c r="J522" s="52"/>
      <c r="K522" s="52"/>
      <c r="L522" s="52"/>
      <c r="M522" s="1259">
        <v>0</v>
      </c>
      <c r="N522" s="1260"/>
    </row>
    <row r="523" spans="1:14">
      <c r="A523" s="64"/>
      <c r="B523" s="52" t="s">
        <v>124</v>
      </c>
      <c r="C523" s="52"/>
      <c r="D523" s="52"/>
      <c r="E523" s="1259" t="e">
        <f>'Nom. Sic. Sem. 2'!#REF!</f>
        <v>#REF!</v>
      </c>
      <c r="F523" s="1260"/>
      <c r="G523" s="65"/>
      <c r="I523" s="64"/>
      <c r="J523" s="52" t="s">
        <v>124</v>
      </c>
      <c r="K523" s="52"/>
      <c r="L523" s="52"/>
      <c r="M523" s="1259">
        <f>'Nom. Sic. Sem. 2'!$N$60</f>
        <v>0</v>
      </c>
      <c r="N523" s="1260"/>
    </row>
    <row r="524" spans="1:14">
      <c r="A524" s="66">
        <v>0</v>
      </c>
      <c r="B524" s="52" t="s">
        <v>125</v>
      </c>
      <c r="C524" s="52"/>
      <c r="D524" s="52"/>
      <c r="E524" s="1259">
        <v>0</v>
      </c>
      <c r="F524" s="1260"/>
      <c r="G524" s="65"/>
      <c r="I524" s="66">
        <v>0</v>
      </c>
      <c r="J524" s="52" t="s">
        <v>125</v>
      </c>
      <c r="K524" s="52"/>
      <c r="L524" s="52"/>
      <c r="M524" s="1259">
        <v>0</v>
      </c>
      <c r="N524" s="1260"/>
    </row>
    <row r="525" spans="1:14">
      <c r="A525" s="66">
        <v>0</v>
      </c>
      <c r="B525" s="52" t="s">
        <v>126</v>
      </c>
      <c r="C525" s="52"/>
      <c r="D525" s="52"/>
      <c r="E525" s="1259">
        <v>0</v>
      </c>
      <c r="F525" s="1260"/>
      <c r="G525" s="65"/>
      <c r="I525" s="66">
        <v>0</v>
      </c>
      <c r="J525" s="52" t="s">
        <v>126</v>
      </c>
      <c r="K525" s="52"/>
      <c r="L525" s="52"/>
      <c r="M525" s="1259">
        <v>0</v>
      </c>
      <c r="N525" s="1260"/>
    </row>
    <row r="526" spans="1:14">
      <c r="A526" s="66">
        <f>'Nom. Sic. Sem. 2'!V548</f>
        <v>0</v>
      </c>
      <c r="B526" s="226" t="s">
        <v>261</v>
      </c>
      <c r="C526" s="226"/>
      <c r="D526" s="52"/>
      <c r="E526" s="1259">
        <f>'Nom. Sic. Sem. 2'!W548</f>
        <v>0</v>
      </c>
      <c r="F526" s="1260"/>
      <c r="G526" s="65"/>
      <c r="I526" s="66">
        <f>'Nom. Sic. Sem. 2'!V60</f>
        <v>0</v>
      </c>
      <c r="J526" s="226" t="s">
        <v>261</v>
      </c>
      <c r="K526" s="226"/>
      <c r="L526" s="52"/>
      <c r="M526" s="1259">
        <f>'Nom. Sic. Sem. 2'!W60</f>
        <v>0</v>
      </c>
      <c r="N526" s="1260"/>
    </row>
    <row r="527" spans="1:14">
      <c r="A527" s="67">
        <f>'Nom. Sic. Sem. 2'!X548</f>
        <v>0</v>
      </c>
      <c r="B527" s="226" t="s">
        <v>262</v>
      </c>
      <c r="C527" s="226"/>
      <c r="D527" s="52"/>
      <c r="E527" s="1272">
        <f>'Nom. Sic. Sem. 2'!Y548</f>
        <v>0</v>
      </c>
      <c r="F527" s="1273"/>
      <c r="G527" s="65"/>
      <c r="I527" s="67">
        <f>'Nom. Sic. Sem. 2'!X60</f>
        <v>0</v>
      </c>
      <c r="J527" s="226" t="s">
        <v>262</v>
      </c>
      <c r="K527" s="226"/>
      <c r="L527" s="52"/>
      <c r="M527" s="1272">
        <f>'Nom. Sic. Sem. 2'!Y60</f>
        <v>0</v>
      </c>
      <c r="N527" s="1273"/>
    </row>
    <row r="528" spans="1:14">
      <c r="A528" s="66" t="e">
        <f>'Nom. Sic. Sem. 2'!#REF!</f>
        <v>#REF!</v>
      </c>
      <c r="B528" s="52" t="s">
        <v>128</v>
      </c>
      <c r="C528" s="52"/>
      <c r="D528" s="52"/>
      <c r="E528" s="1259" t="e">
        <f>'Nom. Sic. Sem. 2'!#REF!</f>
        <v>#REF!</v>
      </c>
      <c r="F528" s="1260"/>
      <c r="G528" s="65"/>
      <c r="I528" s="66">
        <f>'Nom. Sic. Sem. 2'!$AB$60</f>
        <v>2</v>
      </c>
      <c r="J528" s="52" t="s">
        <v>128</v>
      </c>
      <c r="K528" s="52"/>
      <c r="L528" s="52"/>
      <c r="M528" s="1259">
        <f>'Nom. Sic. Sem. 2'!$AC$60</f>
        <v>1200</v>
      </c>
      <c r="N528" s="1260"/>
    </row>
    <row r="529" spans="1:14">
      <c r="A529" s="66" t="e">
        <f>'Nom. Sic. Sem. 2'!#REF!</f>
        <v>#REF!</v>
      </c>
      <c r="B529" s="1267" t="str">
        <f>'Nom. Sic. Sem. 1'!$O$4</f>
        <v>PR / RM /F</v>
      </c>
      <c r="C529" s="1267"/>
      <c r="D529" s="1267"/>
      <c r="E529" s="1259" t="e">
        <f>'Nom. Sic. Sem. 2'!#REF!</f>
        <v>#REF!</v>
      </c>
      <c r="F529" s="1260"/>
      <c r="G529" s="65"/>
      <c r="I529" s="66">
        <f>'Nom. Sic. Sem. 2'!$O$60</f>
        <v>0</v>
      </c>
      <c r="J529" s="1267" t="str">
        <f>'Nom. Sic. Sem. 1'!$O$4</f>
        <v>PR / RM /F</v>
      </c>
      <c r="K529" s="1267"/>
      <c r="L529" s="1267"/>
      <c r="M529" s="1259">
        <f>'Nom. Sic. Sem. 2'!$P$60</f>
        <v>0</v>
      </c>
      <c r="N529" s="1260"/>
    </row>
    <row r="530" spans="1:14" ht="16.5" customHeight="1">
      <c r="A530" s="51"/>
      <c r="B530" s="1261" t="s">
        <v>10</v>
      </c>
      <c r="C530" s="1261"/>
      <c r="D530" s="52"/>
      <c r="E530" s="1259" t="e">
        <f>SUM(E521:F529)</f>
        <v>#REF!</v>
      </c>
      <c r="F530" s="1260"/>
      <c r="G530" s="69"/>
      <c r="I530" s="51"/>
      <c r="J530" s="1261" t="s">
        <v>10</v>
      </c>
      <c r="K530" s="1261"/>
      <c r="L530" s="52"/>
      <c r="M530" s="1259">
        <f>SUM(M521:N529)</f>
        <v>4200</v>
      </c>
      <c r="N530" s="1260"/>
    </row>
    <row r="531" spans="1:14">
      <c r="A531" s="1263" t="s">
        <v>105</v>
      </c>
      <c r="B531" s="1248"/>
      <c r="C531" s="1248"/>
      <c r="D531" s="1248"/>
      <c r="E531" s="1264"/>
      <c r="F531" s="1265"/>
      <c r="G531" s="69"/>
      <c r="I531" s="1263" t="s">
        <v>105</v>
      </c>
      <c r="J531" s="1248"/>
      <c r="K531" s="1248"/>
      <c r="L531" s="1248"/>
      <c r="M531" s="1264"/>
      <c r="N531" s="1265"/>
    </row>
    <row r="532" spans="1:14">
      <c r="A532" s="1266" t="s">
        <v>129</v>
      </c>
      <c r="B532" s="1267"/>
      <c r="C532" s="1267"/>
      <c r="D532" s="73" t="e">
        <f>'Nom. Sic. Sem. 2'!#REF!</f>
        <v>#REF!</v>
      </c>
      <c r="E532" s="52"/>
      <c r="F532" s="54"/>
      <c r="G532" s="55"/>
      <c r="I532" s="1266" t="s">
        <v>129</v>
      </c>
      <c r="J532" s="1267"/>
      <c r="K532" s="1267"/>
      <c r="L532" s="73">
        <f>'Nom. Sic. Sem. 2'!$AG$60</f>
        <v>0</v>
      </c>
      <c r="M532" s="52"/>
      <c r="N532" s="54"/>
    </row>
    <row r="533" spans="1:14">
      <c r="A533" s="1266" t="s">
        <v>130</v>
      </c>
      <c r="B533" s="1267"/>
      <c r="C533" s="1267"/>
      <c r="D533" s="73" t="e">
        <f>'Nom. Sic. Sem. 2'!#REF!</f>
        <v>#REF!</v>
      </c>
      <c r="E533" s="73"/>
      <c r="F533" s="54"/>
      <c r="G533" s="55"/>
      <c r="I533" s="1266" t="s">
        <v>130</v>
      </c>
      <c r="J533" s="1267"/>
      <c r="K533" s="1267"/>
      <c r="L533" s="73">
        <f>'Nom. Sic. Sem. 2'!$AE$60</f>
        <v>189</v>
      </c>
      <c r="M533" s="73"/>
      <c r="N533" s="54"/>
    </row>
    <row r="534" spans="1:14">
      <c r="A534" s="72" t="s">
        <v>131</v>
      </c>
      <c r="B534" s="68"/>
      <c r="C534" s="68"/>
      <c r="D534" s="73" t="e">
        <f>'Nom. Sic. Sem. 2'!#REF!</f>
        <v>#REF!</v>
      </c>
      <c r="E534" s="52"/>
      <c r="F534" s="54"/>
      <c r="G534" s="55"/>
      <c r="I534" s="72" t="s">
        <v>131</v>
      </c>
      <c r="J534" s="68"/>
      <c r="K534" s="68"/>
      <c r="L534" s="73">
        <f>'Nom. Sic. Sem. 2'!$AF$60</f>
        <v>42</v>
      </c>
      <c r="M534" s="52"/>
      <c r="N534" s="54"/>
    </row>
    <row r="535" spans="1:14">
      <c r="A535" s="1266" t="s">
        <v>132</v>
      </c>
      <c r="B535" s="1267"/>
      <c r="C535" s="1267"/>
      <c r="D535" s="73" t="e">
        <f>'Nom. Sic. Sem. 2'!#REF!</f>
        <v>#REF!</v>
      </c>
      <c r="E535" s="52"/>
      <c r="F535" s="54"/>
      <c r="G535" s="55"/>
      <c r="I535" s="1266" t="s">
        <v>132</v>
      </c>
      <c r="J535" s="1267"/>
      <c r="K535" s="1267"/>
      <c r="L535" s="73">
        <f>'Nom. Sic. Sem. 2'!$AH$60</f>
        <v>0</v>
      </c>
      <c r="M535" s="52"/>
      <c r="N535" s="54"/>
    </row>
    <row r="536" spans="1:14">
      <c r="A536" s="1266" t="s">
        <v>133</v>
      </c>
      <c r="B536" s="1267"/>
      <c r="C536" s="1267"/>
      <c r="D536" s="73" t="e">
        <f>'Nom. Sic. Sem. 2'!#REF!</f>
        <v>#REF!</v>
      </c>
      <c r="E536" s="52"/>
      <c r="F536" s="54"/>
      <c r="G536" s="55"/>
      <c r="I536" s="1266" t="s">
        <v>133</v>
      </c>
      <c r="J536" s="1267"/>
      <c r="K536" s="1267"/>
      <c r="L536" s="73">
        <f>'Nom. Sic. Sem. 2'!$AI$60</f>
        <v>0</v>
      </c>
      <c r="M536" s="52"/>
      <c r="N536" s="54"/>
    </row>
    <row r="537" spans="1:14" ht="13.5" thickBot="1">
      <c r="A537" s="1268" t="s">
        <v>134</v>
      </c>
      <c r="B537" s="1269"/>
      <c r="C537" s="1269"/>
      <c r="D537" s="52"/>
      <c r="E537" s="1270" t="e">
        <f>SUM(D532:D536)</f>
        <v>#REF!</v>
      </c>
      <c r="F537" s="1271"/>
      <c r="G537" s="69"/>
      <c r="I537" s="1268" t="s">
        <v>134</v>
      </c>
      <c r="J537" s="1269"/>
      <c r="K537" s="1269"/>
      <c r="L537" s="52"/>
      <c r="M537" s="1270">
        <f>SUM(L532:L536)</f>
        <v>231</v>
      </c>
      <c r="N537" s="1271"/>
    </row>
    <row r="538" spans="1:14" ht="20.25" customHeight="1" thickBot="1">
      <c r="A538" s="51"/>
      <c r="B538" s="1248" t="s">
        <v>104</v>
      </c>
      <c r="C538" s="1248"/>
      <c r="D538" s="1251"/>
      <c r="E538" s="1249" t="e">
        <f>(E530-E537)</f>
        <v>#REF!</v>
      </c>
      <c r="F538" s="1252"/>
      <c r="G538" s="69"/>
      <c r="I538" s="51"/>
      <c r="J538" s="1248" t="s">
        <v>104</v>
      </c>
      <c r="K538" s="1248"/>
      <c r="L538" s="1251"/>
      <c r="M538" s="1249">
        <f>(M530-M537)</f>
        <v>3969</v>
      </c>
      <c r="N538" s="1252"/>
    </row>
    <row r="539" spans="1:14">
      <c r="A539" s="51"/>
      <c r="B539" s="52"/>
      <c r="C539" s="52"/>
      <c r="D539" s="52"/>
      <c r="E539" s="52"/>
      <c r="F539" s="54"/>
      <c r="G539" s="55"/>
      <c r="I539" s="51"/>
      <c r="J539" s="52"/>
      <c r="K539" s="52"/>
      <c r="L539" s="52"/>
      <c r="M539" s="52"/>
      <c r="N539" s="54"/>
    </row>
    <row r="540" spans="1:14">
      <c r="A540" s="51"/>
      <c r="B540" s="52"/>
      <c r="C540" s="52"/>
      <c r="D540" s="52"/>
      <c r="E540" s="52"/>
      <c r="F540" s="54"/>
      <c r="G540" s="55"/>
      <c r="I540" s="51"/>
      <c r="J540" s="52"/>
      <c r="K540" s="52"/>
      <c r="L540" s="52"/>
      <c r="M540" s="52"/>
      <c r="N540" s="54"/>
    </row>
    <row r="541" spans="1:14">
      <c r="A541" s="1253"/>
      <c r="B541" s="1254"/>
      <c r="C541" s="1254"/>
      <c r="D541" s="52" t="s">
        <v>135</v>
      </c>
      <c r="E541" s="52"/>
      <c r="F541" s="54"/>
      <c r="G541" s="55"/>
      <c r="I541" s="1253"/>
      <c r="J541" s="1254"/>
      <c r="K541" s="1254"/>
      <c r="L541" s="52" t="s">
        <v>135</v>
      </c>
      <c r="M541" s="52"/>
      <c r="N541" s="54"/>
    </row>
    <row r="542" spans="1:14">
      <c r="A542" s="1255" t="s">
        <v>136</v>
      </c>
      <c r="B542" s="1256"/>
      <c r="C542" s="1256"/>
      <c r="D542" s="1257" t="s">
        <v>137</v>
      </c>
      <c r="E542" s="1257"/>
      <c r="F542" s="1258"/>
      <c r="G542" s="69"/>
      <c r="I542" s="1255" t="s">
        <v>136</v>
      </c>
      <c r="J542" s="1256"/>
      <c r="K542" s="1256"/>
      <c r="L542" s="1257" t="s">
        <v>137</v>
      </c>
      <c r="M542" s="1257"/>
      <c r="N542" s="1258"/>
    </row>
    <row r="543" spans="1:14" ht="13.5" thickBot="1">
      <c r="A543" s="75"/>
      <c r="B543" s="76"/>
      <c r="C543" s="76"/>
      <c r="D543" s="76"/>
      <c r="E543" s="76"/>
      <c r="F543" s="77"/>
      <c r="G543" s="55"/>
      <c r="I543" s="75"/>
      <c r="J543" s="76"/>
      <c r="K543" s="76"/>
      <c r="L543" s="76"/>
      <c r="M543" s="76"/>
      <c r="N543" s="77"/>
    </row>
    <row r="544" spans="1:14">
      <c r="A544" s="52"/>
      <c r="B544" s="52"/>
      <c r="C544" s="52"/>
      <c r="D544" s="52"/>
      <c r="E544" s="52"/>
      <c r="F544" s="52"/>
      <c r="G544" s="55"/>
      <c r="I544" s="52"/>
      <c r="J544" s="52"/>
      <c r="K544" s="52"/>
      <c r="L544" s="52"/>
      <c r="M544" s="52"/>
      <c r="N544" s="52"/>
    </row>
    <row r="545" spans="1:14" ht="13.5" thickBot="1">
      <c r="A545" s="52"/>
      <c r="B545" s="52"/>
      <c r="C545" s="52"/>
      <c r="D545" s="52"/>
      <c r="E545" s="52"/>
      <c r="F545" s="52"/>
      <c r="G545" s="55"/>
      <c r="I545" s="52"/>
      <c r="J545" s="52"/>
      <c r="K545" s="52"/>
      <c r="L545" s="52"/>
      <c r="M545" s="52"/>
      <c r="N545" s="52"/>
    </row>
    <row r="546" spans="1:14" ht="13.5" hidden="1" thickBot="1">
      <c r="A546" s="52"/>
      <c r="B546" s="52"/>
      <c r="C546" s="52"/>
      <c r="D546" s="52"/>
      <c r="E546" s="52"/>
      <c r="F546" s="52"/>
      <c r="G546" s="55"/>
      <c r="I546" s="52"/>
      <c r="J546" s="52"/>
      <c r="K546" s="52"/>
      <c r="L546" s="52"/>
      <c r="M546" s="52"/>
      <c r="N546" s="52"/>
    </row>
    <row r="547" spans="1:14" ht="13.5" hidden="1" thickBot="1">
      <c r="A547" s="52"/>
      <c r="B547" s="52"/>
      <c r="C547" s="52"/>
      <c r="D547" s="52"/>
      <c r="E547" s="52"/>
      <c r="F547" s="52"/>
      <c r="G547" s="55"/>
      <c r="I547" s="52"/>
      <c r="J547" s="52"/>
      <c r="K547" s="52"/>
      <c r="L547" s="52"/>
      <c r="M547" s="52"/>
      <c r="N547" s="52"/>
    </row>
    <row r="548" spans="1:14" ht="13.5" hidden="1" thickBot="1">
      <c r="A548" s="52"/>
      <c r="B548" s="52"/>
      <c r="C548" s="52"/>
      <c r="D548" s="52"/>
      <c r="E548" s="52"/>
      <c r="F548" s="52"/>
      <c r="G548" s="55"/>
      <c r="I548" s="52"/>
      <c r="J548" s="52"/>
      <c r="K548" s="52"/>
      <c r="L548" s="52"/>
      <c r="M548" s="52"/>
      <c r="N548" s="52"/>
    </row>
    <row r="549" spans="1:14" ht="19.5" customHeight="1">
      <c r="A549" s="1274" t="s">
        <v>138</v>
      </c>
      <c r="B549" s="1275"/>
      <c r="C549" s="1275"/>
      <c r="D549" s="1275"/>
      <c r="E549" s="1275"/>
      <c r="F549" s="1276"/>
      <c r="G549" s="50"/>
      <c r="I549" s="1274" t="s">
        <v>138</v>
      </c>
      <c r="J549" s="1275"/>
      <c r="K549" s="1275"/>
      <c r="L549" s="1275"/>
      <c r="M549" s="1275"/>
      <c r="N549" s="1276"/>
    </row>
    <row r="550" spans="1:14">
      <c r="A550" s="51"/>
      <c r="B550" s="52"/>
      <c r="C550" s="52"/>
      <c r="D550" s="53"/>
      <c r="E550" s="52"/>
      <c r="F550" s="54"/>
      <c r="G550" s="55"/>
      <c r="I550" s="51"/>
      <c r="J550" s="52"/>
      <c r="K550" s="52"/>
      <c r="L550" s="53"/>
      <c r="M550" s="52"/>
      <c r="N550" s="54"/>
    </row>
    <row r="551" spans="1:14">
      <c r="A551" s="56" t="s">
        <v>120</v>
      </c>
      <c r="B551" s="57">
        <f>'Nom. Sic. Sem. 2'!$C$4</f>
        <v>43535</v>
      </c>
      <c r="C551" s="52" t="s">
        <v>16</v>
      </c>
      <c r="D551" s="57">
        <f>'Nom. Sic. Sem. 2'!$G$4</f>
        <v>43541</v>
      </c>
      <c r="E551" s="52" t="s">
        <v>121</v>
      </c>
      <c r="F551" s="54">
        <f>'Nom. Sic. Sem. 1'!$J$4</f>
        <v>2019</v>
      </c>
      <c r="G551" s="55"/>
      <c r="I551" s="56" t="s">
        <v>120</v>
      </c>
      <c r="J551" s="57">
        <f>'Nom. Sic. Sem. 2'!$C$4</f>
        <v>43535</v>
      </c>
      <c r="K551" s="52" t="s">
        <v>16</v>
      </c>
      <c r="L551" s="57">
        <f>'Nom. Sic. Sem. 2'!$G$4</f>
        <v>43541</v>
      </c>
      <c r="M551" s="52" t="s">
        <v>121</v>
      </c>
      <c r="N551" s="54">
        <f>'Nom. Sic. Sem. 2'!$J$4</f>
        <v>2019</v>
      </c>
    </row>
    <row r="552" spans="1:14">
      <c r="A552" s="1277" t="s">
        <v>122</v>
      </c>
      <c r="B552" s="1278"/>
      <c r="C552" s="1279" t="str">
        <f>'Nom. Sic. Sem. 2'!$B$61</f>
        <v>Yolimar Perez</v>
      </c>
      <c r="D552" s="1279"/>
      <c r="E552" s="1279"/>
      <c r="F552" s="1280"/>
      <c r="G552" s="60"/>
      <c r="I552" s="1277" t="s">
        <v>122</v>
      </c>
      <c r="J552" s="1278"/>
      <c r="K552" s="1279" t="str">
        <f>'Nom. Sic. Sem. 2'!$B$62</f>
        <v>Luis Miguel Gonzalez</v>
      </c>
      <c r="L552" s="1279"/>
      <c r="M552" s="1279"/>
      <c r="N552" s="1280"/>
    </row>
    <row r="553" spans="1:14">
      <c r="A553" s="58"/>
      <c r="B553" s="59"/>
      <c r="C553" s="61"/>
      <c r="D553" s="61"/>
      <c r="E553" s="61"/>
      <c r="F553" s="62"/>
      <c r="G553" s="63"/>
      <c r="I553" s="58"/>
      <c r="J553" s="59"/>
      <c r="K553" s="61"/>
      <c r="L553" s="61"/>
      <c r="M553" s="61"/>
      <c r="N553" s="62"/>
    </row>
    <row r="554" spans="1:14">
      <c r="A554" s="64">
        <f>'Nom. Sic. Sem. 2'!$L$61</f>
        <v>5</v>
      </c>
      <c r="B554" s="52" t="s">
        <v>123</v>
      </c>
      <c r="C554" s="52"/>
      <c r="D554" s="52"/>
      <c r="E554" s="1272">
        <f>'Nom. Sic. Sem. 2'!$M$61</f>
        <v>3000</v>
      </c>
      <c r="F554" s="1273"/>
      <c r="G554" s="65"/>
      <c r="I554" s="64">
        <f>'Nom. Sic. Sem. 2'!$L$62</f>
        <v>5</v>
      </c>
      <c r="J554" s="52" t="s">
        <v>123</v>
      </c>
      <c r="K554" s="52"/>
      <c r="L554" s="52"/>
      <c r="M554" s="1272">
        <f>'Nom. Sic. Sem. 2'!$M$62</f>
        <v>3000</v>
      </c>
      <c r="N554" s="1273"/>
    </row>
    <row r="555" spans="1:14">
      <c r="A555" s="64"/>
      <c r="B555" s="52"/>
      <c r="C555" s="52"/>
      <c r="D555" s="52"/>
      <c r="E555" s="1272">
        <v>0</v>
      </c>
      <c r="F555" s="1273"/>
      <c r="G555" s="65"/>
      <c r="I555" s="64"/>
      <c r="J555" s="52"/>
      <c r="K555" s="52"/>
      <c r="L555" s="52"/>
      <c r="M555" s="1259">
        <v>0</v>
      </c>
      <c r="N555" s="1260"/>
    </row>
    <row r="556" spans="1:14">
      <c r="A556" s="64"/>
      <c r="B556" s="52" t="s">
        <v>124</v>
      </c>
      <c r="C556" s="52"/>
      <c r="D556" s="52"/>
      <c r="E556" s="1272">
        <f>'Nom. Sic. Sem. 2'!$N$61</f>
        <v>0</v>
      </c>
      <c r="F556" s="1273"/>
      <c r="G556" s="65"/>
      <c r="I556" s="64"/>
      <c r="J556" s="52" t="s">
        <v>124</v>
      </c>
      <c r="K556" s="52"/>
      <c r="L556" s="52"/>
      <c r="M556" s="1259">
        <f>'Nom. Sic. Sem. 2'!$N$62</f>
        <v>0</v>
      </c>
      <c r="N556" s="1260"/>
    </row>
    <row r="557" spans="1:14">
      <c r="A557" s="66">
        <v>0</v>
      </c>
      <c r="B557" s="52" t="s">
        <v>125</v>
      </c>
      <c r="C557" s="52"/>
      <c r="D557" s="52"/>
      <c r="E557" s="1272">
        <v>0</v>
      </c>
      <c r="F557" s="1273"/>
      <c r="G557" s="65"/>
      <c r="I557" s="66">
        <v>0</v>
      </c>
      <c r="J557" s="52" t="s">
        <v>125</v>
      </c>
      <c r="K557" s="52"/>
      <c r="L557" s="52"/>
      <c r="M557" s="1259">
        <v>0</v>
      </c>
      <c r="N557" s="1260"/>
    </row>
    <row r="558" spans="1:14">
      <c r="A558" s="66">
        <v>0</v>
      </c>
      <c r="B558" s="52" t="s">
        <v>126</v>
      </c>
      <c r="C558" s="52"/>
      <c r="D558" s="52"/>
      <c r="E558" s="1272">
        <v>0</v>
      </c>
      <c r="F558" s="1273"/>
      <c r="G558" s="65"/>
      <c r="I558" s="66">
        <v>0</v>
      </c>
      <c r="J558" s="52" t="s">
        <v>126</v>
      </c>
      <c r="K558" s="52"/>
      <c r="L558" s="52"/>
      <c r="M558" s="1259">
        <v>0</v>
      </c>
      <c r="N558" s="1260"/>
    </row>
    <row r="559" spans="1:14">
      <c r="A559" s="66">
        <f>'Nom. Sic. Sem. 2'!V61</f>
        <v>0</v>
      </c>
      <c r="B559" s="226" t="s">
        <v>261</v>
      </c>
      <c r="C559" s="226"/>
      <c r="D559" s="52"/>
      <c r="E559" s="1259">
        <f>'Nom. Sic. Sem. 2'!W61</f>
        <v>0</v>
      </c>
      <c r="F559" s="1260"/>
      <c r="G559" s="65"/>
      <c r="I559" s="66">
        <f>'Nom. Sic. Sem. 2'!V62</f>
        <v>0</v>
      </c>
      <c r="J559" s="226" t="s">
        <v>261</v>
      </c>
      <c r="K559" s="226"/>
      <c r="L559" s="52"/>
      <c r="M559" s="1259">
        <f>'Nom. Sic. Sem. 2'!W62</f>
        <v>0</v>
      </c>
      <c r="N559" s="1260"/>
    </row>
    <row r="560" spans="1:14">
      <c r="A560" s="67">
        <f>'Nom. Sic. Sem. 2'!X61</f>
        <v>0</v>
      </c>
      <c r="B560" s="226" t="s">
        <v>262</v>
      </c>
      <c r="C560" s="226"/>
      <c r="D560" s="52"/>
      <c r="E560" s="1272">
        <f>'Nom. Sic. Sem. 2'!Y61</f>
        <v>0</v>
      </c>
      <c r="F560" s="1273"/>
      <c r="G560" s="65"/>
      <c r="I560" s="67">
        <f>'Nom. Sic. Sem. 2'!X62</f>
        <v>0</v>
      </c>
      <c r="J560" s="226" t="s">
        <v>262</v>
      </c>
      <c r="K560" s="226"/>
      <c r="L560" s="52"/>
      <c r="M560" s="1272">
        <f>'Nom. Sic. Sem. 2'!Y62</f>
        <v>0</v>
      </c>
      <c r="N560" s="1273"/>
    </row>
    <row r="561" spans="1:14">
      <c r="A561" s="66">
        <f>'Nom. Sic. Sem. 2'!$AB$61</f>
        <v>2</v>
      </c>
      <c r="B561" s="52" t="s">
        <v>128</v>
      </c>
      <c r="C561" s="52"/>
      <c r="D561" s="52"/>
      <c r="E561" s="1272">
        <f>'Nom. Sic. Sem. 2'!$AC$61</f>
        <v>1200</v>
      </c>
      <c r="F561" s="1273"/>
      <c r="G561" s="65"/>
      <c r="I561" s="66">
        <f>'Nom. Sic. Sem. 2'!$AB$62</f>
        <v>2</v>
      </c>
      <c r="J561" s="52" t="s">
        <v>128</v>
      </c>
      <c r="K561" s="52"/>
      <c r="L561" s="52"/>
      <c r="M561" s="1259">
        <f>'Nom. Sic. Sem. 2'!$AC$62</f>
        <v>1200</v>
      </c>
      <c r="N561" s="1260"/>
    </row>
    <row r="562" spans="1:14">
      <c r="A562" s="66">
        <f>'Nom. Sic. Sem. 2'!$O$61</f>
        <v>0</v>
      </c>
      <c r="B562" s="1267" t="str">
        <f>'Nom. Sic. Sem. 1'!$O$4</f>
        <v>PR / RM /F</v>
      </c>
      <c r="C562" s="1267"/>
      <c r="D562" s="1267"/>
      <c r="E562" s="1272">
        <f>'Nom. Sic. Sem. 2'!$P$61</f>
        <v>0</v>
      </c>
      <c r="F562" s="1273"/>
      <c r="G562" s="65"/>
      <c r="I562" s="66">
        <f>'Nom. Sic. Sem. 2'!$O$62</f>
        <v>0</v>
      </c>
      <c r="J562" s="1267" t="str">
        <f>'Nom. Sic. Sem. 1'!$O$4</f>
        <v>PR / RM /F</v>
      </c>
      <c r="K562" s="1267"/>
      <c r="L562" s="1267"/>
      <c r="M562" s="1259">
        <f>'Nom. Sic. Sem. 2'!$P$62</f>
        <v>0</v>
      </c>
      <c r="N562" s="1260"/>
    </row>
    <row r="563" spans="1:14" ht="16.5" customHeight="1">
      <c r="A563" s="51"/>
      <c r="B563" s="1261" t="s">
        <v>10</v>
      </c>
      <c r="C563" s="1261"/>
      <c r="D563" s="52"/>
      <c r="E563" s="1259">
        <f>SUM(E554:F562)</f>
        <v>4200</v>
      </c>
      <c r="F563" s="1262"/>
      <c r="G563" s="69"/>
      <c r="I563" s="51"/>
      <c r="J563" s="1261" t="s">
        <v>10</v>
      </c>
      <c r="K563" s="1261"/>
      <c r="L563" s="52"/>
      <c r="M563" s="1259">
        <f>SUM(M554:N562)</f>
        <v>4200</v>
      </c>
      <c r="N563" s="1260"/>
    </row>
    <row r="564" spans="1:14">
      <c r="A564" s="1263" t="s">
        <v>105</v>
      </c>
      <c r="B564" s="1248"/>
      <c r="C564" s="1248"/>
      <c r="D564" s="1248"/>
      <c r="E564" s="1257"/>
      <c r="F564" s="1258"/>
      <c r="G564" s="69"/>
      <c r="I564" s="1263" t="s">
        <v>105</v>
      </c>
      <c r="J564" s="1248"/>
      <c r="K564" s="1248"/>
      <c r="L564" s="1248"/>
      <c r="M564" s="1264"/>
      <c r="N564" s="1265"/>
    </row>
    <row r="565" spans="1:14">
      <c r="A565" s="1266" t="s">
        <v>129</v>
      </c>
      <c r="B565" s="1267"/>
      <c r="C565" s="1267"/>
      <c r="D565" s="73">
        <f>'Nom. Sic. Sem. 2'!$AG$61</f>
        <v>0</v>
      </c>
      <c r="E565" s="52"/>
      <c r="F565" s="54"/>
      <c r="G565" s="55"/>
      <c r="I565" s="1266" t="s">
        <v>129</v>
      </c>
      <c r="J565" s="1267"/>
      <c r="K565" s="1267"/>
      <c r="L565" s="73">
        <f>'Nom. Sic. Sem. 2'!$AG$62</f>
        <v>0</v>
      </c>
      <c r="M565" s="52"/>
      <c r="N565" s="54"/>
    </row>
    <row r="566" spans="1:14">
      <c r="A566" s="1266" t="s">
        <v>130</v>
      </c>
      <c r="B566" s="1267"/>
      <c r="C566" s="1267"/>
      <c r="D566" s="73">
        <f>'Nom. Sic. Sem. 2'!$AE$61</f>
        <v>189</v>
      </c>
      <c r="E566" s="73"/>
      <c r="F566" s="54"/>
      <c r="G566" s="55"/>
      <c r="I566" s="1266" t="s">
        <v>130</v>
      </c>
      <c r="J566" s="1267"/>
      <c r="K566" s="1267"/>
      <c r="L566" s="73">
        <f>'Nom. Sic. Sem. 2'!$AE$62</f>
        <v>189</v>
      </c>
      <c r="M566" s="73"/>
      <c r="N566" s="54"/>
    </row>
    <row r="567" spans="1:14">
      <c r="A567" s="72" t="s">
        <v>131</v>
      </c>
      <c r="B567" s="68"/>
      <c r="C567" s="68"/>
      <c r="D567" s="73">
        <f>'Nom. Sic. Sem. 2'!$AF$61</f>
        <v>42</v>
      </c>
      <c r="E567" s="52"/>
      <c r="F567" s="54"/>
      <c r="G567" s="55"/>
      <c r="I567" s="72" t="s">
        <v>131</v>
      </c>
      <c r="J567" s="68"/>
      <c r="K567" s="68"/>
      <c r="L567" s="73">
        <f>'Nom. Sic. Sem. 2'!$AF$62</f>
        <v>42</v>
      </c>
      <c r="M567" s="52"/>
      <c r="N567" s="54"/>
    </row>
    <row r="568" spans="1:14">
      <c r="A568" s="1266" t="s">
        <v>132</v>
      </c>
      <c r="B568" s="1267"/>
      <c r="C568" s="1267"/>
      <c r="D568" s="73">
        <f>'Nom. Sic. Sem. 2'!$AH$61</f>
        <v>0</v>
      </c>
      <c r="E568" s="52"/>
      <c r="F568" s="54"/>
      <c r="G568" s="55"/>
      <c r="I568" s="1266" t="s">
        <v>132</v>
      </c>
      <c r="J568" s="1267"/>
      <c r="K568" s="1267"/>
      <c r="L568" s="73">
        <f>'Nom. Sic. Sem. 2'!$AH$62</f>
        <v>0</v>
      </c>
      <c r="M568" s="52"/>
      <c r="N568" s="54"/>
    </row>
    <row r="569" spans="1:14">
      <c r="A569" s="1266" t="s">
        <v>133</v>
      </c>
      <c r="B569" s="1267"/>
      <c r="C569" s="1267"/>
      <c r="D569" s="73">
        <f>'Nom. Sic. Sem. 2'!$AI$61</f>
        <v>0</v>
      </c>
      <c r="E569" s="52"/>
      <c r="F569" s="54"/>
      <c r="G569" s="55"/>
      <c r="I569" s="1266" t="s">
        <v>133</v>
      </c>
      <c r="J569" s="1267"/>
      <c r="K569" s="1267"/>
      <c r="L569" s="73">
        <f>'Nom. Sic. Sem. 2'!$AI$62</f>
        <v>0</v>
      </c>
      <c r="M569" s="52"/>
      <c r="N569" s="54"/>
    </row>
    <row r="570" spans="1:14" ht="13.5" thickBot="1">
      <c r="A570" s="1268" t="s">
        <v>134</v>
      </c>
      <c r="B570" s="1257"/>
      <c r="C570" s="1257"/>
      <c r="D570" s="52"/>
      <c r="E570" s="1269">
        <f>SUM(D565:D569)</f>
        <v>231</v>
      </c>
      <c r="F570" s="1258"/>
      <c r="G570" s="69"/>
      <c r="I570" s="1268" t="s">
        <v>134</v>
      </c>
      <c r="J570" s="1269"/>
      <c r="K570" s="1269"/>
      <c r="L570" s="52"/>
      <c r="M570" s="1270">
        <f>SUM(L565:L569)</f>
        <v>231</v>
      </c>
      <c r="N570" s="1271"/>
    </row>
    <row r="571" spans="1:14" ht="20.25" customHeight="1" thickBot="1">
      <c r="A571" s="51"/>
      <c r="B571" s="1248" t="s">
        <v>104</v>
      </c>
      <c r="C571" s="1248"/>
      <c r="D571" s="1248"/>
      <c r="E571" s="1249">
        <f>(E563-E570)</f>
        <v>3969</v>
      </c>
      <c r="F571" s="1250"/>
      <c r="G571" s="69"/>
      <c r="I571" s="51"/>
      <c r="J571" s="1248" t="s">
        <v>104</v>
      </c>
      <c r="K571" s="1248"/>
      <c r="L571" s="1251"/>
      <c r="M571" s="1249">
        <f>(M563-M570)</f>
        <v>3969</v>
      </c>
      <c r="N571" s="1252"/>
    </row>
    <row r="572" spans="1:14">
      <c r="A572" s="51"/>
      <c r="B572" s="52"/>
      <c r="C572" s="52"/>
      <c r="D572" s="52"/>
      <c r="E572" s="52"/>
      <c r="F572" s="54"/>
      <c r="G572" s="55"/>
      <c r="I572" s="51"/>
      <c r="J572" s="52"/>
      <c r="K572" s="52"/>
      <c r="L572" s="52"/>
      <c r="M572" s="52"/>
      <c r="N572" s="54"/>
    </row>
    <row r="573" spans="1:14">
      <c r="A573" s="51"/>
      <c r="B573" s="52"/>
      <c r="C573" s="52"/>
      <c r="D573" s="52"/>
      <c r="E573" s="52"/>
      <c r="F573" s="54"/>
      <c r="G573" s="55"/>
      <c r="I573" s="51"/>
      <c r="J573" s="52"/>
      <c r="K573" s="52"/>
      <c r="L573" s="52"/>
      <c r="M573" s="52"/>
      <c r="N573" s="54"/>
    </row>
    <row r="574" spans="1:14">
      <c r="A574" s="1253"/>
      <c r="B574" s="1254"/>
      <c r="C574" s="1254"/>
      <c r="D574" s="52" t="s">
        <v>135</v>
      </c>
      <c r="E574" s="52"/>
      <c r="F574" s="54"/>
      <c r="G574" s="55"/>
      <c r="I574" s="1253"/>
      <c r="J574" s="1254"/>
      <c r="K574" s="1254"/>
      <c r="L574" s="52" t="s">
        <v>135</v>
      </c>
      <c r="M574" s="52"/>
      <c r="N574" s="54"/>
    </row>
    <row r="575" spans="1:14">
      <c r="A575" s="1255" t="s">
        <v>136</v>
      </c>
      <c r="B575" s="1256"/>
      <c r="C575" s="1256"/>
      <c r="D575" s="1257" t="s">
        <v>137</v>
      </c>
      <c r="E575" s="1257"/>
      <c r="F575" s="1258"/>
      <c r="G575" s="69"/>
      <c r="I575" s="1255" t="s">
        <v>136</v>
      </c>
      <c r="J575" s="1256"/>
      <c r="K575" s="1256"/>
      <c r="L575" s="1257" t="s">
        <v>137</v>
      </c>
      <c r="M575" s="1257"/>
      <c r="N575" s="1258"/>
    </row>
    <row r="576" spans="1:14" ht="13.5" thickBot="1">
      <c r="A576" s="75"/>
      <c r="B576" s="76"/>
      <c r="C576" s="76"/>
      <c r="D576" s="76"/>
      <c r="E576" s="76"/>
      <c r="F576" s="77"/>
      <c r="G576" s="55"/>
      <c r="I576" s="75"/>
      <c r="J576" s="76"/>
      <c r="K576" s="76"/>
      <c r="L576" s="76"/>
      <c r="M576" s="76"/>
      <c r="N576" s="77"/>
    </row>
    <row r="577" spans="1:14">
      <c r="A577" s="1290"/>
      <c r="B577" s="1290"/>
      <c r="C577" s="1290"/>
      <c r="D577" s="1257"/>
      <c r="E577" s="1257"/>
      <c r="F577" s="1257"/>
      <c r="G577" s="71"/>
      <c r="H577" s="52"/>
      <c r="I577" s="1289"/>
      <c r="J577" s="1289"/>
      <c r="K577" s="1289"/>
      <c r="L577" s="1288"/>
      <c r="M577" s="1288"/>
      <c r="N577" s="1288"/>
    </row>
    <row r="578" spans="1:14" ht="13.5" thickBo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</row>
    <row r="579" spans="1:14" ht="19.5" customHeight="1">
      <c r="A579" s="1274" t="s">
        <v>138</v>
      </c>
      <c r="B579" s="1275"/>
      <c r="C579" s="1275"/>
      <c r="D579" s="1275"/>
      <c r="E579" s="1275"/>
      <c r="F579" s="1276"/>
      <c r="G579" s="50"/>
      <c r="I579" s="1274" t="s">
        <v>138</v>
      </c>
      <c r="J579" s="1275"/>
      <c r="K579" s="1275"/>
      <c r="L579" s="1275"/>
      <c r="M579" s="1275"/>
      <c r="N579" s="1276"/>
    </row>
    <row r="580" spans="1:14">
      <c r="A580" s="51"/>
      <c r="B580" s="52"/>
      <c r="C580" s="52"/>
      <c r="D580" s="53"/>
      <c r="E580" s="52"/>
      <c r="F580" s="54"/>
      <c r="G580" s="55"/>
      <c r="I580" s="51"/>
      <c r="J580" s="52"/>
      <c r="K580" s="52"/>
      <c r="L580" s="53"/>
      <c r="M580" s="52"/>
      <c r="N580" s="54"/>
    </row>
    <row r="581" spans="1:14">
      <c r="A581" s="56" t="s">
        <v>120</v>
      </c>
      <c r="B581" s="57">
        <f>'Nom. Sic. Sem. 2'!$C$4</f>
        <v>43535</v>
      </c>
      <c r="C581" s="52" t="s">
        <v>16</v>
      </c>
      <c r="D581" s="57">
        <f>'Nom. Sic. Sem. 2'!$G$4</f>
        <v>43541</v>
      </c>
      <c r="E581" s="52" t="s">
        <v>121</v>
      </c>
      <c r="F581" s="54">
        <f>'Nom. Sic. Sem. 1'!$J$4</f>
        <v>2019</v>
      </c>
      <c r="G581" s="55"/>
      <c r="I581" s="56" t="s">
        <v>120</v>
      </c>
      <c r="J581" s="57">
        <f>'Nom. Sic. Sem. 2'!$C$4</f>
        <v>43535</v>
      </c>
      <c r="K581" s="52" t="s">
        <v>16</v>
      </c>
      <c r="L581" s="57">
        <f>'Nom. Sic. Sem. 2'!$G$4</f>
        <v>43541</v>
      </c>
      <c r="M581" s="52" t="s">
        <v>121</v>
      </c>
      <c r="N581" s="54">
        <f>'Nom. Sic. Sem. 2'!$J$4</f>
        <v>2019</v>
      </c>
    </row>
    <row r="582" spans="1:14">
      <c r="A582" s="1277" t="s">
        <v>122</v>
      </c>
      <c r="B582" s="1278"/>
      <c r="C582" s="1279" t="e">
        <f>'Nom. Sic. Sem. 2'!#REF!</f>
        <v>#REF!</v>
      </c>
      <c r="D582" s="1279"/>
      <c r="E582" s="1279"/>
      <c r="F582" s="1280"/>
      <c r="G582" s="60"/>
      <c r="I582" s="1277" t="s">
        <v>122</v>
      </c>
      <c r="J582" s="1278"/>
      <c r="K582" s="1279" t="e">
        <f>'Nom. Sic. Sem. 2'!#REF!</f>
        <v>#REF!</v>
      </c>
      <c r="L582" s="1279"/>
      <c r="M582" s="1279"/>
      <c r="N582" s="1280"/>
    </row>
    <row r="583" spans="1:14">
      <c r="A583" s="58"/>
      <c r="B583" s="59"/>
      <c r="C583" s="61"/>
      <c r="D583" s="61"/>
      <c r="E583" s="61"/>
      <c r="F583" s="62"/>
      <c r="G583" s="63"/>
      <c r="I583" s="58"/>
      <c r="J583" s="59"/>
      <c r="K583" s="61"/>
      <c r="L583" s="61"/>
      <c r="M583" s="61"/>
      <c r="N583" s="62"/>
    </row>
    <row r="584" spans="1:14">
      <c r="A584" s="64" t="e">
        <f>'Nom. Sic. Sem. 2'!#REF!</f>
        <v>#REF!</v>
      </c>
      <c r="B584" s="52" t="s">
        <v>123</v>
      </c>
      <c r="C584" s="52"/>
      <c r="D584" s="52"/>
      <c r="E584" s="1272" t="e">
        <f>'Nom. Sic. Sem. 2'!#REF!</f>
        <v>#REF!</v>
      </c>
      <c r="F584" s="1273"/>
      <c r="G584" s="65"/>
      <c r="I584" s="64" t="e">
        <f>'Nom. Sic. Sem. 2'!#REF!</f>
        <v>#REF!</v>
      </c>
      <c r="J584" s="52" t="s">
        <v>123</v>
      </c>
      <c r="K584" s="52"/>
      <c r="L584" s="52"/>
      <c r="M584" s="1272" t="e">
        <f>'Nom. Sic. Sem. 2'!#REF!</f>
        <v>#REF!</v>
      </c>
      <c r="N584" s="1273"/>
    </row>
    <row r="585" spans="1:14">
      <c r="A585" s="64"/>
      <c r="B585" s="52"/>
      <c r="C585" s="52"/>
      <c r="D585" s="52"/>
      <c r="E585" s="1272">
        <v>0</v>
      </c>
      <c r="F585" s="1273"/>
      <c r="G585" s="65"/>
      <c r="I585" s="64"/>
      <c r="J585" s="52"/>
      <c r="K585" s="52"/>
      <c r="L585" s="52"/>
      <c r="M585" s="1259">
        <v>0</v>
      </c>
      <c r="N585" s="1260"/>
    </row>
    <row r="586" spans="1:14">
      <c r="A586" s="64"/>
      <c r="B586" s="52" t="s">
        <v>124</v>
      </c>
      <c r="C586" s="52"/>
      <c r="D586" s="52"/>
      <c r="E586" s="1272" t="e">
        <f>'Nom. Sic. Sem. 2'!#REF!</f>
        <v>#REF!</v>
      </c>
      <c r="F586" s="1273"/>
      <c r="G586" s="65"/>
      <c r="I586" s="64"/>
      <c r="J586" s="52" t="s">
        <v>124</v>
      </c>
      <c r="K586" s="52"/>
      <c r="L586" s="52"/>
      <c r="M586" s="1259" t="e">
        <f>'Nom. Sic. Sem. 2'!#REF!</f>
        <v>#REF!</v>
      </c>
      <c r="N586" s="1260"/>
    </row>
    <row r="587" spans="1:14">
      <c r="A587" s="66">
        <v>0</v>
      </c>
      <c r="B587" s="52" t="s">
        <v>125</v>
      </c>
      <c r="C587" s="52"/>
      <c r="D587" s="52"/>
      <c r="E587" s="1272">
        <v>0</v>
      </c>
      <c r="F587" s="1273"/>
      <c r="G587" s="65"/>
      <c r="I587" s="66">
        <v>0</v>
      </c>
      <c r="J587" s="52" t="s">
        <v>125</v>
      </c>
      <c r="K587" s="52"/>
      <c r="L587" s="52"/>
      <c r="M587" s="1259">
        <v>0</v>
      </c>
      <c r="N587" s="1260"/>
    </row>
    <row r="588" spans="1:14">
      <c r="A588" s="66">
        <v>0</v>
      </c>
      <c r="B588" s="52" t="s">
        <v>126</v>
      </c>
      <c r="C588" s="52"/>
      <c r="D588" s="52"/>
      <c r="E588" s="1272">
        <v>0</v>
      </c>
      <c r="F588" s="1273"/>
      <c r="G588" s="65"/>
      <c r="I588" s="66">
        <v>0</v>
      </c>
      <c r="J588" s="52" t="s">
        <v>126</v>
      </c>
      <c r="K588" s="52"/>
      <c r="L588" s="52"/>
      <c r="M588" s="1259">
        <v>0</v>
      </c>
      <c r="N588" s="1260"/>
    </row>
    <row r="589" spans="1:14">
      <c r="A589" s="66" t="e">
        <f>'Nom. Sic. Sem. 2'!#REF!</f>
        <v>#REF!</v>
      </c>
      <c r="B589" s="226" t="s">
        <v>261</v>
      </c>
      <c r="C589" s="226"/>
      <c r="D589" s="52"/>
      <c r="E589" s="1259" t="e">
        <f>'Nom. Sic. Sem. 2'!#REF!</f>
        <v>#REF!</v>
      </c>
      <c r="F589" s="1260"/>
      <c r="G589" s="65"/>
      <c r="I589" s="66" t="e">
        <f>'Nom. Sic. Sem. 2'!#REF!</f>
        <v>#REF!</v>
      </c>
      <c r="J589" s="226" t="s">
        <v>261</v>
      </c>
      <c r="K589" s="226"/>
      <c r="L589" s="52"/>
      <c r="M589" s="1259" t="e">
        <f>'Nom. Sic. Sem. 2'!#REF!</f>
        <v>#REF!</v>
      </c>
      <c r="N589" s="1260"/>
    </row>
    <row r="590" spans="1:14">
      <c r="A590" s="67" t="e">
        <f>'Nom. Sic. Sem. 2'!#REF!</f>
        <v>#REF!</v>
      </c>
      <c r="B590" s="226" t="s">
        <v>262</v>
      </c>
      <c r="C590" s="226"/>
      <c r="D590" s="52"/>
      <c r="E590" s="1272" t="e">
        <f>'Nom. Sic. Sem. 2'!#REF!</f>
        <v>#REF!</v>
      </c>
      <c r="F590" s="1273"/>
      <c r="G590" s="65"/>
      <c r="I590" s="67" t="e">
        <f>'Nom. Sic. Sem. 2'!#REF!</f>
        <v>#REF!</v>
      </c>
      <c r="J590" s="226" t="s">
        <v>262</v>
      </c>
      <c r="K590" s="226"/>
      <c r="L590" s="52"/>
      <c r="M590" s="1272" t="e">
        <f>'Nom. Sic. Sem. 2'!#REF!</f>
        <v>#REF!</v>
      </c>
      <c r="N590" s="1273"/>
    </row>
    <row r="591" spans="1:14">
      <c r="A591" s="66" t="e">
        <f>'Nom. Sic. Sem. 2'!#REF!</f>
        <v>#REF!</v>
      </c>
      <c r="B591" s="52" t="s">
        <v>128</v>
      </c>
      <c r="C591" s="52"/>
      <c r="D591" s="52"/>
      <c r="E591" s="1272" t="e">
        <f>'Nom. Sic. Sem. 2'!#REF!</f>
        <v>#REF!</v>
      </c>
      <c r="F591" s="1273"/>
      <c r="G591" s="65"/>
      <c r="I591" s="66" t="e">
        <f>'Nom. Sic. Sem. 2'!#REF!</f>
        <v>#REF!</v>
      </c>
      <c r="J591" s="52" t="s">
        <v>128</v>
      </c>
      <c r="K591" s="52"/>
      <c r="L591" s="52"/>
      <c r="M591" s="1259" t="e">
        <f>'Nom. Sic. Sem. 2'!#REF!</f>
        <v>#REF!</v>
      </c>
      <c r="N591" s="1260"/>
    </row>
    <row r="592" spans="1:14">
      <c r="A592" s="66" t="e">
        <f>'Nom. Sic. Sem. 2'!#REF!</f>
        <v>#REF!</v>
      </c>
      <c r="B592" s="1267" t="str">
        <f>'Nom. Sic. Sem. 1'!$O$4</f>
        <v>PR / RM /F</v>
      </c>
      <c r="C592" s="1267"/>
      <c r="D592" s="1267"/>
      <c r="E592" s="1272" t="e">
        <f>'Nom. Sic. Sem. 2'!#REF!</f>
        <v>#REF!</v>
      </c>
      <c r="F592" s="1273"/>
      <c r="G592" s="65"/>
      <c r="I592" s="66" t="e">
        <f>'Nom. Sic. Sem. 2'!#REF!</f>
        <v>#REF!</v>
      </c>
      <c r="J592" s="1267" t="str">
        <f>'Nom. Sic. Sem. 1'!$O$4</f>
        <v>PR / RM /F</v>
      </c>
      <c r="K592" s="1267"/>
      <c r="L592" s="1267"/>
      <c r="M592" s="1259" t="e">
        <f>'Nom. Sic. Sem. 2'!#REF!</f>
        <v>#REF!</v>
      </c>
      <c r="N592" s="1260"/>
    </row>
    <row r="593" spans="1:14" ht="16.5" customHeight="1">
      <c r="A593" s="51"/>
      <c r="B593" s="1261" t="s">
        <v>10</v>
      </c>
      <c r="C593" s="1261"/>
      <c r="D593" s="52"/>
      <c r="E593" s="1259" t="e">
        <f>SUM(E584:F592)</f>
        <v>#REF!</v>
      </c>
      <c r="F593" s="1262"/>
      <c r="G593" s="69"/>
      <c r="I593" s="51"/>
      <c r="J593" s="1261" t="s">
        <v>10</v>
      </c>
      <c r="K593" s="1261"/>
      <c r="L593" s="52"/>
      <c r="M593" s="1259" t="e">
        <f>SUM(M584:N592)</f>
        <v>#REF!</v>
      </c>
      <c r="N593" s="1260"/>
    </row>
    <row r="594" spans="1:14">
      <c r="A594" s="1263" t="s">
        <v>105</v>
      </c>
      <c r="B594" s="1248"/>
      <c r="C594" s="1248"/>
      <c r="D594" s="1248"/>
      <c r="E594" s="1257"/>
      <c r="F594" s="1258"/>
      <c r="G594" s="69"/>
      <c r="I594" s="1263" t="s">
        <v>105</v>
      </c>
      <c r="J594" s="1248"/>
      <c r="K594" s="1248"/>
      <c r="L594" s="1248"/>
      <c r="M594" s="1264"/>
      <c r="N594" s="1265"/>
    </row>
    <row r="595" spans="1:14">
      <c r="A595" s="1266" t="s">
        <v>129</v>
      </c>
      <c r="B595" s="1267"/>
      <c r="C595" s="1267"/>
      <c r="D595" s="73" t="e">
        <f>'Nom. Sic. Sem. 2'!#REF!</f>
        <v>#REF!</v>
      </c>
      <c r="E595" s="52"/>
      <c r="F595" s="54"/>
      <c r="G595" s="55"/>
      <c r="I595" s="1266" t="s">
        <v>129</v>
      </c>
      <c r="J595" s="1267"/>
      <c r="K595" s="1267"/>
      <c r="L595" s="73" t="e">
        <f>'Nom. Sic. Sem. 2'!#REF!</f>
        <v>#REF!</v>
      </c>
      <c r="M595" s="52"/>
      <c r="N595" s="54"/>
    </row>
    <row r="596" spans="1:14">
      <c r="A596" s="1266" t="s">
        <v>130</v>
      </c>
      <c r="B596" s="1267"/>
      <c r="C596" s="1267"/>
      <c r="D596" s="73" t="e">
        <f>'Nom. Sic. Sem. 2'!#REF!</f>
        <v>#REF!</v>
      </c>
      <c r="E596" s="73"/>
      <c r="F596" s="54"/>
      <c r="G596" s="55"/>
      <c r="I596" s="1266" t="s">
        <v>130</v>
      </c>
      <c r="J596" s="1267"/>
      <c r="K596" s="1267"/>
      <c r="L596" s="73" t="e">
        <f>'Nom. Sic. Sem. 2'!#REF!</f>
        <v>#REF!</v>
      </c>
      <c r="M596" s="73"/>
      <c r="N596" s="54"/>
    </row>
    <row r="597" spans="1:14">
      <c r="A597" s="72" t="s">
        <v>131</v>
      </c>
      <c r="B597" s="68"/>
      <c r="C597" s="68"/>
      <c r="D597" s="73" t="e">
        <f>'Nom. Sic. Sem. 2'!#REF!</f>
        <v>#REF!</v>
      </c>
      <c r="E597" s="52"/>
      <c r="F597" s="54"/>
      <c r="G597" s="55"/>
      <c r="I597" s="72" t="s">
        <v>131</v>
      </c>
      <c r="J597" s="68"/>
      <c r="K597" s="68"/>
      <c r="L597" s="73" t="e">
        <f>'Nom. Sic. Sem. 2'!#REF!</f>
        <v>#REF!</v>
      </c>
      <c r="M597" s="52"/>
      <c r="N597" s="54"/>
    </row>
    <row r="598" spans="1:14">
      <c r="A598" s="1266" t="s">
        <v>132</v>
      </c>
      <c r="B598" s="1267"/>
      <c r="C598" s="1267"/>
      <c r="D598" s="73" t="e">
        <f>'Nom. Sic. Sem. 2'!#REF!</f>
        <v>#REF!</v>
      </c>
      <c r="E598" s="52"/>
      <c r="F598" s="54"/>
      <c r="G598" s="55"/>
      <c r="I598" s="1266" t="s">
        <v>132</v>
      </c>
      <c r="J598" s="1267"/>
      <c r="K598" s="1267"/>
      <c r="L598" s="73" t="e">
        <f>'Nom. Sic. Sem. 2'!#REF!</f>
        <v>#REF!</v>
      </c>
      <c r="M598" s="52"/>
      <c r="N598" s="54"/>
    </row>
    <row r="599" spans="1:14">
      <c r="A599" s="1266" t="s">
        <v>133</v>
      </c>
      <c r="B599" s="1267"/>
      <c r="C599" s="1267"/>
      <c r="D599" s="73" t="e">
        <f>'Nom. Sic. Sem. 2'!#REF!</f>
        <v>#REF!</v>
      </c>
      <c r="E599" s="52"/>
      <c r="F599" s="54"/>
      <c r="G599" s="55"/>
      <c r="I599" s="1266" t="s">
        <v>133</v>
      </c>
      <c r="J599" s="1267"/>
      <c r="K599" s="1267"/>
      <c r="L599" s="73" t="e">
        <f>'Nom. Sic. Sem. 2'!#REF!</f>
        <v>#REF!</v>
      </c>
      <c r="M599" s="52"/>
      <c r="N599" s="54"/>
    </row>
    <row r="600" spans="1:14" ht="13.5" thickBot="1">
      <c r="A600" s="1268" t="s">
        <v>134</v>
      </c>
      <c r="B600" s="1257"/>
      <c r="C600" s="1257"/>
      <c r="D600" s="52"/>
      <c r="E600" s="1269" t="e">
        <f>SUM(D595:D599)</f>
        <v>#REF!</v>
      </c>
      <c r="F600" s="1258"/>
      <c r="G600" s="69"/>
      <c r="I600" s="1268" t="s">
        <v>134</v>
      </c>
      <c r="J600" s="1269"/>
      <c r="K600" s="1269"/>
      <c r="L600" s="52"/>
      <c r="M600" s="1270" t="e">
        <f>SUM(L595:L599)</f>
        <v>#REF!</v>
      </c>
      <c r="N600" s="1271"/>
    </row>
    <row r="601" spans="1:14" ht="20.25" customHeight="1" thickBot="1">
      <c r="A601" s="51"/>
      <c r="B601" s="1248" t="s">
        <v>104</v>
      </c>
      <c r="C601" s="1248"/>
      <c r="D601" s="1248"/>
      <c r="E601" s="1249" t="e">
        <f>(E593-E600)</f>
        <v>#REF!</v>
      </c>
      <c r="F601" s="1250"/>
      <c r="G601" s="69"/>
      <c r="I601" s="51"/>
      <c r="J601" s="1248" t="s">
        <v>104</v>
      </c>
      <c r="K601" s="1248"/>
      <c r="L601" s="1251"/>
      <c r="M601" s="1249" t="e">
        <f>(M593-M600)</f>
        <v>#REF!</v>
      </c>
      <c r="N601" s="1252"/>
    </row>
    <row r="602" spans="1:14">
      <c r="A602" s="51"/>
      <c r="B602" s="52"/>
      <c r="C602" s="52"/>
      <c r="D602" s="52"/>
      <c r="E602" s="52"/>
      <c r="F602" s="54"/>
      <c r="G602" s="55"/>
      <c r="I602" s="51"/>
      <c r="J602" s="52"/>
      <c r="K602" s="52"/>
      <c r="L602" s="52"/>
      <c r="M602" s="52"/>
      <c r="N602" s="54"/>
    </row>
    <row r="603" spans="1:14">
      <c r="A603" s="51"/>
      <c r="B603" s="52"/>
      <c r="C603" s="52"/>
      <c r="D603" s="52"/>
      <c r="E603" s="52"/>
      <c r="F603" s="54"/>
      <c r="G603" s="55"/>
      <c r="I603" s="51"/>
      <c r="J603" s="52"/>
      <c r="K603" s="52"/>
      <c r="L603" s="52"/>
      <c r="M603" s="52"/>
      <c r="N603" s="54"/>
    </row>
    <row r="604" spans="1:14">
      <c r="A604" s="1253"/>
      <c r="B604" s="1254"/>
      <c r="C604" s="1254"/>
      <c r="D604" s="52" t="s">
        <v>135</v>
      </c>
      <c r="E604" s="52"/>
      <c r="F604" s="54"/>
      <c r="G604" s="55"/>
      <c r="I604" s="1253"/>
      <c r="J604" s="1254"/>
      <c r="K604" s="1254"/>
      <c r="L604" s="52" t="s">
        <v>135</v>
      </c>
      <c r="M604" s="52"/>
      <c r="N604" s="54"/>
    </row>
    <row r="605" spans="1:14">
      <c r="A605" s="1255" t="s">
        <v>136</v>
      </c>
      <c r="B605" s="1256"/>
      <c r="C605" s="1256"/>
      <c r="D605" s="1257" t="s">
        <v>137</v>
      </c>
      <c r="E605" s="1257"/>
      <c r="F605" s="1258"/>
      <c r="G605" s="69"/>
      <c r="I605" s="1255" t="s">
        <v>136</v>
      </c>
      <c r="J605" s="1256"/>
      <c r="K605" s="1256"/>
      <c r="L605" s="1257" t="s">
        <v>137</v>
      </c>
      <c r="M605" s="1257"/>
      <c r="N605" s="1258"/>
    </row>
    <row r="606" spans="1:14" ht="13.5" thickBot="1">
      <c r="A606" s="75"/>
      <c r="B606" s="76"/>
      <c r="C606" s="76"/>
      <c r="D606" s="76"/>
      <c r="E606" s="76"/>
      <c r="F606" s="77"/>
      <c r="G606" s="55"/>
      <c r="I606" s="75"/>
      <c r="J606" s="76"/>
      <c r="K606" s="76"/>
      <c r="L606" s="76"/>
      <c r="M606" s="76"/>
      <c r="N606" s="77"/>
    </row>
    <row r="607" spans="1:14">
      <c r="A607" s="52"/>
      <c r="B607" s="52"/>
      <c r="C607" s="52"/>
      <c r="D607" s="52"/>
      <c r="E607" s="52"/>
      <c r="F607" s="52"/>
      <c r="G607" s="55"/>
      <c r="I607" s="52"/>
      <c r="J607" s="52"/>
      <c r="K607" s="52"/>
      <c r="L607" s="52"/>
      <c r="M607" s="52"/>
      <c r="N607" s="52"/>
    </row>
    <row r="608" spans="1:14">
      <c r="A608" s="52"/>
      <c r="B608" s="52"/>
      <c r="C608" s="52"/>
      <c r="D608" s="52"/>
      <c r="E608" s="52"/>
      <c r="F608" s="52"/>
      <c r="G608" s="55"/>
      <c r="I608" s="52"/>
      <c r="J608" s="52"/>
      <c r="K608" s="52"/>
      <c r="L608" s="52"/>
      <c r="M608" s="52"/>
      <c r="N608" s="52"/>
    </row>
    <row r="609" spans="1:14" ht="13.5" thickBot="1">
      <c r="A609" s="52"/>
      <c r="B609" s="52"/>
      <c r="C609" s="52"/>
      <c r="D609" s="52"/>
      <c r="E609" s="52"/>
      <c r="F609" s="52"/>
      <c r="G609" s="55"/>
      <c r="I609" s="52"/>
      <c r="J609" s="52"/>
      <c r="K609" s="52"/>
      <c r="L609" s="52"/>
      <c r="M609" s="52"/>
      <c r="N609" s="52"/>
    </row>
    <row r="610" spans="1:14">
      <c r="A610" s="1274" t="s">
        <v>138</v>
      </c>
      <c r="B610" s="1275"/>
      <c r="C610" s="1275"/>
      <c r="D610" s="1275"/>
      <c r="E610" s="1275"/>
      <c r="F610" s="1276"/>
      <c r="G610" s="50"/>
      <c r="I610" s="1274" t="s">
        <v>138</v>
      </c>
      <c r="J610" s="1275"/>
      <c r="K610" s="1275"/>
      <c r="L610" s="1275"/>
      <c r="M610" s="1275"/>
      <c r="N610" s="1276"/>
    </row>
    <row r="611" spans="1:14">
      <c r="A611" s="51"/>
      <c r="B611" s="52"/>
      <c r="C611" s="52"/>
      <c r="D611" s="53"/>
      <c r="E611" s="52"/>
      <c r="F611" s="54"/>
      <c r="G611" s="55"/>
      <c r="I611" s="51"/>
      <c r="J611" s="52"/>
      <c r="K611" s="52"/>
      <c r="L611" s="53"/>
      <c r="M611" s="52"/>
      <c r="N611" s="54"/>
    </row>
    <row r="612" spans="1:14">
      <c r="A612" s="56" t="s">
        <v>120</v>
      </c>
      <c r="B612" s="57">
        <f>'Nom. Sic. Sem. 2'!$C$4</f>
        <v>43535</v>
      </c>
      <c r="C612" s="52" t="s">
        <v>16</v>
      </c>
      <c r="D612" s="57">
        <f>'Nom. Sic. Sem. 2'!$G$4</f>
        <v>43541</v>
      </c>
      <c r="E612" s="52" t="s">
        <v>121</v>
      </c>
      <c r="F612" s="54">
        <f>'Nom. Sic. Sem. 1'!$J$4</f>
        <v>2019</v>
      </c>
      <c r="G612" s="55"/>
      <c r="I612" s="56" t="s">
        <v>120</v>
      </c>
      <c r="J612" s="57">
        <f>'Nom. Sic. Sem. 2'!$C$4</f>
        <v>43535</v>
      </c>
      <c r="K612" s="52" t="s">
        <v>16</v>
      </c>
      <c r="L612" s="57">
        <f>'Nom. Sic. Sem. 2'!$G$4</f>
        <v>43541</v>
      </c>
      <c r="M612" s="52" t="s">
        <v>121</v>
      </c>
      <c r="N612" s="54">
        <f>'Nom. Sic. Sem. 1'!$J$4</f>
        <v>2019</v>
      </c>
    </row>
    <row r="613" spans="1:14">
      <c r="A613" s="1277" t="s">
        <v>122</v>
      </c>
      <c r="B613" s="1278"/>
      <c r="C613" s="1279" t="str">
        <f>'Nom. Sic. Sem. 2'!$B$58</f>
        <v>Henry Escalona</v>
      </c>
      <c r="D613" s="1279"/>
      <c r="E613" s="1279"/>
      <c r="F613" s="1280"/>
      <c r="G613" s="60"/>
      <c r="I613" s="1277" t="s">
        <v>122</v>
      </c>
      <c r="J613" s="1278"/>
      <c r="K613" s="1279" t="str">
        <f>'Nom. Sic. Sem. 2'!$B$59</f>
        <v>Rosy Ladino</v>
      </c>
      <c r="L613" s="1279"/>
      <c r="M613" s="1279"/>
      <c r="N613" s="1280"/>
    </row>
    <row r="614" spans="1:14">
      <c r="A614" s="58"/>
      <c r="B614" s="59"/>
      <c r="C614" s="61"/>
      <c r="D614" s="61"/>
      <c r="E614" s="61"/>
      <c r="F614" s="62"/>
      <c r="G614" s="63"/>
      <c r="I614" s="58"/>
      <c r="J614" s="59"/>
      <c r="K614" s="61"/>
      <c r="L614" s="61"/>
      <c r="M614" s="61"/>
      <c r="N614" s="62"/>
    </row>
    <row r="615" spans="1:14">
      <c r="A615" s="64">
        <f>'Nom. Sic. Sem. 2'!$L$58</f>
        <v>5</v>
      </c>
      <c r="B615" s="52" t="s">
        <v>123</v>
      </c>
      <c r="C615" s="52"/>
      <c r="D615" s="52"/>
      <c r="E615" s="1272">
        <f>'Nom. Sic. Sem. 2'!$M$58</f>
        <v>3000</v>
      </c>
      <c r="F615" s="1273"/>
      <c r="G615" s="65"/>
      <c r="I615" s="64">
        <f>'Nom. Sic. Sem. 2'!$L$59</f>
        <v>5</v>
      </c>
      <c r="J615" s="52" t="s">
        <v>123</v>
      </c>
      <c r="K615" s="52"/>
      <c r="L615" s="52"/>
      <c r="M615" s="1272">
        <f>'Nom. Sic. Sem. 2'!$M$59</f>
        <v>3000</v>
      </c>
      <c r="N615" s="1273"/>
    </row>
    <row r="616" spans="1:14">
      <c r="A616" s="64"/>
      <c r="B616" s="52"/>
      <c r="C616" s="52"/>
      <c r="D616" s="52"/>
      <c r="E616" s="1272">
        <v>0</v>
      </c>
      <c r="F616" s="1273"/>
      <c r="G616" s="65"/>
      <c r="I616" s="64"/>
      <c r="J616" s="52"/>
      <c r="K616" s="52"/>
      <c r="L616" s="52"/>
      <c r="M616" s="1259">
        <v>0</v>
      </c>
      <c r="N616" s="1260"/>
    </row>
    <row r="617" spans="1:14">
      <c r="A617" s="64"/>
      <c r="B617" s="52" t="s">
        <v>124</v>
      </c>
      <c r="C617" s="52"/>
      <c r="D617" s="52"/>
      <c r="E617" s="1272">
        <f>'Nom. Sic. Sem. 2'!$N$58</f>
        <v>0</v>
      </c>
      <c r="F617" s="1273"/>
      <c r="G617" s="65"/>
      <c r="I617" s="64"/>
      <c r="J617" s="52" t="s">
        <v>124</v>
      </c>
      <c r="K617" s="52"/>
      <c r="L617" s="52"/>
      <c r="M617" s="1259">
        <f>'Nom. Sic. Sem. 2'!$N$59</f>
        <v>0</v>
      </c>
      <c r="N617" s="1260"/>
    </row>
    <row r="618" spans="1:14">
      <c r="A618" s="66">
        <v>0</v>
      </c>
      <c r="B618" s="52" t="s">
        <v>125</v>
      </c>
      <c r="C618" s="52"/>
      <c r="D618" s="52"/>
      <c r="E618" s="1272">
        <v>0</v>
      </c>
      <c r="F618" s="1273"/>
      <c r="G618" s="65"/>
      <c r="I618" s="66">
        <v>0</v>
      </c>
      <c r="J618" s="52" t="s">
        <v>125</v>
      </c>
      <c r="K618" s="52"/>
      <c r="L618" s="52"/>
      <c r="M618" s="1259">
        <v>0</v>
      </c>
      <c r="N618" s="1260"/>
    </row>
    <row r="619" spans="1:14" ht="16.5" customHeight="1">
      <c r="A619" s="66">
        <v>0</v>
      </c>
      <c r="B619" s="52" t="s">
        <v>126</v>
      </c>
      <c r="C619" s="52"/>
      <c r="D619" s="52"/>
      <c r="E619" s="1272">
        <v>0</v>
      </c>
      <c r="F619" s="1273"/>
      <c r="G619" s="65"/>
      <c r="I619" s="66">
        <v>0</v>
      </c>
      <c r="J619" s="52" t="s">
        <v>126</v>
      </c>
      <c r="K619" s="52"/>
      <c r="L619" s="52"/>
      <c r="M619" s="1259">
        <v>0</v>
      </c>
      <c r="N619" s="1260"/>
    </row>
    <row r="620" spans="1:14" ht="16.5" customHeight="1">
      <c r="A620" s="66">
        <f>'Nom. Sic. Sem. 2'!V58</f>
        <v>0</v>
      </c>
      <c r="B620" s="226" t="s">
        <v>261</v>
      </c>
      <c r="C620" s="226"/>
      <c r="D620" s="52"/>
      <c r="E620" s="1259">
        <f>'Nom. Sic. Sem. 2'!W58</f>
        <v>0</v>
      </c>
      <c r="F620" s="1260"/>
      <c r="G620" s="65"/>
      <c r="I620" s="66">
        <f>'Nom. Sic. Sem. 2'!V59</f>
        <v>0</v>
      </c>
      <c r="J620" s="226" t="s">
        <v>261</v>
      </c>
      <c r="K620" s="226"/>
      <c r="L620" s="52"/>
      <c r="M620" s="1259">
        <f>'Nom. Sic. Sem. 2'!W59</f>
        <v>0</v>
      </c>
      <c r="N620" s="1260"/>
    </row>
    <row r="621" spans="1:14">
      <c r="A621" s="67">
        <f>'Nom. Sic. Sem. 2'!X58</f>
        <v>1</v>
      </c>
      <c r="B621" s="226" t="s">
        <v>262</v>
      </c>
      <c r="C621" s="226"/>
      <c r="D621" s="52"/>
      <c r="E621" s="1272">
        <f>'Nom. Sic. Sem. 2'!Y58</f>
        <v>1050</v>
      </c>
      <c r="F621" s="1273"/>
      <c r="G621" s="65"/>
      <c r="I621" s="67">
        <f>'Nom. Sic. Sem. 2'!X59</f>
        <v>0</v>
      </c>
      <c r="J621" s="226" t="s">
        <v>262</v>
      </c>
      <c r="K621" s="226"/>
      <c r="L621" s="52"/>
      <c r="M621" s="1272">
        <f>'Nom. Sic. Sem. 2'!Y59</f>
        <v>0</v>
      </c>
      <c r="N621" s="1273"/>
    </row>
    <row r="622" spans="1:14">
      <c r="A622" s="66">
        <f>'Nom. Sic. Sem. 2'!$AB$58</f>
        <v>2</v>
      </c>
      <c r="B622" s="52" t="s">
        <v>128</v>
      </c>
      <c r="C622" s="52"/>
      <c r="D622" s="52"/>
      <c r="E622" s="1272">
        <f>'Nom. Sic. Sem. 2'!$AC$58</f>
        <v>1620</v>
      </c>
      <c r="F622" s="1273"/>
      <c r="G622" s="65"/>
      <c r="I622" s="66">
        <f>'Nom. Sic. Sem. 2'!$AB$59</f>
        <v>2</v>
      </c>
      <c r="J622" s="52" t="s">
        <v>128</v>
      </c>
      <c r="K622" s="52"/>
      <c r="L622" s="52"/>
      <c r="M622" s="1259">
        <f>'Nom. Sic. Sem. 2'!$AC$59</f>
        <v>1200</v>
      </c>
      <c r="N622" s="1260"/>
    </row>
    <row r="623" spans="1:14">
      <c r="A623" s="66">
        <f>'Nom. Sic. Sem. 2'!$O$58</f>
        <v>0</v>
      </c>
      <c r="B623" s="1267" t="str">
        <f>'Nom. Sic. Sem. 1'!$O$4</f>
        <v>PR / RM /F</v>
      </c>
      <c r="C623" s="1267"/>
      <c r="D623" s="1267"/>
      <c r="E623" s="1272">
        <f>'Nom. Sic. Sem. 2'!$P$58</f>
        <v>0</v>
      </c>
      <c r="F623" s="1273"/>
      <c r="G623" s="65"/>
      <c r="I623" s="66">
        <f>'Nom. Sic. Sem. 2'!$O$59</f>
        <v>0</v>
      </c>
      <c r="J623" s="1267" t="str">
        <f>'Nom. Sic. Sem. 1'!$O$4</f>
        <v>PR / RM /F</v>
      </c>
      <c r="K623" s="1267"/>
      <c r="L623" s="1267"/>
      <c r="M623" s="1259">
        <f>'Nom. Sic. Sem. 2'!$P$59</f>
        <v>0</v>
      </c>
      <c r="N623" s="1260"/>
    </row>
    <row r="624" spans="1:14">
      <c r="A624" s="51"/>
      <c r="B624" s="1261" t="s">
        <v>10</v>
      </c>
      <c r="C624" s="1261"/>
      <c r="D624" s="52"/>
      <c r="E624" s="1259">
        <f>SUM(E615:F623)</f>
        <v>5670</v>
      </c>
      <c r="F624" s="1262"/>
      <c r="G624" s="69"/>
      <c r="I624" s="51"/>
      <c r="J624" s="1261" t="s">
        <v>10</v>
      </c>
      <c r="K624" s="1261"/>
      <c r="L624" s="52"/>
      <c r="M624" s="1259">
        <f>SUM(M615:N623)</f>
        <v>4200</v>
      </c>
      <c r="N624" s="1260"/>
    </row>
    <row r="625" spans="1:14">
      <c r="A625" s="1263" t="s">
        <v>105</v>
      </c>
      <c r="B625" s="1248"/>
      <c r="C625" s="1248"/>
      <c r="D625" s="1248"/>
      <c r="E625" s="1257"/>
      <c r="F625" s="1258"/>
      <c r="G625" s="69"/>
      <c r="I625" s="1263" t="s">
        <v>105</v>
      </c>
      <c r="J625" s="1248"/>
      <c r="K625" s="1248"/>
      <c r="L625" s="1248"/>
      <c r="M625" s="1264"/>
      <c r="N625" s="1265"/>
    </row>
    <row r="626" spans="1:14">
      <c r="A626" s="1266" t="s">
        <v>129</v>
      </c>
      <c r="B626" s="1267"/>
      <c r="C626" s="1267"/>
      <c r="D626" s="73">
        <f>'Nom. Sic. Sem. 2'!$AG$58</f>
        <v>0</v>
      </c>
      <c r="E626" s="52"/>
      <c r="F626" s="54"/>
      <c r="G626" s="55"/>
      <c r="I626" s="1266" t="s">
        <v>129</v>
      </c>
      <c r="J626" s="1267"/>
      <c r="K626" s="1267"/>
      <c r="L626" s="73">
        <f>'Nom. Sic. Sem. 2'!$AG$59</f>
        <v>0</v>
      </c>
      <c r="M626" s="52"/>
      <c r="N626" s="54"/>
    </row>
    <row r="627" spans="1:14">
      <c r="A627" s="1266" t="s">
        <v>130</v>
      </c>
      <c r="B627" s="1267"/>
      <c r="C627" s="1267"/>
      <c r="D627" s="73">
        <f>'Nom. Sic. Sem. 2'!$AE$58</f>
        <v>189</v>
      </c>
      <c r="E627" s="73"/>
      <c r="F627" s="54"/>
      <c r="G627" s="55"/>
      <c r="I627" s="1266" t="s">
        <v>130</v>
      </c>
      <c r="J627" s="1267"/>
      <c r="K627" s="1267"/>
      <c r="L627" s="73">
        <f>'Nom. Sic. Sem. 2'!$AE$59</f>
        <v>189</v>
      </c>
      <c r="M627" s="73"/>
      <c r="N627" s="54"/>
    </row>
    <row r="628" spans="1:14" ht="20.25" customHeight="1">
      <c r="A628" s="72" t="s">
        <v>131</v>
      </c>
      <c r="B628" s="68"/>
      <c r="C628" s="68"/>
      <c r="D628" s="73">
        <f>'Nom. Sic. Sem. 2'!$AF$58</f>
        <v>56.7</v>
      </c>
      <c r="E628" s="52"/>
      <c r="F628" s="54"/>
      <c r="G628" s="55"/>
      <c r="I628" s="72" t="s">
        <v>131</v>
      </c>
      <c r="J628" s="68"/>
      <c r="K628" s="68"/>
      <c r="L628" s="73">
        <f>'Nom. Sic. Sem. 2'!$AF$59</f>
        <v>42</v>
      </c>
      <c r="M628" s="52"/>
      <c r="N628" s="54"/>
    </row>
    <row r="629" spans="1:14">
      <c r="A629" s="1266" t="s">
        <v>132</v>
      </c>
      <c r="B629" s="1267"/>
      <c r="C629" s="1267"/>
      <c r="D629" s="73">
        <f>'Nom. Sic. Sem. 2'!$AH$58</f>
        <v>0</v>
      </c>
      <c r="E629" s="52"/>
      <c r="F629" s="54"/>
      <c r="G629" s="55"/>
      <c r="I629" s="1266" t="s">
        <v>132</v>
      </c>
      <c r="J629" s="1267"/>
      <c r="K629" s="1267"/>
      <c r="L629" s="73">
        <f>'Nom. Sic. Sem. 2'!$AH$59</f>
        <v>0</v>
      </c>
      <c r="M629" s="52"/>
      <c r="N629" s="54"/>
    </row>
    <row r="630" spans="1:14">
      <c r="A630" s="1266" t="s">
        <v>133</v>
      </c>
      <c r="B630" s="1267"/>
      <c r="C630" s="1267"/>
      <c r="D630" s="73">
        <f>'Nom. Sic. Sem. 2'!$AI$58</f>
        <v>0</v>
      </c>
      <c r="E630" s="52"/>
      <c r="F630" s="54"/>
      <c r="G630" s="55"/>
      <c r="I630" s="1266" t="s">
        <v>133</v>
      </c>
      <c r="J630" s="1267"/>
      <c r="K630" s="1267"/>
      <c r="L630" s="73">
        <f>'Nom. Sic. Sem. 2'!$AI$59</f>
        <v>0</v>
      </c>
      <c r="M630" s="52"/>
      <c r="N630" s="54"/>
    </row>
    <row r="631" spans="1:14" ht="13.5" thickBot="1">
      <c r="A631" s="1268" t="s">
        <v>134</v>
      </c>
      <c r="B631" s="1257"/>
      <c r="C631" s="1257"/>
      <c r="D631" s="52"/>
      <c r="E631" s="1269">
        <f>SUM(D626:D630)</f>
        <v>245.7</v>
      </c>
      <c r="F631" s="1258"/>
      <c r="G631" s="69"/>
      <c r="I631" s="1268" t="s">
        <v>134</v>
      </c>
      <c r="J631" s="1269"/>
      <c r="K631" s="1269"/>
      <c r="L631" s="52"/>
      <c r="M631" s="1270">
        <f>SUM(L626:L630)</f>
        <v>231</v>
      </c>
      <c r="N631" s="1271"/>
    </row>
    <row r="632" spans="1:14" ht="13.5" thickBot="1">
      <c r="A632" s="51"/>
      <c r="B632" s="1248" t="s">
        <v>104</v>
      </c>
      <c r="C632" s="1248"/>
      <c r="D632" s="1248"/>
      <c r="E632" s="1249">
        <f>(E624-E631)</f>
        <v>5424.3</v>
      </c>
      <c r="F632" s="1250"/>
      <c r="G632" s="69"/>
      <c r="I632" s="51"/>
      <c r="J632" s="1248" t="s">
        <v>104</v>
      </c>
      <c r="K632" s="1248"/>
      <c r="L632" s="1251"/>
      <c r="M632" s="1249">
        <f>(M624-M631)</f>
        <v>3969</v>
      </c>
      <c r="N632" s="1252"/>
    </row>
    <row r="633" spans="1:14">
      <c r="A633" s="51"/>
      <c r="B633" s="52"/>
      <c r="C633" s="52"/>
      <c r="D633" s="52"/>
      <c r="E633" s="52"/>
      <c r="F633" s="54"/>
      <c r="G633" s="55"/>
      <c r="I633" s="51"/>
      <c r="J633" s="52"/>
      <c r="K633" s="52"/>
      <c r="L633" s="52"/>
      <c r="M633" s="52"/>
      <c r="N633" s="54"/>
    </row>
    <row r="634" spans="1:14">
      <c r="A634" s="51"/>
      <c r="B634" s="52"/>
      <c r="C634" s="52"/>
      <c r="D634" s="52"/>
      <c r="E634" s="52"/>
      <c r="F634" s="54"/>
      <c r="G634" s="55"/>
      <c r="I634" s="51"/>
      <c r="J634" s="52"/>
      <c r="K634" s="52"/>
      <c r="L634" s="52"/>
      <c r="M634" s="52"/>
      <c r="N634" s="54"/>
    </row>
    <row r="635" spans="1:14" hidden="1">
      <c r="A635" s="1253"/>
      <c r="B635" s="1254"/>
      <c r="C635" s="1254"/>
      <c r="D635" s="52" t="s">
        <v>135</v>
      </c>
      <c r="E635" s="52"/>
      <c r="F635" s="54"/>
      <c r="G635" s="55"/>
      <c r="I635" s="1253"/>
      <c r="J635" s="1254"/>
      <c r="K635" s="1254"/>
      <c r="L635" s="52" t="s">
        <v>135</v>
      </c>
      <c r="M635" s="52"/>
      <c r="N635" s="54"/>
    </row>
    <row r="636" spans="1:14" hidden="1">
      <c r="A636" s="1255" t="s">
        <v>136</v>
      </c>
      <c r="B636" s="1256"/>
      <c r="C636" s="1256"/>
      <c r="D636" s="1257" t="s">
        <v>137</v>
      </c>
      <c r="E636" s="1257"/>
      <c r="F636" s="1258"/>
      <c r="G636" s="69"/>
      <c r="I636" s="1255" t="s">
        <v>136</v>
      </c>
      <c r="J636" s="1256"/>
      <c r="K636" s="1256"/>
      <c r="L636" s="1257" t="s">
        <v>137</v>
      </c>
      <c r="M636" s="1257"/>
      <c r="N636" s="1258"/>
    </row>
    <row r="637" spans="1:14" ht="13.5" hidden="1" thickBot="1">
      <c r="A637" s="75"/>
      <c r="B637" s="76"/>
      <c r="C637" s="76"/>
      <c r="D637" s="76"/>
      <c r="E637" s="76"/>
      <c r="F637" s="77"/>
      <c r="G637" s="55"/>
      <c r="I637" s="75"/>
      <c r="J637" s="76"/>
      <c r="K637" s="76"/>
      <c r="L637" s="76"/>
      <c r="M637" s="76"/>
      <c r="N637" s="77"/>
    </row>
    <row r="639" spans="1:14" ht="19.5" customHeight="1" thickBot="1"/>
    <row r="640" spans="1:14">
      <c r="A640" s="1274" t="s">
        <v>138</v>
      </c>
      <c r="B640" s="1275"/>
      <c r="C640" s="1275"/>
      <c r="D640" s="1275"/>
      <c r="E640" s="1275"/>
      <c r="F640" s="1276"/>
      <c r="G640" s="50"/>
      <c r="I640" s="1274" t="s">
        <v>138</v>
      </c>
      <c r="J640" s="1275"/>
      <c r="K640" s="1275"/>
      <c r="L640" s="1275"/>
      <c r="M640" s="1275"/>
      <c r="N640" s="1276"/>
    </row>
    <row r="641" spans="1:14">
      <c r="A641" s="51"/>
      <c r="B641" s="52"/>
      <c r="C641" s="52"/>
      <c r="D641" s="53"/>
      <c r="E641" s="52"/>
      <c r="F641" s="54"/>
      <c r="G641" s="55"/>
      <c r="I641" s="51"/>
      <c r="J641" s="52"/>
      <c r="K641" s="52"/>
      <c r="L641" s="53"/>
      <c r="M641" s="52"/>
      <c r="N641" s="54"/>
    </row>
    <row r="642" spans="1:14">
      <c r="A642" s="56" t="s">
        <v>120</v>
      </c>
      <c r="B642" s="57">
        <f>'Nom. Sic. Sem. 2'!$C$4</f>
        <v>43535</v>
      </c>
      <c r="C642" s="52" t="s">
        <v>16</v>
      </c>
      <c r="D642" s="57">
        <f>'Nom. Sic. Sem. 2'!$G$4</f>
        <v>43541</v>
      </c>
      <c r="E642" s="52" t="s">
        <v>121</v>
      </c>
      <c r="F642" s="54">
        <f>'Nom. Sic. Sem. 1'!$J$4</f>
        <v>2019</v>
      </c>
      <c r="G642" s="55"/>
      <c r="I642" s="56" t="s">
        <v>120</v>
      </c>
      <c r="J642" s="57">
        <f>'Nom. Sic. Sem. 2'!$C$4</f>
        <v>43535</v>
      </c>
      <c r="K642" s="52" t="s">
        <v>16</v>
      </c>
      <c r="L642" s="57">
        <f>'Nom. Sic. Sem. 2'!$G$4</f>
        <v>43541</v>
      </c>
      <c r="M642" s="52" t="s">
        <v>121</v>
      </c>
      <c r="N642" s="54">
        <f>'Nom. Sic. Sem. 1'!$J$4</f>
        <v>2019</v>
      </c>
    </row>
    <row r="643" spans="1:14">
      <c r="A643" s="1277" t="s">
        <v>122</v>
      </c>
      <c r="B643" s="1278"/>
      <c r="C643" s="1279" t="str">
        <f>'Nom. Sic. Sem. 2'!$B$36</f>
        <v>Jorge Alvarez</v>
      </c>
      <c r="D643" s="1279"/>
      <c r="E643" s="1279"/>
      <c r="F643" s="1280"/>
      <c r="G643" s="60"/>
      <c r="I643" s="1277" t="s">
        <v>122</v>
      </c>
      <c r="J643" s="1278"/>
      <c r="K643" s="1279" t="str">
        <f>'Nom. Sic. Sem. 2'!$B$37</f>
        <v>Carlos perozo</v>
      </c>
      <c r="L643" s="1279"/>
      <c r="M643" s="1279"/>
      <c r="N643" s="1280"/>
    </row>
    <row r="644" spans="1:14">
      <c r="A644" s="58"/>
      <c r="B644" s="59"/>
      <c r="C644" s="61"/>
      <c r="D644" s="61"/>
      <c r="E644" s="61"/>
      <c r="F644" s="62"/>
      <c r="G644" s="63"/>
      <c r="I644" s="58"/>
      <c r="J644" s="59"/>
      <c r="K644" s="61"/>
      <c r="L644" s="61"/>
      <c r="M644" s="61"/>
      <c r="N644" s="62"/>
    </row>
    <row r="645" spans="1:14">
      <c r="A645" s="64">
        <f>'Nom. Sic. Sem. 2'!$L$36</f>
        <v>5</v>
      </c>
      <c r="B645" s="52" t="s">
        <v>123</v>
      </c>
      <c r="C645" s="52"/>
      <c r="D645" s="52"/>
      <c r="E645" s="1272">
        <f>'Nom. Sic. Sem. 2'!$M$36</f>
        <v>3000</v>
      </c>
      <c r="F645" s="1273"/>
      <c r="G645" s="65"/>
      <c r="I645" s="64">
        <f>'Nom. Sic. Sem. 2'!$L$37</f>
        <v>5</v>
      </c>
      <c r="J645" s="52" t="s">
        <v>123</v>
      </c>
      <c r="K645" s="52"/>
      <c r="L645" s="52"/>
      <c r="M645" s="1272">
        <f>'Nom. Sic. Sem. 2'!$M$37</f>
        <v>6000</v>
      </c>
      <c r="N645" s="1273"/>
    </row>
    <row r="646" spans="1:14">
      <c r="A646" s="64"/>
      <c r="B646" s="52"/>
      <c r="C646" s="52"/>
      <c r="D646" s="52"/>
      <c r="E646" s="1272">
        <v>0</v>
      </c>
      <c r="F646" s="1273"/>
      <c r="G646" s="65"/>
      <c r="I646" s="64"/>
      <c r="J646" s="52"/>
      <c r="K646" s="52"/>
      <c r="L646" s="52"/>
      <c r="M646" s="1259">
        <v>0</v>
      </c>
      <c r="N646" s="1260"/>
    </row>
    <row r="647" spans="1:14">
      <c r="A647" s="64"/>
      <c r="B647" s="52" t="s">
        <v>124</v>
      </c>
      <c r="C647" s="52"/>
      <c r="D647" s="52"/>
      <c r="E647" s="1272">
        <f>'Nom. Sic. Sem. 2'!$N$36</f>
        <v>1050</v>
      </c>
      <c r="F647" s="1273"/>
      <c r="G647" s="65"/>
      <c r="I647" s="64"/>
      <c r="J647" s="52" t="s">
        <v>124</v>
      </c>
      <c r="K647" s="52"/>
      <c r="L647" s="52"/>
      <c r="M647" s="1259">
        <f>'Nom. Sic. Sem. 2'!$N$37</f>
        <v>525</v>
      </c>
      <c r="N647" s="1260"/>
    </row>
    <row r="648" spans="1:14">
      <c r="A648" s="66">
        <v>0</v>
      </c>
      <c r="B648" s="52" t="s">
        <v>125</v>
      </c>
      <c r="C648" s="52"/>
      <c r="D648" s="52"/>
      <c r="E648" s="1272">
        <v>0</v>
      </c>
      <c r="F648" s="1273"/>
      <c r="G648" s="65"/>
      <c r="I648" s="66">
        <v>0</v>
      </c>
      <c r="J648" s="52" t="s">
        <v>125</v>
      </c>
      <c r="K648" s="52"/>
      <c r="L648" s="52"/>
      <c r="M648" s="1259">
        <v>0</v>
      </c>
      <c r="N648" s="1260"/>
    </row>
    <row r="649" spans="1:14">
      <c r="A649" s="66">
        <v>0</v>
      </c>
      <c r="B649" s="52" t="s">
        <v>126</v>
      </c>
      <c r="C649" s="52"/>
      <c r="D649" s="52"/>
      <c r="E649" s="1272">
        <v>0</v>
      </c>
      <c r="F649" s="1273"/>
      <c r="G649" s="65"/>
      <c r="I649" s="66">
        <v>0</v>
      </c>
      <c r="J649" s="52" t="s">
        <v>126</v>
      </c>
      <c r="K649" s="52"/>
      <c r="L649" s="52"/>
      <c r="M649" s="1259">
        <v>0</v>
      </c>
      <c r="N649" s="1260"/>
    </row>
    <row r="650" spans="1:14">
      <c r="A650" s="66">
        <f>'Nom. Sic. Sem. 2'!V36</f>
        <v>0</v>
      </c>
      <c r="B650" s="226" t="s">
        <v>261</v>
      </c>
      <c r="C650" s="226"/>
      <c r="D650" s="52"/>
      <c r="E650" s="1259">
        <f>'Nom. Sic. Sem. 2'!W36</f>
        <v>0</v>
      </c>
      <c r="F650" s="1260"/>
      <c r="G650" s="65"/>
      <c r="I650" s="66">
        <f>'Nom. Sic. Sem. 2'!V37</f>
        <v>0</v>
      </c>
      <c r="J650" s="226" t="s">
        <v>261</v>
      </c>
      <c r="K650" s="226"/>
      <c r="L650" s="52"/>
      <c r="M650" s="1259">
        <f>'Nom. Sic. Sem. 2'!W37</f>
        <v>0</v>
      </c>
      <c r="N650" s="1260"/>
    </row>
    <row r="651" spans="1:14">
      <c r="A651" s="67">
        <f>'Nom. Sic. Sem. 2'!X36</f>
        <v>1</v>
      </c>
      <c r="B651" s="226" t="s">
        <v>262</v>
      </c>
      <c r="C651" s="226"/>
      <c r="D651" s="52"/>
      <c r="E651" s="1272">
        <f>'Nom. Sic. Sem. 2'!Y36</f>
        <v>1417.5</v>
      </c>
      <c r="F651" s="1273"/>
      <c r="G651" s="65"/>
      <c r="I651" s="67">
        <f>'Nom. Sic. Sem. 2'!X37</f>
        <v>1</v>
      </c>
      <c r="J651" s="226" t="s">
        <v>262</v>
      </c>
      <c r="K651" s="226"/>
      <c r="L651" s="52"/>
      <c r="M651" s="1272">
        <f>'Nom. Sic. Sem. 2'!Y37</f>
        <v>2283.75</v>
      </c>
      <c r="N651" s="1273"/>
    </row>
    <row r="652" spans="1:14">
      <c r="A652" s="66">
        <f>'Nom. Sic. Sem. 2'!$AB$36</f>
        <v>2</v>
      </c>
      <c r="B652" s="52" t="s">
        <v>128</v>
      </c>
      <c r="C652" s="52"/>
      <c r="D652" s="52"/>
      <c r="E652" s="1272">
        <f>'Nom. Sic. Sem. 2'!$AC$36</f>
        <v>2187</v>
      </c>
      <c r="F652" s="1273"/>
      <c r="G652" s="65"/>
      <c r="I652" s="66">
        <f>'Nom. Sic. Sem. 2'!$AB$37</f>
        <v>2</v>
      </c>
      <c r="J652" s="52" t="s">
        <v>128</v>
      </c>
      <c r="K652" s="52"/>
      <c r="L652" s="52"/>
      <c r="M652" s="1259">
        <f>'Nom. Sic. Sem. 2'!$AC$37</f>
        <v>3523.5</v>
      </c>
      <c r="N652" s="1260"/>
    </row>
    <row r="653" spans="1:14" ht="16.5" customHeight="1">
      <c r="A653" s="66">
        <f>'Nom. Sic. Sem. 2'!$O$36</f>
        <v>0</v>
      </c>
      <c r="B653" s="1267" t="str">
        <f>'Nom. Sic. Sem. 1'!$O$4</f>
        <v>PR / RM /F</v>
      </c>
      <c r="C653" s="1267"/>
      <c r="D653" s="1267"/>
      <c r="E653" s="1272">
        <f>'Nom. Sic. Sem. 2'!$P$36</f>
        <v>0</v>
      </c>
      <c r="F653" s="1273"/>
      <c r="G653" s="65"/>
      <c r="I653" s="66">
        <f>'Nom. Sic. Sem. 2'!$O$37</f>
        <v>0</v>
      </c>
      <c r="J653" s="1267" t="str">
        <f>'Nom. Sic. Sem. 1'!$O$4</f>
        <v>PR / RM /F</v>
      </c>
      <c r="K653" s="1267"/>
      <c r="L653" s="1267"/>
      <c r="M653" s="1259">
        <f>'Nom. Sic. Sem. 2'!$P$37</f>
        <v>0</v>
      </c>
      <c r="N653" s="1260"/>
    </row>
    <row r="654" spans="1:14">
      <c r="A654" s="51"/>
      <c r="B654" s="1261" t="s">
        <v>10</v>
      </c>
      <c r="C654" s="1261"/>
      <c r="D654" s="52"/>
      <c r="E654" s="1259">
        <f>SUM(E645:F653)</f>
        <v>7654.5</v>
      </c>
      <c r="F654" s="1262"/>
      <c r="G654" s="69"/>
      <c r="I654" s="51"/>
      <c r="J654" s="1261" t="s">
        <v>10</v>
      </c>
      <c r="K654" s="1261"/>
      <c r="L654" s="52"/>
      <c r="M654" s="1259">
        <f>SUM(M645:N653)</f>
        <v>12332.25</v>
      </c>
      <c r="N654" s="1260"/>
    </row>
    <row r="655" spans="1:14">
      <c r="A655" s="1263" t="s">
        <v>105</v>
      </c>
      <c r="B655" s="1248"/>
      <c r="C655" s="1248"/>
      <c r="D655" s="1248"/>
      <c r="E655" s="1257"/>
      <c r="F655" s="1258"/>
      <c r="G655" s="69"/>
      <c r="I655" s="1263" t="s">
        <v>105</v>
      </c>
      <c r="J655" s="1248"/>
      <c r="K655" s="1248"/>
      <c r="L655" s="1248"/>
      <c r="M655" s="1264"/>
      <c r="N655" s="1265"/>
    </row>
    <row r="656" spans="1:14">
      <c r="A656" s="1266" t="s">
        <v>253</v>
      </c>
      <c r="B656" s="1267"/>
      <c r="C656" s="1267"/>
      <c r="D656" s="73">
        <f>'Nom. Sic. Sem. 2'!$AJ$36</f>
        <v>0</v>
      </c>
      <c r="E656" s="52"/>
      <c r="F656" s="54"/>
      <c r="G656" s="55"/>
      <c r="I656" s="1266" t="s">
        <v>253</v>
      </c>
      <c r="J656" s="1267"/>
      <c r="K656" s="1267"/>
      <c r="L656" s="73">
        <f>'Nom. Sic. Sem. 2'!$AJ$37</f>
        <v>0</v>
      </c>
      <c r="M656" s="52"/>
      <c r="N656" s="54"/>
    </row>
    <row r="657" spans="1:14">
      <c r="A657" s="1266" t="s">
        <v>130</v>
      </c>
      <c r="B657" s="1267"/>
      <c r="C657" s="1267"/>
      <c r="D657" s="73">
        <f>'Nom. Sic. Sem. 2'!$AE$36</f>
        <v>189</v>
      </c>
      <c r="E657" s="73"/>
      <c r="F657" s="54"/>
      <c r="G657" s="55"/>
      <c r="I657" s="1266" t="s">
        <v>130</v>
      </c>
      <c r="J657" s="1267"/>
      <c r="K657" s="1267"/>
      <c r="L657" s="73">
        <f>'Nom. Sic. Sem. 2'!$AE$37</f>
        <v>378</v>
      </c>
      <c r="M657" s="73"/>
      <c r="N657" s="54"/>
    </row>
    <row r="658" spans="1:14">
      <c r="A658" s="72" t="s">
        <v>131</v>
      </c>
      <c r="B658" s="68"/>
      <c r="C658" s="68"/>
      <c r="D658" s="73">
        <f>'Nom. Sic. Sem. 2'!$AF$36</f>
        <v>76.545000000000002</v>
      </c>
      <c r="E658" s="52"/>
      <c r="F658" s="54"/>
      <c r="G658" s="55"/>
      <c r="I658" s="72" t="s">
        <v>131</v>
      </c>
      <c r="J658" s="68"/>
      <c r="K658" s="68"/>
      <c r="L658" s="73">
        <f>'Nom. Sic. Sem. 2'!$AF$37</f>
        <v>123.32250000000001</v>
      </c>
      <c r="M658" s="52"/>
      <c r="N658" s="54"/>
    </row>
    <row r="659" spans="1:14">
      <c r="A659" s="1266" t="s">
        <v>132</v>
      </c>
      <c r="B659" s="1267"/>
      <c r="C659" s="1267"/>
      <c r="D659" s="73">
        <f>'Nom. Sic. Sem. 2'!$AH$36</f>
        <v>0</v>
      </c>
      <c r="E659" s="52"/>
      <c r="F659" s="54"/>
      <c r="G659" s="55"/>
      <c r="I659" s="1266" t="s">
        <v>132</v>
      </c>
      <c r="J659" s="1267"/>
      <c r="K659" s="1267"/>
      <c r="L659" s="73">
        <f>'Nom. Sic. Sem. 2'!$AH$37</f>
        <v>0</v>
      </c>
      <c r="M659" s="52"/>
      <c r="N659" s="54"/>
    </row>
    <row r="660" spans="1:14">
      <c r="A660" s="1266" t="s">
        <v>133</v>
      </c>
      <c r="B660" s="1267"/>
      <c r="C660" s="1267"/>
      <c r="D660" s="73">
        <f>'Nom. Sic. Sem. 2'!$AI$36</f>
        <v>76.545000000000002</v>
      </c>
      <c r="E660" s="52"/>
      <c r="F660" s="54"/>
      <c r="G660" s="55"/>
      <c r="I660" s="1266" t="s">
        <v>133</v>
      </c>
      <c r="J660" s="1267"/>
      <c r="K660" s="1267"/>
      <c r="L660" s="73">
        <f>'Nom. Sic. Sem. 2'!$AI$37</f>
        <v>0</v>
      </c>
      <c r="M660" s="52"/>
      <c r="N660" s="54"/>
    </row>
    <row r="661" spans="1:14" ht="20.25" customHeight="1" thickBot="1">
      <c r="A661" s="1268" t="s">
        <v>134</v>
      </c>
      <c r="B661" s="1257"/>
      <c r="C661" s="1257"/>
      <c r="D661" s="52"/>
      <c r="E661" s="1269">
        <f>SUM(D656:D660)</f>
        <v>342.09000000000003</v>
      </c>
      <c r="F661" s="1258"/>
      <c r="G661" s="69"/>
      <c r="I661" s="1268" t="s">
        <v>134</v>
      </c>
      <c r="J661" s="1269"/>
      <c r="K661" s="1269"/>
      <c r="L661" s="52"/>
      <c r="M661" s="1270">
        <f>SUM(L656:L660)</f>
        <v>501.32249999999999</v>
      </c>
      <c r="N661" s="1271"/>
    </row>
    <row r="662" spans="1:14" ht="13.5" thickBot="1">
      <c r="A662" s="51"/>
      <c r="B662" s="1248" t="s">
        <v>104</v>
      </c>
      <c r="C662" s="1248"/>
      <c r="D662" s="1248"/>
      <c r="E662" s="1249">
        <f>(E654-E661)</f>
        <v>7312.41</v>
      </c>
      <c r="F662" s="1250"/>
      <c r="G662" s="69"/>
      <c r="I662" s="51"/>
      <c r="J662" s="1248" t="s">
        <v>104</v>
      </c>
      <c r="K662" s="1248"/>
      <c r="L662" s="1251"/>
      <c r="M662" s="1249">
        <f>(M654-M661)</f>
        <v>11830.9275</v>
      </c>
      <c r="N662" s="1252"/>
    </row>
    <row r="663" spans="1:14">
      <c r="A663" s="51"/>
      <c r="B663" s="52"/>
      <c r="C663" s="52"/>
      <c r="D663" s="52"/>
      <c r="E663" s="52"/>
      <c r="F663" s="54"/>
      <c r="G663" s="55"/>
      <c r="I663" s="51"/>
      <c r="J663" s="52"/>
      <c r="K663" s="52"/>
      <c r="L663" s="52"/>
      <c r="M663" s="52"/>
      <c r="N663" s="54"/>
    </row>
    <row r="664" spans="1:14">
      <c r="A664" s="51"/>
      <c r="B664" s="52"/>
      <c r="C664" s="52"/>
      <c r="D664" s="52"/>
      <c r="E664" s="52"/>
      <c r="F664" s="54"/>
      <c r="G664" s="55"/>
      <c r="I664" s="51"/>
      <c r="J664" s="52"/>
      <c r="K664" s="52"/>
      <c r="L664" s="52"/>
      <c r="M664" s="52"/>
      <c r="N664" s="54"/>
    </row>
    <row r="665" spans="1:14">
      <c r="A665" s="1253"/>
      <c r="B665" s="1254"/>
      <c r="C665" s="1254"/>
      <c r="D665" s="52" t="s">
        <v>135</v>
      </c>
      <c r="E665" s="52"/>
      <c r="F665" s="54"/>
      <c r="G665" s="55"/>
      <c r="I665" s="1253"/>
      <c r="J665" s="1254"/>
      <c r="K665" s="1254"/>
      <c r="L665" s="52" t="s">
        <v>135</v>
      </c>
      <c r="M665" s="52"/>
      <c r="N665" s="54"/>
    </row>
    <row r="666" spans="1:14">
      <c r="A666" s="1255" t="s">
        <v>136</v>
      </c>
      <c r="B666" s="1256"/>
      <c r="C666" s="1256"/>
      <c r="D666" s="1257" t="s">
        <v>137</v>
      </c>
      <c r="E666" s="1257"/>
      <c r="F666" s="1258"/>
      <c r="G666" s="69"/>
      <c r="I666" s="1255" t="s">
        <v>136</v>
      </c>
      <c r="J666" s="1256"/>
      <c r="K666" s="1256"/>
      <c r="L666" s="1257" t="s">
        <v>137</v>
      </c>
      <c r="M666" s="1257"/>
      <c r="N666" s="1258"/>
    </row>
    <row r="667" spans="1:14" ht="13.5" thickBot="1">
      <c r="A667" s="75"/>
      <c r="B667" s="76"/>
      <c r="C667" s="76"/>
      <c r="D667" s="76"/>
      <c r="E667" s="76"/>
      <c r="F667" s="77"/>
      <c r="G667" s="55"/>
      <c r="I667" s="75"/>
      <c r="J667" s="76"/>
      <c r="K667" s="76"/>
      <c r="L667" s="76"/>
      <c r="M667" s="76"/>
      <c r="N667" s="77"/>
    </row>
    <row r="668" spans="1:14">
      <c r="A668" s="52"/>
      <c r="B668" s="52"/>
      <c r="C668" s="52"/>
      <c r="D668" s="52"/>
      <c r="E668" s="52"/>
      <c r="F668" s="52"/>
      <c r="G668" s="55"/>
      <c r="I668" s="52"/>
      <c r="J668" s="52"/>
      <c r="K668" s="52"/>
      <c r="L668" s="52"/>
      <c r="M668" s="52"/>
      <c r="N668" s="52"/>
    </row>
    <row r="669" spans="1:14" ht="19.5" hidden="1" customHeight="1">
      <c r="A669" s="52"/>
      <c r="B669" s="52"/>
      <c r="C669" s="52"/>
      <c r="D669" s="52"/>
      <c r="E669" s="52"/>
      <c r="F669" s="52"/>
      <c r="G669" s="55"/>
      <c r="I669" s="52"/>
      <c r="J669" s="52"/>
      <c r="K669" s="52"/>
      <c r="L669" s="52"/>
      <c r="M669" s="52"/>
      <c r="N669" s="52"/>
    </row>
    <row r="670" spans="1:14" hidden="1">
      <c r="A670" s="52"/>
      <c r="B670" s="52"/>
      <c r="C670" s="52"/>
      <c r="D670" s="52"/>
      <c r="E670" s="52"/>
      <c r="F670" s="52"/>
      <c r="G670" s="55"/>
      <c r="H670" s="52"/>
      <c r="I670" s="52"/>
      <c r="J670" s="52"/>
      <c r="K670" s="52"/>
      <c r="L670" s="52"/>
      <c r="M670" s="52"/>
      <c r="N670" s="52"/>
    </row>
    <row r="671" spans="1:14" hidden="1">
      <c r="A671" s="52"/>
      <c r="B671" s="52"/>
      <c r="C671" s="52"/>
      <c r="D671" s="52"/>
      <c r="E671" s="52"/>
      <c r="F671" s="52"/>
      <c r="G671" s="55"/>
      <c r="H671" s="52"/>
      <c r="I671" s="52"/>
      <c r="J671" s="52"/>
      <c r="K671" s="52"/>
      <c r="L671" s="52"/>
      <c r="M671" s="52"/>
      <c r="N671" s="52"/>
    </row>
    <row r="672" spans="1:14" ht="12.75" hidden="1" customHeight="1">
      <c r="A672" s="52"/>
      <c r="B672" s="52"/>
      <c r="C672" s="52"/>
      <c r="D672" s="52"/>
      <c r="E672" s="52"/>
      <c r="F672" s="52"/>
      <c r="G672" s="55"/>
      <c r="H672" s="52"/>
      <c r="I672" s="52"/>
      <c r="J672" s="52"/>
      <c r="K672" s="52"/>
      <c r="L672" s="52"/>
      <c r="M672" s="52"/>
      <c r="N672" s="52"/>
    </row>
    <row r="673" spans="1:14" hidden="1"/>
    <row r="674" spans="1:14" ht="12.75" hidden="1" customHeight="1">
      <c r="A674" s="1274" t="s">
        <v>138</v>
      </c>
      <c r="B674" s="1275"/>
      <c r="C674" s="1275"/>
      <c r="D674" s="1275"/>
      <c r="E674" s="1275"/>
      <c r="F674" s="1276"/>
      <c r="G674" s="50"/>
      <c r="I674" s="1274" t="s">
        <v>138</v>
      </c>
      <c r="J674" s="1275"/>
      <c r="K674" s="1275"/>
      <c r="L674" s="1275"/>
      <c r="M674" s="1275"/>
      <c r="N674" s="1276"/>
    </row>
    <row r="675" spans="1:14" ht="12.75" hidden="1" customHeight="1">
      <c r="A675" s="51"/>
      <c r="B675" s="52"/>
      <c r="C675" s="52"/>
      <c r="D675" s="53"/>
      <c r="E675" s="52"/>
      <c r="F675" s="54"/>
      <c r="G675" s="55"/>
      <c r="I675" s="51"/>
      <c r="J675" s="52"/>
      <c r="K675" s="52"/>
      <c r="L675" s="53"/>
      <c r="M675" s="52"/>
      <c r="N675" s="54"/>
    </row>
    <row r="676" spans="1:14" ht="12.75" hidden="1" customHeight="1">
      <c r="A676" s="56" t="s">
        <v>120</v>
      </c>
      <c r="B676" s="57">
        <f>'Nom. Sic. Sem. 2'!$C$4</f>
        <v>43535</v>
      </c>
      <c r="C676" s="52" t="s">
        <v>16</v>
      </c>
      <c r="D676" s="57">
        <f>'Nom. Sic. Sem. 2'!$G$4</f>
        <v>43541</v>
      </c>
      <c r="E676" s="52" t="s">
        <v>121</v>
      </c>
      <c r="F676" s="54">
        <f>'Nom. Sic. Sem. 1'!$J$4</f>
        <v>2019</v>
      </c>
      <c r="G676" s="55"/>
      <c r="I676" s="56" t="s">
        <v>120</v>
      </c>
      <c r="J676" s="57">
        <f>'Nom. Sic. Sem. 2'!$C$4</f>
        <v>43535</v>
      </c>
      <c r="K676" s="52" t="s">
        <v>16</v>
      </c>
      <c r="L676" s="57">
        <f>'Nom. Sic. Sem. 2'!$G$4</f>
        <v>43541</v>
      </c>
      <c r="M676" s="52" t="s">
        <v>121</v>
      </c>
      <c r="N676" s="54">
        <f>'Nom. Sic. Sem. 1'!$J$4</f>
        <v>2019</v>
      </c>
    </row>
    <row r="677" spans="1:14" ht="12.75" hidden="1" customHeight="1">
      <c r="A677" s="1277" t="s">
        <v>122</v>
      </c>
      <c r="B677" s="1278"/>
      <c r="C677" s="1279" t="e">
        <f>'Nom. Sic. Sem. 2'!#REF!</f>
        <v>#REF!</v>
      </c>
      <c r="D677" s="1279"/>
      <c r="E677" s="1279"/>
      <c r="F677" s="1280"/>
      <c r="G677" s="60"/>
      <c r="I677" s="1277" t="s">
        <v>122</v>
      </c>
      <c r="J677" s="1278"/>
      <c r="K677" s="1279" t="e">
        <f>'Nom. Sic. Sem. 2'!#REF!</f>
        <v>#REF!</v>
      </c>
      <c r="L677" s="1279"/>
      <c r="M677" s="1279"/>
      <c r="N677" s="1280"/>
    </row>
    <row r="678" spans="1:14" ht="12.75" hidden="1" customHeight="1">
      <c r="A678" s="58"/>
      <c r="B678" s="59"/>
      <c r="C678" s="61"/>
      <c r="D678" s="61"/>
      <c r="E678" s="61"/>
      <c r="F678" s="62"/>
      <c r="G678" s="63"/>
      <c r="I678" s="58"/>
      <c r="J678" s="59"/>
      <c r="K678" s="61"/>
      <c r="L678" s="61"/>
      <c r="M678" s="61"/>
      <c r="N678" s="62"/>
    </row>
    <row r="679" spans="1:14" ht="12.75" hidden="1" customHeight="1">
      <c r="A679" s="64" t="e">
        <f>'Nom. Sic. Sem. 2'!#REF!</f>
        <v>#REF!</v>
      </c>
      <c r="B679" s="52" t="s">
        <v>123</v>
      </c>
      <c r="C679" s="52"/>
      <c r="D679" s="52"/>
      <c r="E679" s="1272" t="e">
        <f>'Nom. Sic. Sem. 2'!#REF!</f>
        <v>#REF!</v>
      </c>
      <c r="F679" s="1273"/>
      <c r="G679" s="65"/>
      <c r="I679" s="64" t="e">
        <f>'Nom. Sic. Sem. 2'!#REF!</f>
        <v>#REF!</v>
      </c>
      <c r="J679" s="52" t="s">
        <v>123</v>
      </c>
      <c r="K679" s="52"/>
      <c r="L679" s="52"/>
      <c r="M679" s="1272" t="e">
        <f>'Nom. Sic. Sem. 2'!#REF!</f>
        <v>#REF!</v>
      </c>
      <c r="N679" s="1273"/>
    </row>
    <row r="680" spans="1:14" ht="12.75" hidden="1" customHeight="1">
      <c r="A680" s="64"/>
      <c r="B680" s="52"/>
      <c r="C680" s="52"/>
      <c r="D680" s="52"/>
      <c r="E680" s="1272">
        <v>0</v>
      </c>
      <c r="F680" s="1273"/>
      <c r="G680" s="65"/>
      <c r="I680" s="64"/>
      <c r="J680" s="52"/>
      <c r="K680" s="52"/>
      <c r="L680" s="52"/>
      <c r="M680" s="1259">
        <v>0</v>
      </c>
      <c r="N680" s="1260"/>
    </row>
    <row r="681" spans="1:14" ht="12.75" hidden="1" customHeight="1">
      <c r="A681" s="64"/>
      <c r="B681" s="52" t="s">
        <v>124</v>
      </c>
      <c r="C681" s="52"/>
      <c r="D681" s="52"/>
      <c r="E681" s="1272" t="e">
        <f>'Nom. Sic. Sem. 2'!#REF!</f>
        <v>#REF!</v>
      </c>
      <c r="F681" s="1273"/>
      <c r="G681" s="65"/>
      <c r="I681" s="64"/>
      <c r="J681" s="52" t="s">
        <v>124</v>
      </c>
      <c r="K681" s="52"/>
      <c r="L681" s="52"/>
      <c r="M681" s="1259" t="e">
        <f>'Nom. Sic. Sem. 2'!#REF!</f>
        <v>#REF!</v>
      </c>
      <c r="N681" s="1260"/>
    </row>
    <row r="682" spans="1:14" ht="16.5" hidden="1" customHeight="1">
      <c r="A682" s="66">
        <v>0</v>
      </c>
      <c r="B682" s="52" t="s">
        <v>125</v>
      </c>
      <c r="C682" s="52"/>
      <c r="D682" s="52"/>
      <c r="E682" s="1272">
        <v>0</v>
      </c>
      <c r="F682" s="1273"/>
      <c r="G682" s="65"/>
      <c r="I682" s="66">
        <v>0</v>
      </c>
      <c r="J682" s="52" t="s">
        <v>125</v>
      </c>
      <c r="K682" s="52"/>
      <c r="L682" s="52"/>
      <c r="M682" s="1259">
        <v>0</v>
      </c>
      <c r="N682" s="1260"/>
    </row>
    <row r="683" spans="1:14" ht="12.75" hidden="1" customHeight="1">
      <c r="A683" s="66">
        <v>0</v>
      </c>
      <c r="B683" s="52" t="s">
        <v>126</v>
      </c>
      <c r="C683" s="52"/>
      <c r="D683" s="52"/>
      <c r="E683" s="1272">
        <v>0</v>
      </c>
      <c r="F683" s="1273"/>
      <c r="G683" s="65"/>
      <c r="I683" s="66">
        <v>0</v>
      </c>
      <c r="J683" s="52" t="s">
        <v>126</v>
      </c>
      <c r="K683" s="52"/>
      <c r="L683" s="52"/>
      <c r="M683" s="1259">
        <v>0</v>
      </c>
      <c r="N683" s="1260"/>
    </row>
    <row r="684" spans="1:14" ht="12.75" hidden="1" customHeight="1">
      <c r="A684" s="67" t="e">
        <f>'Nom. Sic. Sem. 2'!#REF!</f>
        <v>#REF!</v>
      </c>
      <c r="B684" s="52" t="s">
        <v>127</v>
      </c>
      <c r="C684" s="52"/>
      <c r="D684" s="52"/>
      <c r="E684" s="1272" t="e">
        <f>'Nom. Sic. Sem. 2'!#REF!</f>
        <v>#REF!</v>
      </c>
      <c r="F684" s="1273"/>
      <c r="G684" s="65"/>
      <c r="I684" s="67" t="e">
        <f>'Nom. Sic. Sem. 2'!#REF!</f>
        <v>#REF!</v>
      </c>
      <c r="J684" s="52" t="s">
        <v>127</v>
      </c>
      <c r="K684" s="52"/>
      <c r="L684" s="52"/>
      <c r="M684" s="1259" t="e">
        <f>'Nom. Sic. Sem. 2'!#REF!</f>
        <v>#REF!</v>
      </c>
      <c r="N684" s="1260"/>
    </row>
    <row r="685" spans="1:14" ht="12.75" hidden="1" customHeight="1">
      <c r="A685" s="66" t="e">
        <f>'Nom. Sic. Sem. 2'!#REF!</f>
        <v>#REF!</v>
      </c>
      <c r="B685" s="52" t="s">
        <v>128</v>
      </c>
      <c r="C685" s="52"/>
      <c r="D685" s="52"/>
      <c r="E685" s="1272" t="e">
        <f>'Nom. Sic. Sem. 2'!#REF!</f>
        <v>#REF!</v>
      </c>
      <c r="F685" s="1273"/>
      <c r="G685" s="65"/>
      <c r="I685" s="66" t="e">
        <f>'Nom. Sic. Sem. 2'!#REF!</f>
        <v>#REF!</v>
      </c>
      <c r="J685" s="52" t="s">
        <v>128</v>
      </c>
      <c r="K685" s="52"/>
      <c r="L685" s="52"/>
      <c r="M685" s="1259" t="e">
        <f>'Nom. Sic. Sem. 2'!#REF!</f>
        <v>#REF!</v>
      </c>
      <c r="N685" s="1260"/>
    </row>
    <row r="686" spans="1:14" hidden="1">
      <c r="A686" s="66" t="e">
        <f>'Nom. Sic. Sem. 2'!#REF!</f>
        <v>#REF!</v>
      </c>
      <c r="B686" s="1267" t="str">
        <f>'Nom. Sic. Sem. 1'!$O$4</f>
        <v>PR / RM /F</v>
      </c>
      <c r="C686" s="1267"/>
      <c r="D686" s="1267"/>
      <c r="E686" s="1272" t="e">
        <f>'Nom. Sic. Sem. 2'!#REF!</f>
        <v>#REF!</v>
      </c>
      <c r="F686" s="1273"/>
      <c r="G686" s="65"/>
      <c r="I686" s="66" t="e">
        <f>'Nom. Sic. Sem. 2'!#REF!</f>
        <v>#REF!</v>
      </c>
      <c r="J686" s="1267" t="str">
        <f>'Nom. Sic. Sem. 1'!$O$4</f>
        <v>PR / RM /F</v>
      </c>
      <c r="K686" s="1267"/>
      <c r="L686" s="1267"/>
      <c r="M686" s="1259" t="e">
        <f>'Nom. Sic. Sem. 2'!#REF!</f>
        <v>#REF!</v>
      </c>
      <c r="N686" s="1260"/>
    </row>
    <row r="687" spans="1:14" ht="12.75" hidden="1" customHeight="1">
      <c r="A687" s="51"/>
      <c r="B687" s="1261" t="s">
        <v>10</v>
      </c>
      <c r="C687" s="1261"/>
      <c r="D687" s="52"/>
      <c r="E687" s="1259" t="e">
        <f>SUM(E679:F686)</f>
        <v>#REF!</v>
      </c>
      <c r="F687" s="1262"/>
      <c r="G687" s="69"/>
      <c r="I687" s="51"/>
      <c r="J687" s="1261" t="s">
        <v>10</v>
      </c>
      <c r="K687" s="1261"/>
      <c r="L687" s="52"/>
      <c r="M687" s="1259" t="e">
        <f>SUM(M679:N686)</f>
        <v>#REF!</v>
      </c>
      <c r="N687" s="1260"/>
    </row>
    <row r="688" spans="1:14" ht="12.75" hidden="1" customHeight="1">
      <c r="A688" s="1263" t="s">
        <v>105</v>
      </c>
      <c r="B688" s="1248"/>
      <c r="C688" s="1248"/>
      <c r="D688" s="1248"/>
      <c r="E688" s="1257"/>
      <c r="F688" s="1258"/>
      <c r="G688" s="69"/>
      <c r="I688" s="1263" t="s">
        <v>105</v>
      </c>
      <c r="J688" s="1248"/>
      <c r="K688" s="1248"/>
      <c r="L688" s="1248"/>
      <c r="M688" s="1264"/>
      <c r="N688" s="1265"/>
    </row>
    <row r="689" spans="1:14" ht="13.5" hidden="1" customHeight="1" thickBot="1">
      <c r="A689" s="1266" t="s">
        <v>129</v>
      </c>
      <c r="B689" s="1267"/>
      <c r="C689" s="1267"/>
      <c r="D689" s="73" t="e">
        <f>'Nom. Sic. Sem. 2'!#REF!</f>
        <v>#REF!</v>
      </c>
      <c r="E689" s="52"/>
      <c r="F689" s="54"/>
      <c r="G689" s="55"/>
      <c r="I689" s="1266" t="s">
        <v>129</v>
      </c>
      <c r="J689" s="1267"/>
      <c r="K689" s="1267"/>
      <c r="L689" s="73" t="e">
        <f>'Nom. Sic. Sem. 2'!#REF!</f>
        <v>#REF!</v>
      </c>
      <c r="M689" s="52"/>
      <c r="N689" s="54"/>
    </row>
    <row r="690" spans="1:14" ht="20.25" hidden="1" customHeight="1" thickBot="1">
      <c r="A690" s="1266" t="s">
        <v>130</v>
      </c>
      <c r="B690" s="1267"/>
      <c r="C690" s="1267"/>
      <c r="D690" s="73" t="e">
        <f>'Nom. Sic. Sem. 2'!#REF!</f>
        <v>#REF!</v>
      </c>
      <c r="E690" s="73"/>
      <c r="F690" s="54"/>
      <c r="G690" s="55"/>
      <c r="I690" s="1266" t="s">
        <v>130</v>
      </c>
      <c r="J690" s="1267"/>
      <c r="K690" s="1267"/>
      <c r="L690" s="73" t="e">
        <f>'Nom. Sic. Sem. 2'!#REF!</f>
        <v>#REF!</v>
      </c>
      <c r="M690" s="73"/>
      <c r="N690" s="54"/>
    </row>
    <row r="691" spans="1:14" hidden="1">
      <c r="A691" s="72" t="s">
        <v>131</v>
      </c>
      <c r="B691" s="68"/>
      <c r="C691" s="68"/>
      <c r="D691" s="73" t="e">
        <f>'Nom. Sic. Sem. 2'!#REF!</f>
        <v>#REF!</v>
      </c>
      <c r="E691" s="52"/>
      <c r="F691" s="54"/>
      <c r="G691" s="55"/>
      <c r="I691" s="72" t="s">
        <v>131</v>
      </c>
      <c r="J691" s="68"/>
      <c r="K691" s="68"/>
      <c r="L691" s="73" t="e">
        <f>'Nom. Sic. Sem. 2'!#REF!</f>
        <v>#REF!</v>
      </c>
      <c r="M691" s="52"/>
      <c r="N691" s="54"/>
    </row>
    <row r="692" spans="1:14" hidden="1">
      <c r="A692" s="1266" t="s">
        <v>132</v>
      </c>
      <c r="B692" s="1267"/>
      <c r="C692" s="1267"/>
      <c r="D692" s="73" t="e">
        <f>'Nom. Sic. Sem. 2'!#REF!</f>
        <v>#REF!</v>
      </c>
      <c r="E692" s="52"/>
      <c r="F692" s="54"/>
      <c r="G692" s="55"/>
      <c r="I692" s="1266" t="s">
        <v>132</v>
      </c>
      <c r="J692" s="1267"/>
      <c r="K692" s="1267"/>
      <c r="L692" s="73" t="e">
        <f>'Nom. Sic. Sem. 2'!#REF!</f>
        <v>#REF!</v>
      </c>
      <c r="M692" s="52"/>
      <c r="N692" s="54"/>
    </row>
    <row r="693" spans="1:14" ht="12.75" hidden="1" customHeight="1">
      <c r="A693" s="1266" t="s">
        <v>133</v>
      </c>
      <c r="B693" s="1267"/>
      <c r="C693" s="1267"/>
      <c r="D693" s="73" t="e">
        <f>'Nom. Sic. Sem. 2'!#REF!</f>
        <v>#REF!</v>
      </c>
      <c r="E693" s="52"/>
      <c r="F693" s="54"/>
      <c r="G693" s="55"/>
      <c r="I693" s="1266" t="s">
        <v>133</v>
      </c>
      <c r="J693" s="1267"/>
      <c r="K693" s="1267"/>
      <c r="L693" s="73" t="e">
        <f>'Nom. Sic. Sem. 2'!#REF!</f>
        <v>#REF!</v>
      </c>
      <c r="M693" s="52"/>
      <c r="N693" s="54"/>
    </row>
    <row r="694" spans="1:14" ht="12.75" hidden="1" customHeight="1">
      <c r="A694" s="1268" t="s">
        <v>134</v>
      </c>
      <c r="B694" s="1257"/>
      <c r="C694" s="1257"/>
      <c r="D694" s="52"/>
      <c r="E694" s="1269" t="e">
        <f>SUM(D689:D693)</f>
        <v>#REF!</v>
      </c>
      <c r="F694" s="1258"/>
      <c r="G694" s="69"/>
      <c r="I694" s="1268" t="s">
        <v>134</v>
      </c>
      <c r="J694" s="1269"/>
      <c r="K694" s="1269"/>
      <c r="L694" s="52"/>
      <c r="M694" s="1270" t="e">
        <f>SUM(L689:L693)</f>
        <v>#REF!</v>
      </c>
      <c r="N694" s="1271"/>
    </row>
    <row r="695" spans="1:14" ht="13.5" hidden="1" thickBot="1">
      <c r="A695" s="51"/>
      <c r="B695" s="1248" t="s">
        <v>104</v>
      </c>
      <c r="C695" s="1248"/>
      <c r="D695" s="1248"/>
      <c r="E695" s="1249" t="e">
        <f>(E687-E694)</f>
        <v>#REF!</v>
      </c>
      <c r="F695" s="1250"/>
      <c r="G695" s="69"/>
      <c r="I695" s="51"/>
      <c r="J695" s="1248" t="s">
        <v>104</v>
      </c>
      <c r="K695" s="1248"/>
      <c r="L695" s="1251"/>
      <c r="M695" s="1249" t="e">
        <f>(M687-M694)</f>
        <v>#REF!</v>
      </c>
      <c r="N695" s="1252"/>
    </row>
    <row r="696" spans="1:14" hidden="1">
      <c r="A696" s="51"/>
      <c r="B696" s="52"/>
      <c r="C696" s="52"/>
      <c r="D696" s="52"/>
      <c r="E696" s="52"/>
      <c r="F696" s="54"/>
      <c r="G696" s="55"/>
      <c r="I696" s="51"/>
      <c r="J696" s="52"/>
      <c r="K696" s="52"/>
      <c r="L696" s="52"/>
      <c r="M696" s="52"/>
      <c r="N696" s="54"/>
    </row>
    <row r="697" spans="1:14" hidden="1">
      <c r="A697" s="51"/>
      <c r="B697" s="52"/>
      <c r="C697" s="52"/>
      <c r="D697" s="52"/>
      <c r="E697" s="52"/>
      <c r="F697" s="54"/>
      <c r="G697" s="55"/>
      <c r="I697" s="51"/>
      <c r="J697" s="52"/>
      <c r="K697" s="52"/>
      <c r="L697" s="52"/>
      <c r="M697" s="52"/>
      <c r="N697" s="54"/>
    </row>
    <row r="698" spans="1:14" hidden="1">
      <c r="A698" s="1253"/>
      <c r="B698" s="1254"/>
      <c r="C698" s="1254"/>
      <c r="D698" s="52" t="s">
        <v>135</v>
      </c>
      <c r="E698" s="52"/>
      <c r="F698" s="54"/>
      <c r="G698" s="55"/>
      <c r="I698" s="1253"/>
      <c r="J698" s="1254"/>
      <c r="K698" s="1254"/>
      <c r="L698" s="52" t="s">
        <v>135</v>
      </c>
      <c r="M698" s="52"/>
      <c r="N698" s="54"/>
    </row>
    <row r="699" spans="1:14" hidden="1">
      <c r="A699" s="1255" t="s">
        <v>136</v>
      </c>
      <c r="B699" s="1256"/>
      <c r="C699" s="1256"/>
      <c r="D699" s="1257" t="s">
        <v>137</v>
      </c>
      <c r="E699" s="1257"/>
      <c r="F699" s="1258"/>
      <c r="G699" s="69"/>
      <c r="I699" s="1255" t="s">
        <v>136</v>
      </c>
      <c r="J699" s="1256"/>
      <c r="K699" s="1256"/>
      <c r="L699" s="1257" t="s">
        <v>137</v>
      </c>
      <c r="M699" s="1257"/>
      <c r="N699" s="1258"/>
    </row>
    <row r="700" spans="1:14" ht="13.5" thickBot="1">
      <c r="A700" s="75"/>
      <c r="B700" s="76"/>
      <c r="C700" s="76"/>
      <c r="D700" s="76"/>
      <c r="E700" s="76"/>
      <c r="F700" s="77"/>
      <c r="G700" s="55"/>
      <c r="I700" s="75"/>
      <c r="J700" s="76"/>
      <c r="K700" s="76"/>
      <c r="L700" s="76"/>
      <c r="M700" s="76"/>
      <c r="N700" s="77"/>
    </row>
    <row r="701" spans="1:14" ht="13.5" hidden="1" thickBot="1">
      <c r="A701" s="52"/>
      <c r="B701" s="52"/>
      <c r="C701" s="52"/>
      <c r="D701" s="52"/>
      <c r="E701" s="52"/>
      <c r="F701" s="52"/>
      <c r="G701" s="55"/>
      <c r="I701" s="52"/>
      <c r="J701" s="52"/>
      <c r="K701" s="52"/>
      <c r="L701" s="52"/>
      <c r="M701" s="52"/>
      <c r="N701" s="52"/>
    </row>
    <row r="702" spans="1:14" ht="19.5" hidden="1" customHeight="1">
      <c r="A702" s="52"/>
      <c r="B702" s="52"/>
      <c r="C702" s="52"/>
      <c r="D702" s="52"/>
      <c r="E702" s="52"/>
      <c r="F702" s="52"/>
      <c r="G702" s="55"/>
      <c r="I702" s="52"/>
      <c r="J702" s="52"/>
      <c r="K702" s="52"/>
      <c r="L702" s="52"/>
      <c r="M702" s="52"/>
      <c r="N702" s="52"/>
    </row>
    <row r="703" spans="1:14" ht="13.5" hidden="1" thickBot="1">
      <c r="A703" s="52"/>
      <c r="B703" s="52"/>
      <c r="C703" s="52"/>
      <c r="D703" s="52"/>
      <c r="E703" s="52"/>
      <c r="F703" s="52"/>
      <c r="G703" s="55"/>
      <c r="I703" s="52"/>
      <c r="J703" s="52"/>
      <c r="K703" s="52"/>
      <c r="L703" s="52"/>
      <c r="M703" s="52"/>
      <c r="N703" s="52"/>
    </row>
    <row r="704" spans="1:14" ht="13.5" hidden="1" thickBot="1">
      <c r="A704" s="52"/>
      <c r="B704" s="52"/>
      <c r="C704" s="52"/>
      <c r="D704" s="52"/>
      <c r="E704" s="52"/>
      <c r="F704" s="52"/>
      <c r="G704" s="55"/>
      <c r="I704" s="52"/>
      <c r="J704" s="52"/>
      <c r="K704" s="52"/>
      <c r="L704" s="52"/>
      <c r="M704" s="52"/>
      <c r="N704" s="52"/>
    </row>
    <row r="705" spans="1:14" ht="12.75" hidden="1" customHeight="1">
      <c r="A705" s="52"/>
      <c r="B705" s="52"/>
      <c r="C705" s="52"/>
      <c r="D705" s="52"/>
      <c r="E705" s="52"/>
      <c r="F705" s="52"/>
      <c r="G705" s="55"/>
      <c r="H705" s="52"/>
      <c r="I705" s="52"/>
      <c r="J705" s="52"/>
      <c r="K705" s="52"/>
      <c r="L705" s="52"/>
      <c r="M705" s="52"/>
      <c r="N705" s="52"/>
    </row>
    <row r="706" spans="1:14" ht="13.5" hidden="1" thickBot="1">
      <c r="A706" s="52"/>
      <c r="B706" s="52"/>
      <c r="C706" s="52"/>
      <c r="D706" s="52"/>
      <c r="E706" s="52"/>
      <c r="F706" s="52"/>
      <c r="G706" s="55"/>
      <c r="H706" s="52"/>
      <c r="I706" s="52"/>
      <c r="J706" s="52"/>
      <c r="K706" s="52"/>
      <c r="L706" s="52"/>
      <c r="M706" s="52"/>
      <c r="N706" s="52"/>
    </row>
    <row r="707" spans="1:14" ht="12.75" hidden="1" customHeight="1">
      <c r="G707" s="55"/>
    </row>
    <row r="708" spans="1:14" ht="12.75" hidden="1" customHeight="1">
      <c r="A708" s="1274" t="s">
        <v>138</v>
      </c>
      <c r="B708" s="1275"/>
      <c r="C708" s="1275"/>
      <c r="D708" s="1275"/>
      <c r="E708" s="1275"/>
      <c r="F708" s="1276"/>
      <c r="G708" s="50"/>
      <c r="I708" s="1274" t="s">
        <v>138</v>
      </c>
      <c r="J708" s="1275"/>
      <c r="K708" s="1275"/>
      <c r="L708" s="1275"/>
      <c r="M708" s="1275"/>
      <c r="N708" s="1276"/>
    </row>
    <row r="709" spans="1:14" ht="12.75" hidden="1" customHeight="1">
      <c r="A709" s="51"/>
      <c r="B709" s="52"/>
      <c r="C709" s="52"/>
      <c r="D709" s="53"/>
      <c r="E709" s="52"/>
      <c r="F709" s="54"/>
      <c r="G709" s="55"/>
      <c r="I709" s="51"/>
      <c r="J709" s="52"/>
      <c r="K709" s="52"/>
      <c r="L709" s="53"/>
      <c r="M709" s="52"/>
      <c r="N709" s="54"/>
    </row>
    <row r="710" spans="1:14" ht="12.75" hidden="1" customHeight="1">
      <c r="A710" s="56" t="s">
        <v>120</v>
      </c>
      <c r="B710" s="57">
        <f>'Nom. Sic. Sem. 2'!$C$4</f>
        <v>43535</v>
      </c>
      <c r="C710" s="52" t="s">
        <v>16</v>
      </c>
      <c r="D710" s="57">
        <f>'Nom. Sic. Sem. 2'!$G$4</f>
        <v>43541</v>
      </c>
      <c r="E710" s="52" t="s">
        <v>121</v>
      </c>
      <c r="F710" s="54">
        <f>'Nom. Sic. Sem. 1'!$J$4</f>
        <v>2019</v>
      </c>
      <c r="G710" s="55"/>
      <c r="I710" s="56" t="s">
        <v>120</v>
      </c>
      <c r="J710" s="57">
        <f>'Nom. Sic. Sem. 2'!$C$4</f>
        <v>43535</v>
      </c>
      <c r="K710" s="52" t="s">
        <v>16</v>
      </c>
      <c r="L710" s="57">
        <f>'Nom. Sic. Sem. 2'!$G$4</f>
        <v>43541</v>
      </c>
      <c r="M710" s="52" t="s">
        <v>121</v>
      </c>
      <c r="N710" s="54">
        <f>'Nom. Sic. Sem. 1'!$J$4</f>
        <v>2019</v>
      </c>
    </row>
    <row r="711" spans="1:14" ht="12.75" hidden="1" customHeight="1">
      <c r="A711" s="1277" t="s">
        <v>122</v>
      </c>
      <c r="B711" s="1278"/>
      <c r="C711" s="1279" t="e">
        <f>'Nom. Sic. Sem. 2'!#REF!</f>
        <v>#REF!</v>
      </c>
      <c r="D711" s="1279"/>
      <c r="E711" s="1279"/>
      <c r="F711" s="1280"/>
      <c r="G711" s="60"/>
      <c r="I711" s="1277" t="s">
        <v>122</v>
      </c>
      <c r="J711" s="1278"/>
      <c r="K711" s="1279" t="e">
        <f>'Nom. Sic. Sem. 2'!#REF!</f>
        <v>#REF!</v>
      </c>
      <c r="L711" s="1279"/>
      <c r="M711" s="1279"/>
      <c r="N711" s="1280"/>
    </row>
    <row r="712" spans="1:14" ht="12.75" hidden="1" customHeight="1">
      <c r="A712" s="58"/>
      <c r="B712" s="59"/>
      <c r="C712" s="61"/>
      <c r="D712" s="61"/>
      <c r="E712" s="61"/>
      <c r="F712" s="62"/>
      <c r="G712" s="63"/>
      <c r="I712" s="58"/>
      <c r="J712" s="59"/>
      <c r="K712" s="61"/>
      <c r="L712" s="61"/>
      <c r="M712" s="61"/>
      <c r="N712" s="62"/>
    </row>
    <row r="713" spans="1:14" ht="12.75" hidden="1" customHeight="1">
      <c r="A713" s="64" t="e">
        <f>'Nom. Sic. Sem. 2'!#REF!</f>
        <v>#REF!</v>
      </c>
      <c r="B713" s="52" t="s">
        <v>123</v>
      </c>
      <c r="C713" s="52"/>
      <c r="D713" s="52"/>
      <c r="E713" s="1272" t="e">
        <f>'Nom. Sic. Sem. 2'!#REF!</f>
        <v>#REF!</v>
      </c>
      <c r="F713" s="1273"/>
      <c r="G713" s="65"/>
      <c r="I713" s="64" t="e">
        <f>'Nom. Sic. Sem. 2'!#REF!</f>
        <v>#REF!</v>
      </c>
      <c r="J713" s="52" t="s">
        <v>123</v>
      </c>
      <c r="K713" s="52"/>
      <c r="L713" s="52"/>
      <c r="M713" s="1272" t="e">
        <f>'Nom. Sic. Sem. 2'!#REF!</f>
        <v>#REF!</v>
      </c>
      <c r="N713" s="1273"/>
    </row>
    <row r="714" spans="1:14" ht="12.75" hidden="1" customHeight="1">
      <c r="A714" s="64"/>
      <c r="B714" s="52"/>
      <c r="C714" s="52"/>
      <c r="D714" s="52"/>
      <c r="E714" s="1272">
        <v>0</v>
      </c>
      <c r="F714" s="1273"/>
      <c r="G714" s="65"/>
      <c r="I714" s="64"/>
      <c r="J714" s="52"/>
      <c r="K714" s="52"/>
      <c r="L714" s="52"/>
      <c r="M714" s="1259">
        <v>0</v>
      </c>
      <c r="N714" s="1260"/>
    </row>
    <row r="715" spans="1:14" ht="16.5" hidden="1" customHeight="1">
      <c r="A715" s="64"/>
      <c r="B715" s="52" t="s">
        <v>124</v>
      </c>
      <c r="C715" s="52"/>
      <c r="D715" s="52"/>
      <c r="E715" s="1272" t="e">
        <f>'Nom. Sic. Sem. 2'!#REF!</f>
        <v>#REF!</v>
      </c>
      <c r="F715" s="1273"/>
      <c r="G715" s="65"/>
      <c r="I715" s="64"/>
      <c r="J715" s="52" t="s">
        <v>124</v>
      </c>
      <c r="K715" s="52"/>
      <c r="L715" s="52"/>
      <c r="M715" s="1259" t="e">
        <f>'Nom. Sic. Sem. 2'!#REF!</f>
        <v>#REF!</v>
      </c>
      <c r="N715" s="1260"/>
    </row>
    <row r="716" spans="1:14" ht="12.75" hidden="1" customHeight="1">
      <c r="A716" s="66">
        <v>0</v>
      </c>
      <c r="B716" s="52" t="s">
        <v>125</v>
      </c>
      <c r="C716" s="52"/>
      <c r="D716" s="52"/>
      <c r="E716" s="1272">
        <v>0</v>
      </c>
      <c r="F716" s="1273"/>
      <c r="G716" s="65"/>
      <c r="I716" s="66">
        <v>0</v>
      </c>
      <c r="J716" s="52" t="s">
        <v>125</v>
      </c>
      <c r="K716" s="52"/>
      <c r="L716" s="52"/>
      <c r="M716" s="1259">
        <v>0</v>
      </c>
      <c r="N716" s="1260"/>
    </row>
    <row r="717" spans="1:14" ht="12.75" hidden="1" customHeight="1">
      <c r="A717" s="66">
        <v>0</v>
      </c>
      <c r="B717" s="52" t="s">
        <v>126</v>
      </c>
      <c r="C717" s="52"/>
      <c r="D717" s="52"/>
      <c r="E717" s="1272">
        <v>0</v>
      </c>
      <c r="F717" s="1273"/>
      <c r="G717" s="65"/>
      <c r="I717" s="66">
        <v>0</v>
      </c>
      <c r="J717" s="52" t="s">
        <v>126</v>
      </c>
      <c r="K717" s="52"/>
      <c r="L717" s="52"/>
      <c r="M717" s="1259">
        <v>0</v>
      </c>
      <c r="N717" s="1260"/>
    </row>
    <row r="718" spans="1:14" ht="12.75" hidden="1" customHeight="1">
      <c r="A718" s="67" t="e">
        <f>'Nom. Sic. Sem. 2'!#REF!</f>
        <v>#REF!</v>
      </c>
      <c r="B718" s="52" t="s">
        <v>127</v>
      </c>
      <c r="C718" s="52"/>
      <c r="D718" s="52"/>
      <c r="E718" s="1272" t="e">
        <f>'Nom. Sic. Sem. 2'!#REF!</f>
        <v>#REF!</v>
      </c>
      <c r="F718" s="1273"/>
      <c r="G718" s="65"/>
      <c r="I718" s="67" t="e">
        <f>'Nom. Sic. Sem. 2'!#REF!</f>
        <v>#REF!</v>
      </c>
      <c r="J718" s="52" t="s">
        <v>127</v>
      </c>
      <c r="K718" s="52"/>
      <c r="L718" s="52"/>
      <c r="M718" s="1259" t="e">
        <f>'Nom. Sic. Sem. 2'!#REF!</f>
        <v>#REF!</v>
      </c>
      <c r="N718" s="1260"/>
    </row>
    <row r="719" spans="1:14" ht="13.5" hidden="1" thickBot="1">
      <c r="A719" s="66" t="e">
        <f>'Nom. Sic. Sem. 2'!#REF!</f>
        <v>#REF!</v>
      </c>
      <c r="B719" s="52" t="s">
        <v>128</v>
      </c>
      <c r="C719" s="52"/>
      <c r="D719" s="52"/>
      <c r="E719" s="1272" t="e">
        <f>'Nom. Sic. Sem. 2'!#REF!</f>
        <v>#REF!</v>
      </c>
      <c r="F719" s="1273"/>
      <c r="G719" s="65"/>
      <c r="I719" s="66" t="e">
        <f>'Nom. Sic. Sem. 2'!#REF!</f>
        <v>#REF!</v>
      </c>
      <c r="J719" s="52" t="s">
        <v>128</v>
      </c>
      <c r="K719" s="52"/>
      <c r="L719" s="52"/>
      <c r="M719" s="1259" t="e">
        <f>'Nom. Sic. Sem. 2'!#REF!</f>
        <v>#REF!</v>
      </c>
      <c r="N719" s="1260"/>
    </row>
    <row r="720" spans="1:14" ht="12.75" hidden="1" customHeight="1">
      <c r="A720" s="66" t="e">
        <f>'Nom. Sic. Sem. 2'!#REF!</f>
        <v>#REF!</v>
      </c>
      <c r="B720" s="1267" t="str">
        <f>'Nom. Sic. Sem. 1'!$O$4</f>
        <v>PR / RM /F</v>
      </c>
      <c r="C720" s="1267"/>
      <c r="D720" s="1267"/>
      <c r="E720" s="1272" t="e">
        <f>'Nom. Sic. Sem. 2'!#REF!</f>
        <v>#REF!</v>
      </c>
      <c r="F720" s="1273"/>
      <c r="G720" s="65"/>
      <c r="I720" s="66" t="e">
        <f>'Nom. Sic. Sem. 2'!#REF!</f>
        <v>#REF!</v>
      </c>
      <c r="J720" s="1267" t="str">
        <f>'Nom. Sic. Sem. 1'!$O$4</f>
        <v>PR / RM /F</v>
      </c>
      <c r="K720" s="1267"/>
      <c r="L720" s="1267"/>
      <c r="M720" s="1259" t="e">
        <f>'Nom. Sic. Sem. 2'!#REF!</f>
        <v>#REF!</v>
      </c>
      <c r="N720" s="1260"/>
    </row>
    <row r="721" spans="1:14" ht="12.75" hidden="1" customHeight="1">
      <c r="A721" s="51"/>
      <c r="B721" s="1261" t="s">
        <v>10</v>
      </c>
      <c r="C721" s="1261"/>
      <c r="D721" s="52"/>
      <c r="E721" s="1259" t="e">
        <f>SUM(E713:F720)</f>
        <v>#REF!</v>
      </c>
      <c r="F721" s="1262"/>
      <c r="G721" s="69"/>
      <c r="I721" s="51"/>
      <c r="J721" s="1261" t="s">
        <v>10</v>
      </c>
      <c r="K721" s="1261"/>
      <c r="L721" s="52"/>
      <c r="M721" s="1259" t="e">
        <f>SUM(M713:N720)</f>
        <v>#REF!</v>
      </c>
      <c r="N721" s="1260"/>
    </row>
    <row r="722" spans="1:14" ht="13.5" hidden="1" customHeight="1" thickBot="1">
      <c r="A722" s="1263" t="s">
        <v>105</v>
      </c>
      <c r="B722" s="1248"/>
      <c r="C722" s="1248"/>
      <c r="D722" s="1248"/>
      <c r="E722" s="1257"/>
      <c r="F722" s="1258"/>
      <c r="G722" s="69"/>
      <c r="I722" s="1263" t="s">
        <v>105</v>
      </c>
      <c r="J722" s="1248"/>
      <c r="K722" s="1248"/>
      <c r="L722" s="1248"/>
      <c r="M722" s="1264"/>
      <c r="N722" s="1265"/>
    </row>
    <row r="723" spans="1:14" ht="20.25" hidden="1" customHeight="1" thickBot="1">
      <c r="A723" s="1266" t="s">
        <v>129</v>
      </c>
      <c r="B723" s="1267"/>
      <c r="C723" s="1267"/>
      <c r="D723" s="73" t="e">
        <f>'Nom. Sic. Sem. 2'!#REF!</f>
        <v>#REF!</v>
      </c>
      <c r="E723" s="52"/>
      <c r="F723" s="54"/>
      <c r="G723" s="55"/>
      <c r="I723" s="1266" t="s">
        <v>129</v>
      </c>
      <c r="J723" s="1267"/>
      <c r="K723" s="1267"/>
      <c r="L723" s="73" t="e">
        <f>'Nom. Sic. Sem. 2'!#REF!</f>
        <v>#REF!</v>
      </c>
      <c r="M723" s="52"/>
      <c r="N723" s="54"/>
    </row>
    <row r="724" spans="1:14" ht="13.5" hidden="1" thickBot="1">
      <c r="A724" s="1266" t="s">
        <v>130</v>
      </c>
      <c r="B724" s="1267"/>
      <c r="C724" s="1267"/>
      <c r="D724" s="73" t="e">
        <f>'Nom. Sic. Sem. 2'!#REF!</f>
        <v>#REF!</v>
      </c>
      <c r="E724" s="73"/>
      <c r="F724" s="54"/>
      <c r="G724" s="55"/>
      <c r="I724" s="1266" t="s">
        <v>130</v>
      </c>
      <c r="J724" s="1267"/>
      <c r="K724" s="1267"/>
      <c r="L724" s="73" t="e">
        <f>'Nom. Sic. Sem. 2'!#REF!</f>
        <v>#REF!</v>
      </c>
      <c r="M724" s="73"/>
      <c r="N724" s="54"/>
    </row>
    <row r="725" spans="1:14" ht="13.5" hidden="1" thickBot="1">
      <c r="A725" s="72" t="s">
        <v>131</v>
      </c>
      <c r="B725" s="68"/>
      <c r="C725" s="68"/>
      <c r="D725" s="73" t="e">
        <f>'Nom. Sic. Sem. 2'!#REF!</f>
        <v>#REF!</v>
      </c>
      <c r="E725" s="52"/>
      <c r="F725" s="54"/>
      <c r="G725" s="55"/>
      <c r="I725" s="72" t="s">
        <v>131</v>
      </c>
      <c r="J725" s="68"/>
      <c r="K725" s="68"/>
      <c r="L725" s="73" t="e">
        <f>'Nom. Sic. Sem. 2'!#REF!</f>
        <v>#REF!</v>
      </c>
      <c r="M725" s="52"/>
      <c r="N725" s="54"/>
    </row>
    <row r="726" spans="1:14" ht="12.75" hidden="1" customHeight="1">
      <c r="A726" s="1266" t="s">
        <v>132</v>
      </c>
      <c r="B726" s="1267"/>
      <c r="C726" s="1267"/>
      <c r="D726" s="73" t="e">
        <f>'Nom. Sic. Sem. 2'!#REF!</f>
        <v>#REF!</v>
      </c>
      <c r="E726" s="52"/>
      <c r="F726" s="54"/>
      <c r="G726" s="55"/>
      <c r="I726" s="1266" t="s">
        <v>132</v>
      </c>
      <c r="J726" s="1267"/>
      <c r="K726" s="1267"/>
      <c r="L726" s="73" t="e">
        <f>'Nom. Sic. Sem. 2'!#REF!</f>
        <v>#REF!</v>
      </c>
      <c r="M726" s="52"/>
      <c r="N726" s="54"/>
    </row>
    <row r="727" spans="1:14" ht="12.75" hidden="1" customHeight="1">
      <c r="A727" s="1266" t="s">
        <v>133</v>
      </c>
      <c r="B727" s="1267"/>
      <c r="C727" s="1267"/>
      <c r="D727" s="73" t="e">
        <f>'Nom. Sic. Sem. 2'!#REF!</f>
        <v>#REF!</v>
      </c>
      <c r="E727" s="52"/>
      <c r="F727" s="54"/>
      <c r="G727" s="55"/>
      <c r="I727" s="1266" t="s">
        <v>133</v>
      </c>
      <c r="J727" s="1267"/>
      <c r="K727" s="1267"/>
      <c r="L727" s="73" t="e">
        <f>'Nom. Sic. Sem. 2'!#REF!</f>
        <v>#REF!</v>
      </c>
      <c r="M727" s="52"/>
      <c r="N727" s="54"/>
    </row>
    <row r="728" spans="1:14" ht="13.5" hidden="1" thickBot="1">
      <c r="A728" s="1268" t="s">
        <v>134</v>
      </c>
      <c r="B728" s="1257"/>
      <c r="C728" s="1257"/>
      <c r="D728" s="52"/>
      <c r="E728" s="1269" t="e">
        <f>SUM(D723:D727)</f>
        <v>#REF!</v>
      </c>
      <c r="F728" s="1258"/>
      <c r="G728" s="69"/>
      <c r="I728" s="1268" t="s">
        <v>134</v>
      </c>
      <c r="J728" s="1269"/>
      <c r="K728" s="1269"/>
      <c r="L728" s="52"/>
      <c r="M728" s="1270" t="e">
        <f>SUM(L723:L727)</f>
        <v>#REF!</v>
      </c>
      <c r="N728" s="1271"/>
    </row>
    <row r="729" spans="1:14" ht="13.5" hidden="1" thickBot="1">
      <c r="A729" s="51"/>
      <c r="B729" s="1248" t="s">
        <v>104</v>
      </c>
      <c r="C729" s="1248"/>
      <c r="D729" s="1248"/>
      <c r="E729" s="1249" t="e">
        <f>(E721-E728)</f>
        <v>#REF!</v>
      </c>
      <c r="F729" s="1250"/>
      <c r="G729" s="69"/>
      <c r="I729" s="51"/>
      <c r="J729" s="1248" t="s">
        <v>104</v>
      </c>
      <c r="K729" s="1248"/>
      <c r="L729" s="1251"/>
      <c r="M729" s="1249" t="e">
        <f>(M721-M728)</f>
        <v>#REF!</v>
      </c>
      <c r="N729" s="1252"/>
    </row>
    <row r="730" spans="1:14" ht="13.5" hidden="1" thickBot="1">
      <c r="A730" s="51"/>
      <c r="B730" s="52"/>
      <c r="C730" s="52"/>
      <c r="D730" s="52"/>
      <c r="E730" s="52"/>
      <c r="F730" s="54"/>
      <c r="G730" s="55"/>
      <c r="I730" s="51"/>
      <c r="J730" s="52"/>
      <c r="K730" s="52"/>
      <c r="L730" s="52"/>
      <c r="M730" s="52"/>
      <c r="N730" s="54"/>
    </row>
    <row r="731" spans="1:14" ht="13.5" hidden="1" thickBot="1">
      <c r="A731" s="51"/>
      <c r="B731" s="52"/>
      <c r="C731" s="52"/>
      <c r="D731" s="52"/>
      <c r="E731" s="52"/>
      <c r="F731" s="54"/>
      <c r="G731" s="55"/>
      <c r="I731" s="51"/>
      <c r="J731" s="52"/>
      <c r="K731" s="52"/>
      <c r="L731" s="52"/>
      <c r="M731" s="52"/>
      <c r="N731" s="54"/>
    </row>
    <row r="732" spans="1:14" ht="13.5" hidden="1" thickBot="1">
      <c r="A732" s="1253"/>
      <c r="B732" s="1254"/>
      <c r="C732" s="1254"/>
      <c r="D732" s="52" t="s">
        <v>135</v>
      </c>
      <c r="E732" s="52"/>
      <c r="F732" s="54"/>
      <c r="G732" s="55"/>
      <c r="I732" s="1253"/>
      <c r="J732" s="1254"/>
      <c r="K732" s="1254"/>
      <c r="L732" s="52" t="s">
        <v>135</v>
      </c>
      <c r="M732" s="52"/>
      <c r="N732" s="54"/>
    </row>
    <row r="733" spans="1:14" ht="13.5" hidden="1" thickBot="1">
      <c r="A733" s="1255" t="s">
        <v>136</v>
      </c>
      <c r="B733" s="1256"/>
      <c r="C733" s="1256"/>
      <c r="D733" s="1257" t="s">
        <v>137</v>
      </c>
      <c r="E733" s="1257"/>
      <c r="F733" s="1258"/>
      <c r="G733" s="69"/>
      <c r="I733" s="1255" t="s">
        <v>136</v>
      </c>
      <c r="J733" s="1256"/>
      <c r="K733" s="1256"/>
      <c r="L733" s="1257" t="s">
        <v>137</v>
      </c>
      <c r="M733" s="1257"/>
      <c r="N733" s="1258"/>
    </row>
    <row r="734" spans="1:14" ht="13.5" hidden="1" thickBot="1">
      <c r="A734" s="75"/>
      <c r="B734" s="76"/>
      <c r="C734" s="76"/>
      <c r="D734" s="76"/>
      <c r="E734" s="76"/>
      <c r="F734" s="77"/>
      <c r="G734" s="55"/>
      <c r="I734" s="75"/>
      <c r="J734" s="76"/>
      <c r="K734" s="76"/>
      <c r="L734" s="76"/>
      <c r="M734" s="76"/>
      <c r="N734" s="77"/>
    </row>
    <row r="735" spans="1:14" ht="13.5" hidden="1" thickBot="1"/>
    <row r="736" spans="1:14" ht="19.5" hidden="1" customHeight="1"/>
    <row r="737" spans="1:14" ht="13.5" hidden="1" thickBot="1"/>
    <row r="738" spans="1:14" ht="13.5" hidden="1" thickBot="1">
      <c r="A738" s="1274" t="s">
        <v>138</v>
      </c>
      <c r="B738" s="1275"/>
      <c r="C738" s="1275"/>
      <c r="D738" s="1275"/>
      <c r="E738" s="1275"/>
      <c r="F738" s="1276"/>
      <c r="G738" s="50"/>
      <c r="I738" s="1274" t="s">
        <v>138</v>
      </c>
      <c r="J738" s="1275"/>
      <c r="K738" s="1275"/>
      <c r="L738" s="1275"/>
      <c r="M738" s="1275"/>
      <c r="N738" s="1276"/>
    </row>
    <row r="739" spans="1:14" ht="12.75" hidden="1" customHeight="1">
      <c r="A739" s="51"/>
      <c r="B739" s="52"/>
      <c r="C739" s="52"/>
      <c r="D739" s="53"/>
      <c r="E739" s="52"/>
      <c r="F739" s="54"/>
      <c r="G739" s="55"/>
      <c r="I739" s="51"/>
      <c r="J739" s="52"/>
      <c r="K739" s="52"/>
      <c r="L739" s="53"/>
      <c r="M739" s="52"/>
      <c r="N739" s="54"/>
    </row>
    <row r="740" spans="1:14" ht="13.5" hidden="1" thickBot="1">
      <c r="A740" s="56" t="s">
        <v>120</v>
      </c>
      <c r="B740" s="57">
        <f>'Nom. Sic. Sem. 2'!$C$4</f>
        <v>43535</v>
      </c>
      <c r="C740" s="52" t="s">
        <v>16</v>
      </c>
      <c r="D740" s="57">
        <f>'Nom. Sic. Sem. 2'!$G$4</f>
        <v>43541</v>
      </c>
      <c r="E740" s="52" t="s">
        <v>121</v>
      </c>
      <c r="F740" s="54">
        <f>'Nom. Sic. Sem. 1'!$J$4</f>
        <v>2019</v>
      </c>
      <c r="G740" s="55"/>
      <c r="I740" s="56" t="s">
        <v>120</v>
      </c>
      <c r="J740" s="57">
        <f>'Nom. Sic. Sem. 2'!$C$4</f>
        <v>43535</v>
      </c>
      <c r="K740" s="52" t="s">
        <v>16</v>
      </c>
      <c r="L740" s="57">
        <f>'Nom. Sic. Sem. 2'!$G$4</f>
        <v>43541</v>
      </c>
      <c r="M740" s="52" t="s">
        <v>121</v>
      </c>
      <c r="N740" s="54">
        <f>'Nom. Sic. Sem. 1'!$J$4</f>
        <v>2019</v>
      </c>
    </row>
    <row r="741" spans="1:14" ht="12.75" hidden="1" customHeight="1">
      <c r="A741" s="1277" t="s">
        <v>122</v>
      </c>
      <c r="B741" s="1278"/>
      <c r="C741" s="1279" t="e">
        <f>'Nom. Sic. Sem. 2'!#REF!</f>
        <v>#REF!</v>
      </c>
      <c r="D741" s="1279"/>
      <c r="E741" s="1279"/>
      <c r="F741" s="1280"/>
      <c r="G741" s="60"/>
      <c r="I741" s="1277" t="s">
        <v>122</v>
      </c>
      <c r="J741" s="1278"/>
      <c r="K741" s="1279" t="e">
        <f>'Nom. Sic. Sem. 2'!#REF!</f>
        <v>#REF!</v>
      </c>
      <c r="L741" s="1279"/>
      <c r="M741" s="1279"/>
      <c r="N741" s="1280"/>
    </row>
    <row r="742" spans="1:14" ht="12.75" hidden="1" customHeight="1">
      <c r="A742" s="58"/>
      <c r="B742" s="59"/>
      <c r="C742" s="61"/>
      <c r="D742" s="61"/>
      <c r="E742" s="61"/>
      <c r="F742" s="62"/>
      <c r="G742" s="63"/>
      <c r="I742" s="58"/>
      <c r="J742" s="59"/>
      <c r="K742" s="61"/>
      <c r="L742" s="61"/>
      <c r="M742" s="61"/>
      <c r="N742" s="62"/>
    </row>
    <row r="743" spans="1:14" ht="12.75" hidden="1" customHeight="1">
      <c r="A743" s="64" t="e">
        <f>'Nom. Sic. Sem. 2'!#REF!</f>
        <v>#REF!</v>
      </c>
      <c r="B743" s="52" t="s">
        <v>123</v>
      </c>
      <c r="C743" s="52"/>
      <c r="D743" s="52"/>
      <c r="E743" s="1272" t="e">
        <f>'Nom. Sic. Sem. 2'!#REF!</f>
        <v>#REF!</v>
      </c>
      <c r="F743" s="1273"/>
      <c r="G743" s="65"/>
      <c r="I743" s="64" t="e">
        <f>'Nom. Sic. Sem. 2'!#REF!</f>
        <v>#REF!</v>
      </c>
      <c r="J743" s="52" t="s">
        <v>123</v>
      </c>
      <c r="K743" s="52"/>
      <c r="L743" s="52"/>
      <c r="M743" s="1272" t="e">
        <f>'Nom. Sic. Sem. 2'!#REF!</f>
        <v>#REF!</v>
      </c>
      <c r="N743" s="1273"/>
    </row>
    <row r="744" spans="1:14" ht="12.75" hidden="1" customHeight="1">
      <c r="A744" s="64"/>
      <c r="B744" s="52"/>
      <c r="C744" s="52"/>
      <c r="D744" s="52"/>
      <c r="E744" s="1272">
        <v>0</v>
      </c>
      <c r="F744" s="1273"/>
      <c r="G744" s="65"/>
      <c r="I744" s="64"/>
      <c r="J744" s="52"/>
      <c r="K744" s="52"/>
      <c r="L744" s="52"/>
      <c r="M744" s="1259">
        <v>0</v>
      </c>
      <c r="N744" s="1260"/>
    </row>
    <row r="745" spans="1:14" ht="12.75" hidden="1" customHeight="1">
      <c r="A745" s="64"/>
      <c r="B745" s="52" t="s">
        <v>124</v>
      </c>
      <c r="C745" s="52"/>
      <c r="D745" s="52"/>
      <c r="E745" s="1272" t="e">
        <f>'Nom. Sic. Sem. 2'!#REF!</f>
        <v>#REF!</v>
      </c>
      <c r="F745" s="1273"/>
      <c r="G745" s="65"/>
      <c r="I745" s="64"/>
      <c r="J745" s="52" t="s">
        <v>124</v>
      </c>
      <c r="K745" s="52"/>
      <c r="L745" s="52"/>
      <c r="M745" s="1259" t="e">
        <f>'Nom. Sic. Sem. 2'!#REF!</f>
        <v>#REF!</v>
      </c>
      <c r="N745" s="1260"/>
    </row>
    <row r="746" spans="1:14" ht="12.75" hidden="1" customHeight="1">
      <c r="A746" s="66">
        <v>0</v>
      </c>
      <c r="B746" s="52" t="s">
        <v>125</v>
      </c>
      <c r="C746" s="52"/>
      <c r="D746" s="52"/>
      <c r="E746" s="1272">
        <v>0</v>
      </c>
      <c r="F746" s="1273"/>
      <c r="G746" s="65"/>
      <c r="I746" s="66">
        <v>0</v>
      </c>
      <c r="J746" s="52" t="s">
        <v>125</v>
      </c>
      <c r="K746" s="52"/>
      <c r="L746" s="52"/>
      <c r="M746" s="1259">
        <v>0</v>
      </c>
      <c r="N746" s="1260"/>
    </row>
    <row r="747" spans="1:14" ht="12.75" hidden="1" customHeight="1">
      <c r="A747" s="66">
        <v>0</v>
      </c>
      <c r="B747" s="52" t="s">
        <v>126</v>
      </c>
      <c r="C747" s="52"/>
      <c r="D747" s="52"/>
      <c r="E747" s="1272">
        <v>0</v>
      </c>
      <c r="F747" s="1273"/>
      <c r="G747" s="65"/>
      <c r="I747" s="66">
        <v>0</v>
      </c>
      <c r="J747" s="52" t="s">
        <v>126</v>
      </c>
      <c r="K747" s="52"/>
      <c r="L747" s="52"/>
      <c r="M747" s="1259">
        <v>0</v>
      </c>
      <c r="N747" s="1260"/>
    </row>
    <row r="748" spans="1:14" ht="12.75" hidden="1" customHeight="1">
      <c r="A748" s="67" t="e">
        <f>'Nom. Sic. Sem. 2'!#REF!</f>
        <v>#REF!</v>
      </c>
      <c r="B748" s="52" t="s">
        <v>127</v>
      </c>
      <c r="C748" s="52"/>
      <c r="D748" s="52"/>
      <c r="E748" s="1272" t="e">
        <f>'Nom. Sic. Sem. 2'!#REF!</f>
        <v>#REF!</v>
      </c>
      <c r="F748" s="1273"/>
      <c r="G748" s="65"/>
      <c r="I748" s="67" t="e">
        <f>'Nom. Sic. Sem. 2'!#REF!</f>
        <v>#REF!</v>
      </c>
      <c r="J748" s="52" t="s">
        <v>127</v>
      </c>
      <c r="K748" s="52"/>
      <c r="L748" s="52"/>
      <c r="M748" s="1259" t="e">
        <f>'Nom. Sic. Sem. 2'!#REF!</f>
        <v>#REF!</v>
      </c>
      <c r="N748" s="1260"/>
    </row>
    <row r="749" spans="1:14" ht="16.5" hidden="1" customHeight="1">
      <c r="A749" s="66" t="e">
        <f>'Nom. Sic. Sem. 2'!#REF!</f>
        <v>#REF!</v>
      </c>
      <c r="B749" s="52" t="s">
        <v>128</v>
      </c>
      <c r="C749" s="52"/>
      <c r="D749" s="52"/>
      <c r="E749" s="1272" t="e">
        <f>'Nom. Sic. Sem. 2'!#REF!</f>
        <v>#REF!</v>
      </c>
      <c r="F749" s="1273"/>
      <c r="G749" s="65"/>
      <c r="I749" s="66" t="e">
        <f>'Nom. Sic. Sem. 2'!#REF!</f>
        <v>#REF!</v>
      </c>
      <c r="J749" s="52" t="s">
        <v>128</v>
      </c>
      <c r="K749" s="52"/>
      <c r="L749" s="52"/>
      <c r="M749" s="1259" t="e">
        <f>'Nom. Sic. Sem. 2'!#REF!</f>
        <v>#REF!</v>
      </c>
      <c r="N749" s="1260"/>
    </row>
    <row r="750" spans="1:14" ht="12.75" hidden="1" customHeight="1">
      <c r="A750" s="66" t="e">
        <f>'Nom. Sic. Sem. 2'!#REF!</f>
        <v>#REF!</v>
      </c>
      <c r="B750" s="1267" t="str">
        <f>'Nom. Sic. Sem. 1'!$O$4</f>
        <v>PR / RM /F</v>
      </c>
      <c r="C750" s="1267"/>
      <c r="D750" s="1267"/>
      <c r="E750" s="1272" t="e">
        <f>'Nom. Sic. Sem. 2'!#REF!</f>
        <v>#REF!</v>
      </c>
      <c r="F750" s="1273"/>
      <c r="G750" s="65"/>
      <c r="I750" s="66" t="e">
        <f>'Nom. Sic. Sem. 2'!#REF!</f>
        <v>#REF!</v>
      </c>
      <c r="J750" s="1267" t="str">
        <f>'Nom. Sic. Sem. 1'!$O$4</f>
        <v>PR / RM /F</v>
      </c>
      <c r="K750" s="1267"/>
      <c r="L750" s="1267"/>
      <c r="M750" s="1259" t="e">
        <f>'Nom. Sic. Sem. 2'!#REF!</f>
        <v>#REF!</v>
      </c>
      <c r="N750" s="1260"/>
    </row>
    <row r="751" spans="1:14" ht="12.75" hidden="1" customHeight="1">
      <c r="A751" s="51"/>
      <c r="B751" s="1261" t="s">
        <v>10</v>
      </c>
      <c r="C751" s="1261"/>
      <c r="D751" s="52"/>
      <c r="E751" s="1259" t="e">
        <f>SUM(E743:F750)</f>
        <v>#REF!</v>
      </c>
      <c r="F751" s="1262"/>
      <c r="G751" s="69"/>
      <c r="I751" s="51"/>
      <c r="J751" s="1261" t="s">
        <v>10</v>
      </c>
      <c r="K751" s="1261"/>
      <c r="L751" s="52"/>
      <c r="M751" s="1259" t="e">
        <f>SUM(M743:N750)</f>
        <v>#REF!</v>
      </c>
      <c r="N751" s="1260"/>
    </row>
    <row r="752" spans="1:14" ht="12.75" hidden="1" customHeight="1">
      <c r="A752" s="1263" t="s">
        <v>105</v>
      </c>
      <c r="B752" s="1248"/>
      <c r="C752" s="1248"/>
      <c r="D752" s="1248"/>
      <c r="E752" s="1257"/>
      <c r="F752" s="1258"/>
      <c r="G752" s="69"/>
      <c r="I752" s="1263" t="s">
        <v>105</v>
      </c>
      <c r="J752" s="1248"/>
      <c r="K752" s="1248"/>
      <c r="L752" s="1248"/>
      <c r="M752" s="1264"/>
      <c r="N752" s="1265"/>
    </row>
    <row r="753" spans="1:14" ht="13.5" hidden="1" thickBot="1">
      <c r="A753" s="1266" t="s">
        <v>129</v>
      </c>
      <c r="B753" s="1267"/>
      <c r="C753" s="1267"/>
      <c r="D753" s="73" t="e">
        <f>'Nom. Sic. Sem. 2'!#REF!</f>
        <v>#REF!</v>
      </c>
      <c r="E753" s="52"/>
      <c r="F753" s="54"/>
      <c r="G753" s="55"/>
      <c r="I753" s="1266" t="s">
        <v>129</v>
      </c>
      <c r="J753" s="1267"/>
      <c r="K753" s="1267"/>
      <c r="L753" s="73" t="e">
        <f>'Nom. Sic. Sem. 2'!#REF!</f>
        <v>#REF!</v>
      </c>
      <c r="M753" s="52"/>
      <c r="N753" s="54"/>
    </row>
    <row r="754" spans="1:14" ht="12.75" hidden="1" customHeight="1">
      <c r="A754" s="1266" t="s">
        <v>130</v>
      </c>
      <c r="B754" s="1267"/>
      <c r="C754" s="1267"/>
      <c r="D754" s="73" t="e">
        <f>'Nom. Sic. Sem. 2'!#REF!</f>
        <v>#REF!</v>
      </c>
      <c r="E754" s="73"/>
      <c r="F754" s="54"/>
      <c r="G754" s="55"/>
      <c r="I754" s="1266" t="s">
        <v>130</v>
      </c>
      <c r="J754" s="1267"/>
      <c r="K754" s="1267"/>
      <c r="L754" s="73" t="e">
        <f>'Nom. Sic. Sem. 2'!#REF!</f>
        <v>#REF!</v>
      </c>
      <c r="M754" s="73"/>
      <c r="N754" s="54"/>
    </row>
    <row r="755" spans="1:14" ht="12.75" hidden="1" customHeight="1">
      <c r="A755" s="72" t="s">
        <v>131</v>
      </c>
      <c r="B755" s="68"/>
      <c r="C755" s="68"/>
      <c r="D755" s="73" t="e">
        <f>'Nom. Sic. Sem. 2'!#REF!</f>
        <v>#REF!</v>
      </c>
      <c r="E755" s="52"/>
      <c r="F755" s="54"/>
      <c r="G755" s="55"/>
      <c r="I755" s="72" t="s">
        <v>131</v>
      </c>
      <c r="J755" s="68"/>
      <c r="K755" s="68"/>
      <c r="L755" s="73" t="e">
        <f>'Nom. Sic. Sem. 2'!#REF!</f>
        <v>#REF!</v>
      </c>
      <c r="M755" s="52"/>
      <c r="N755" s="54"/>
    </row>
    <row r="756" spans="1:14" ht="13.5" hidden="1" customHeight="1" thickBot="1">
      <c r="A756" s="1266" t="s">
        <v>132</v>
      </c>
      <c r="B756" s="1267"/>
      <c r="C756" s="1267"/>
      <c r="D756" s="73" t="e">
        <f>'Nom. Sic. Sem. 2'!#REF!</f>
        <v>#REF!</v>
      </c>
      <c r="E756" s="52"/>
      <c r="F756" s="54"/>
      <c r="G756" s="55"/>
      <c r="I756" s="1266" t="s">
        <v>132</v>
      </c>
      <c r="J756" s="1267"/>
      <c r="K756" s="1267"/>
      <c r="L756" s="73" t="e">
        <f>'Nom. Sic. Sem. 2'!#REF!</f>
        <v>#REF!</v>
      </c>
      <c r="M756" s="52"/>
      <c r="N756" s="54"/>
    </row>
    <row r="757" spans="1:14" ht="20.25" hidden="1" customHeight="1" thickBot="1">
      <c r="A757" s="1266" t="s">
        <v>133</v>
      </c>
      <c r="B757" s="1267"/>
      <c r="C757" s="1267"/>
      <c r="D757" s="73" t="e">
        <f>'Nom. Sic. Sem. 2'!#REF!</f>
        <v>#REF!</v>
      </c>
      <c r="E757" s="52"/>
      <c r="F757" s="54"/>
      <c r="G757" s="55"/>
      <c r="I757" s="1266" t="s">
        <v>133</v>
      </c>
      <c r="J757" s="1267"/>
      <c r="K757" s="1267"/>
      <c r="L757" s="73" t="e">
        <f>'Nom. Sic. Sem. 2'!#REF!</f>
        <v>#REF!</v>
      </c>
      <c r="M757" s="52"/>
      <c r="N757" s="54"/>
    </row>
    <row r="758" spans="1:14" ht="13.5" hidden="1" thickBot="1">
      <c r="A758" s="1268" t="s">
        <v>134</v>
      </c>
      <c r="B758" s="1257"/>
      <c r="C758" s="1257"/>
      <c r="D758" s="52"/>
      <c r="E758" s="1269" t="e">
        <f>SUM(D753:D757)</f>
        <v>#REF!</v>
      </c>
      <c r="F758" s="1258"/>
      <c r="G758" s="69"/>
      <c r="I758" s="1268" t="s">
        <v>134</v>
      </c>
      <c r="J758" s="1269"/>
      <c r="K758" s="1269"/>
      <c r="L758" s="52"/>
      <c r="M758" s="1270" t="e">
        <f>SUM(L753:L757)</f>
        <v>#REF!</v>
      </c>
      <c r="N758" s="1271"/>
    </row>
    <row r="759" spans="1:14" ht="13.5" hidden="1" thickBot="1">
      <c r="A759" s="51"/>
      <c r="B759" s="1248" t="s">
        <v>104</v>
      </c>
      <c r="C759" s="1248"/>
      <c r="D759" s="1248"/>
      <c r="E759" s="1249" t="e">
        <f>(E751-E758)</f>
        <v>#REF!</v>
      </c>
      <c r="F759" s="1250"/>
      <c r="G759" s="69"/>
      <c r="I759" s="51"/>
      <c r="J759" s="1248" t="s">
        <v>104</v>
      </c>
      <c r="K759" s="1248"/>
      <c r="L759" s="1251"/>
      <c r="M759" s="1249" t="e">
        <f>(M751-M758)</f>
        <v>#REF!</v>
      </c>
      <c r="N759" s="1252"/>
    </row>
    <row r="760" spans="1:14" ht="12.75" hidden="1" customHeight="1">
      <c r="A760" s="51"/>
      <c r="B760" s="52"/>
      <c r="C760" s="52"/>
      <c r="D760" s="52"/>
      <c r="E760" s="52"/>
      <c r="F760" s="54"/>
      <c r="G760" s="55"/>
      <c r="I760" s="51"/>
      <c r="J760" s="52"/>
      <c r="K760" s="52"/>
      <c r="L760" s="52"/>
      <c r="M760" s="52"/>
      <c r="N760" s="54"/>
    </row>
    <row r="761" spans="1:14" ht="12.75" hidden="1" customHeight="1">
      <c r="A761" s="51"/>
      <c r="B761" s="52"/>
      <c r="C761" s="52"/>
      <c r="D761" s="52"/>
      <c r="E761" s="52"/>
      <c r="F761" s="54"/>
      <c r="G761" s="55"/>
      <c r="I761" s="51"/>
      <c r="J761" s="52"/>
      <c r="K761" s="52"/>
      <c r="L761" s="52"/>
      <c r="M761" s="52"/>
      <c r="N761" s="54"/>
    </row>
    <row r="762" spans="1:14" ht="13.5" hidden="1" thickBot="1">
      <c r="A762" s="1253"/>
      <c r="B762" s="1254"/>
      <c r="C762" s="1254"/>
      <c r="D762" s="52" t="s">
        <v>135</v>
      </c>
      <c r="E762" s="52"/>
      <c r="F762" s="54"/>
      <c r="G762" s="55"/>
      <c r="I762" s="1253"/>
      <c r="J762" s="1254"/>
      <c r="K762" s="1254"/>
      <c r="L762" s="52" t="s">
        <v>135</v>
      </c>
      <c r="M762" s="52"/>
      <c r="N762" s="54"/>
    </row>
    <row r="763" spans="1:14" ht="13.5" hidden="1" thickBot="1">
      <c r="A763" s="1255" t="s">
        <v>136</v>
      </c>
      <c r="B763" s="1256"/>
      <c r="C763" s="1256"/>
      <c r="D763" s="1257" t="s">
        <v>137</v>
      </c>
      <c r="E763" s="1257"/>
      <c r="F763" s="1258"/>
      <c r="G763" s="69"/>
      <c r="I763" s="1255" t="s">
        <v>136</v>
      </c>
      <c r="J763" s="1256"/>
      <c r="K763" s="1256"/>
      <c r="L763" s="1257" t="s">
        <v>137</v>
      </c>
      <c r="M763" s="1257"/>
      <c r="N763" s="1258"/>
    </row>
    <row r="764" spans="1:14" ht="13.5" hidden="1" thickBot="1">
      <c r="A764" s="75"/>
      <c r="B764" s="76"/>
      <c r="C764" s="76"/>
      <c r="D764" s="76"/>
      <c r="E764" s="76"/>
      <c r="F764" s="77"/>
      <c r="G764" s="55"/>
      <c r="I764" s="75"/>
      <c r="J764" s="76"/>
      <c r="K764" s="76"/>
      <c r="L764" s="76"/>
      <c r="M764" s="76"/>
      <c r="N764" s="77"/>
    </row>
    <row r="765" spans="1:14" ht="13.5" hidden="1" thickBot="1"/>
    <row r="766" spans="1:14" ht="12.75" hidden="1" customHeight="1"/>
    <row r="767" spans="1:14" ht="13.5" hidden="1" thickBot="1"/>
    <row r="768" spans="1:14" ht="13.5" hidden="1" thickBot="1">
      <c r="A768" s="1274" t="s">
        <v>138</v>
      </c>
      <c r="B768" s="1275"/>
      <c r="C768" s="1275"/>
      <c r="D768" s="1275"/>
      <c r="E768" s="1275"/>
      <c r="F768" s="1276"/>
      <c r="G768" s="50"/>
      <c r="I768" s="1274" t="s">
        <v>138</v>
      </c>
      <c r="J768" s="1275"/>
      <c r="K768" s="1275"/>
      <c r="L768" s="1275"/>
      <c r="M768" s="1275"/>
      <c r="N768" s="1276"/>
    </row>
    <row r="769" spans="1:14" ht="12.75" hidden="1" customHeight="1">
      <c r="A769" s="51"/>
      <c r="B769" s="52"/>
      <c r="C769" s="52"/>
      <c r="D769" s="53"/>
      <c r="E769" s="52"/>
      <c r="F769" s="54"/>
      <c r="G769" s="55"/>
      <c r="I769" s="51"/>
      <c r="J769" s="52"/>
      <c r="K769" s="52"/>
      <c r="L769" s="53"/>
      <c r="M769" s="52"/>
      <c r="N769" s="54"/>
    </row>
    <row r="770" spans="1:14" ht="13.5" hidden="1" thickBot="1">
      <c r="A770" s="56" t="s">
        <v>120</v>
      </c>
      <c r="B770" s="57">
        <f>'Nom. Sic. Sem. 2'!$C$4</f>
        <v>43535</v>
      </c>
      <c r="C770" s="52" t="s">
        <v>16</v>
      </c>
      <c r="D770" s="57">
        <f>'Nom. Sic. Sem. 2'!$G$4</f>
        <v>43541</v>
      </c>
      <c r="E770" s="52" t="s">
        <v>121</v>
      </c>
      <c r="F770" s="54">
        <f>'Nom. Sic. Sem. 1'!$J$4</f>
        <v>2019</v>
      </c>
      <c r="G770" s="55"/>
      <c r="I770" s="56" t="s">
        <v>120</v>
      </c>
      <c r="J770" s="57">
        <f>'Nom. Sic. Sem. 2'!$C$4</f>
        <v>43535</v>
      </c>
      <c r="K770" s="52" t="s">
        <v>16</v>
      </c>
      <c r="L770" s="57">
        <f>'Nom. Sic. Sem. 2'!$G$4</f>
        <v>43541</v>
      </c>
      <c r="M770" s="52" t="s">
        <v>121</v>
      </c>
      <c r="N770" s="54">
        <f>'Nom. Sic. Sem. 1'!$J$4</f>
        <v>2019</v>
      </c>
    </row>
    <row r="771" spans="1:14" ht="12.75" hidden="1" customHeight="1">
      <c r="A771" s="1277" t="s">
        <v>122</v>
      </c>
      <c r="B771" s="1278"/>
      <c r="C771" s="1279" t="e">
        <f>'Nom. Sic. Sem. 2'!#REF!</f>
        <v>#REF!</v>
      </c>
      <c r="D771" s="1279"/>
      <c r="E771" s="1279"/>
      <c r="F771" s="1280"/>
      <c r="G771" s="60"/>
      <c r="I771" s="1277" t="s">
        <v>122</v>
      </c>
      <c r="J771" s="1278"/>
      <c r="K771" s="1279" t="e">
        <f>'Nom. Sic. Sem. 2'!#REF!</f>
        <v>#REF!</v>
      </c>
      <c r="L771" s="1279"/>
      <c r="M771" s="1279"/>
      <c r="N771" s="1280"/>
    </row>
    <row r="772" spans="1:14" ht="12.75" hidden="1" customHeight="1">
      <c r="A772" s="58"/>
      <c r="B772" s="59"/>
      <c r="C772" s="61"/>
      <c r="D772" s="61"/>
      <c r="E772" s="61"/>
      <c r="F772" s="62"/>
      <c r="G772" s="63"/>
      <c r="I772" s="58"/>
      <c r="J772" s="59"/>
      <c r="K772" s="61"/>
      <c r="L772" s="61"/>
      <c r="M772" s="61"/>
      <c r="N772" s="62"/>
    </row>
    <row r="773" spans="1:14" ht="12.75" hidden="1" customHeight="1">
      <c r="A773" s="64" t="e">
        <f>'Nom. Sic. Sem. 2'!#REF!</f>
        <v>#REF!</v>
      </c>
      <c r="B773" s="52" t="s">
        <v>123</v>
      </c>
      <c r="C773" s="52"/>
      <c r="D773" s="52"/>
      <c r="E773" s="1272" t="e">
        <f>'Nom. Sic. Sem. 2'!#REF!</f>
        <v>#REF!</v>
      </c>
      <c r="F773" s="1273"/>
      <c r="G773" s="65"/>
      <c r="I773" s="64" t="e">
        <f>'Nom. Sic. Sem. 2'!#REF!</f>
        <v>#REF!</v>
      </c>
      <c r="J773" s="52" t="s">
        <v>123</v>
      </c>
      <c r="K773" s="52"/>
      <c r="L773" s="52"/>
      <c r="M773" s="1272" t="e">
        <f>'Nom. Sic. Sem. 2'!#REF!</f>
        <v>#REF!</v>
      </c>
      <c r="N773" s="1273"/>
    </row>
    <row r="774" spans="1:14" ht="12.75" hidden="1" customHeight="1">
      <c r="A774" s="64"/>
      <c r="B774" s="52"/>
      <c r="C774" s="52"/>
      <c r="D774" s="52"/>
      <c r="E774" s="1272">
        <v>0</v>
      </c>
      <c r="F774" s="1273"/>
      <c r="G774" s="65"/>
      <c r="I774" s="64"/>
      <c r="J774" s="52"/>
      <c r="K774" s="52"/>
      <c r="L774" s="52"/>
      <c r="M774" s="1259">
        <v>0</v>
      </c>
      <c r="N774" s="1260"/>
    </row>
    <row r="775" spans="1:14" ht="12.75" hidden="1" customHeight="1">
      <c r="A775" s="64"/>
      <c r="B775" s="52" t="s">
        <v>124</v>
      </c>
      <c r="C775" s="52"/>
      <c r="D775" s="52"/>
      <c r="E775" s="1272" t="e">
        <f>'Nom. Sic. Sem. 2'!#REF!</f>
        <v>#REF!</v>
      </c>
      <c r="F775" s="1273"/>
      <c r="G775" s="65"/>
      <c r="I775" s="64"/>
      <c r="J775" s="52" t="s">
        <v>124</v>
      </c>
      <c r="K775" s="52"/>
      <c r="L775" s="52"/>
      <c r="M775" s="1259" t="e">
        <f>'Nom. Sic. Sem. 2'!#REF!</f>
        <v>#REF!</v>
      </c>
      <c r="N775" s="1260"/>
    </row>
    <row r="776" spans="1:14" ht="12.75" hidden="1" customHeight="1">
      <c r="A776" s="66">
        <v>0</v>
      </c>
      <c r="B776" s="52" t="s">
        <v>125</v>
      </c>
      <c r="C776" s="52"/>
      <c r="D776" s="52"/>
      <c r="E776" s="1272">
        <v>0</v>
      </c>
      <c r="F776" s="1273"/>
      <c r="G776" s="65"/>
      <c r="I776" s="66">
        <v>0</v>
      </c>
      <c r="J776" s="52" t="s">
        <v>125</v>
      </c>
      <c r="K776" s="52"/>
      <c r="L776" s="52"/>
      <c r="M776" s="1259">
        <v>0</v>
      </c>
      <c r="N776" s="1260"/>
    </row>
    <row r="777" spans="1:14" ht="12.75" hidden="1" customHeight="1">
      <c r="A777" s="66">
        <v>0</v>
      </c>
      <c r="B777" s="52" t="s">
        <v>126</v>
      </c>
      <c r="C777" s="52"/>
      <c r="D777" s="52"/>
      <c r="E777" s="1272">
        <v>0</v>
      </c>
      <c r="F777" s="1273"/>
      <c r="G777" s="65"/>
      <c r="I777" s="66">
        <v>0</v>
      </c>
      <c r="J777" s="52" t="s">
        <v>126</v>
      </c>
      <c r="K777" s="52"/>
      <c r="L777" s="52"/>
      <c r="M777" s="1259">
        <v>0</v>
      </c>
      <c r="N777" s="1260"/>
    </row>
    <row r="778" spans="1:14" ht="12.75" hidden="1" customHeight="1">
      <c r="A778" s="67" t="e">
        <f>'Nom. Sic. Sem. 2'!#REF!</f>
        <v>#REF!</v>
      </c>
      <c r="B778" s="52" t="s">
        <v>127</v>
      </c>
      <c r="C778" s="52"/>
      <c r="D778" s="52"/>
      <c r="E778" s="1272" t="e">
        <f>'Nom. Sic. Sem. 2'!#REF!</f>
        <v>#REF!</v>
      </c>
      <c r="F778" s="1273"/>
      <c r="G778" s="65"/>
      <c r="I778" s="67" t="e">
        <f>'Nom. Sic. Sem. 2'!#REF!</f>
        <v>#REF!</v>
      </c>
      <c r="J778" s="52" t="s">
        <v>127</v>
      </c>
      <c r="K778" s="52"/>
      <c r="L778" s="52"/>
      <c r="M778" s="1259" t="e">
        <f>'Nom. Sic. Sem. 2'!#REF!</f>
        <v>#REF!</v>
      </c>
      <c r="N778" s="1260"/>
    </row>
    <row r="779" spans="1:14" ht="12.75" hidden="1" customHeight="1">
      <c r="A779" s="66" t="e">
        <f>'Nom. Sic. Sem. 2'!#REF!</f>
        <v>#REF!</v>
      </c>
      <c r="B779" s="52" t="s">
        <v>128</v>
      </c>
      <c r="C779" s="52"/>
      <c r="D779" s="52"/>
      <c r="E779" s="1272" t="e">
        <f>'Nom. Sic. Sem. 2'!#REF!</f>
        <v>#REF!</v>
      </c>
      <c r="F779" s="1273"/>
      <c r="G779" s="65"/>
      <c r="I779" s="66" t="e">
        <f>'Nom. Sic. Sem. 2'!#REF!</f>
        <v>#REF!</v>
      </c>
      <c r="J779" s="52" t="s">
        <v>128</v>
      </c>
      <c r="K779" s="52"/>
      <c r="L779" s="52"/>
      <c r="M779" s="1259" t="e">
        <f>'Nom. Sic. Sem. 2'!#REF!</f>
        <v>#REF!</v>
      </c>
      <c r="N779" s="1260"/>
    </row>
    <row r="780" spans="1:14" ht="12.75" hidden="1" customHeight="1">
      <c r="A780" s="66" t="e">
        <f>'Nom. Sic. Sem. 2'!#REF!</f>
        <v>#REF!</v>
      </c>
      <c r="B780" s="1267" t="str">
        <f>'Nom. Sic. Sem. 1'!$O$4</f>
        <v>PR / RM /F</v>
      </c>
      <c r="C780" s="1267"/>
      <c r="D780" s="1267"/>
      <c r="E780" s="1272" t="e">
        <f>'Nom. Sic. Sem. 2'!#REF!</f>
        <v>#REF!</v>
      </c>
      <c r="F780" s="1273"/>
      <c r="G780" s="65"/>
      <c r="I780" s="66" t="e">
        <f>'Nom. Sic. Sem. 2'!#REF!</f>
        <v>#REF!</v>
      </c>
      <c r="J780" s="1267" t="str">
        <f>'Nom. Sic. Sem. 1'!$O$4</f>
        <v>PR / RM /F</v>
      </c>
      <c r="K780" s="1267"/>
      <c r="L780" s="1267"/>
      <c r="M780" s="1259" t="e">
        <f>'Nom. Sic. Sem. 2'!#REF!</f>
        <v>#REF!</v>
      </c>
      <c r="N780" s="1260"/>
    </row>
    <row r="781" spans="1:14" ht="12.75" hidden="1" customHeight="1">
      <c r="A781" s="51"/>
      <c r="B781" s="1261" t="s">
        <v>10</v>
      </c>
      <c r="C781" s="1261"/>
      <c r="D781" s="52"/>
      <c r="E781" s="1259" t="e">
        <f>SUM(E773:F780)</f>
        <v>#REF!</v>
      </c>
      <c r="F781" s="1262"/>
      <c r="G781" s="69"/>
      <c r="I781" s="51"/>
      <c r="J781" s="1261" t="s">
        <v>10</v>
      </c>
      <c r="K781" s="1261"/>
      <c r="L781" s="52"/>
      <c r="M781" s="1259" t="e">
        <f>SUM(M773:N780)</f>
        <v>#REF!</v>
      </c>
      <c r="N781" s="1260"/>
    </row>
    <row r="782" spans="1:14" ht="12.75" hidden="1" customHeight="1">
      <c r="A782" s="1263" t="s">
        <v>105</v>
      </c>
      <c r="B782" s="1248"/>
      <c r="C782" s="1248"/>
      <c r="D782" s="1248"/>
      <c r="E782" s="1257"/>
      <c r="F782" s="1258"/>
      <c r="G782" s="69"/>
      <c r="I782" s="1263" t="s">
        <v>105</v>
      </c>
      <c r="J782" s="1248"/>
      <c r="K782" s="1248"/>
      <c r="L782" s="1248"/>
      <c r="M782" s="1264"/>
      <c r="N782" s="1265"/>
    </row>
    <row r="783" spans="1:14" ht="13.5" hidden="1" thickBot="1">
      <c r="A783" s="1266" t="s">
        <v>129</v>
      </c>
      <c r="B783" s="1267"/>
      <c r="C783" s="1267"/>
      <c r="D783" s="73" t="e">
        <f>'Nom. Sic. Sem. 2'!#REF!</f>
        <v>#REF!</v>
      </c>
      <c r="E783" s="52"/>
      <c r="F783" s="54"/>
      <c r="G783" s="55"/>
      <c r="I783" s="1266" t="s">
        <v>129</v>
      </c>
      <c r="J783" s="1267"/>
      <c r="K783" s="1267"/>
      <c r="L783" s="73" t="e">
        <f>'Nom. Sic. Sem. 2'!#REF!</f>
        <v>#REF!</v>
      </c>
      <c r="M783" s="52"/>
      <c r="N783" s="54"/>
    </row>
    <row r="784" spans="1:14" ht="12.75" hidden="1" customHeight="1">
      <c r="A784" s="1266" t="s">
        <v>130</v>
      </c>
      <c r="B784" s="1267"/>
      <c r="C784" s="1267"/>
      <c r="D784" s="73" t="e">
        <f>'Nom. Sic. Sem. 2'!#REF!</f>
        <v>#REF!</v>
      </c>
      <c r="E784" s="73"/>
      <c r="F784" s="54"/>
      <c r="G784" s="55"/>
      <c r="I784" s="1266" t="s">
        <v>130</v>
      </c>
      <c r="J784" s="1267"/>
      <c r="K784" s="1267"/>
      <c r="L784" s="73" t="e">
        <f>'Nom. Sic. Sem. 2'!#REF!</f>
        <v>#REF!</v>
      </c>
      <c r="M784" s="73"/>
      <c r="N784" s="54"/>
    </row>
    <row r="785" spans="1:14" ht="12.75" hidden="1" customHeight="1">
      <c r="A785" s="72" t="s">
        <v>131</v>
      </c>
      <c r="B785" s="68"/>
      <c r="C785" s="68"/>
      <c r="D785" s="73" t="e">
        <f>'Nom. Sic. Sem. 2'!#REF!</f>
        <v>#REF!</v>
      </c>
      <c r="E785" s="52"/>
      <c r="F785" s="54"/>
      <c r="G785" s="55"/>
      <c r="I785" s="72" t="s">
        <v>131</v>
      </c>
      <c r="J785" s="68"/>
      <c r="K785" s="68"/>
      <c r="L785" s="73" t="e">
        <f>'Nom. Sic. Sem. 2'!#REF!</f>
        <v>#REF!</v>
      </c>
      <c r="M785" s="52"/>
      <c r="N785" s="54"/>
    </row>
    <row r="786" spans="1:14" ht="13.5" hidden="1" customHeight="1" thickBot="1">
      <c r="A786" s="1266" t="s">
        <v>132</v>
      </c>
      <c r="B786" s="1267"/>
      <c r="C786" s="1267"/>
      <c r="D786" s="73" t="e">
        <f>'Nom. Sic. Sem. 2'!#REF!</f>
        <v>#REF!</v>
      </c>
      <c r="E786" s="52"/>
      <c r="F786" s="54"/>
      <c r="G786" s="55"/>
      <c r="I786" s="1266" t="s">
        <v>132</v>
      </c>
      <c r="J786" s="1267"/>
      <c r="K786" s="1267"/>
      <c r="L786" s="73" t="e">
        <f>'Nom. Sic. Sem. 2'!#REF!</f>
        <v>#REF!</v>
      </c>
      <c r="M786" s="52"/>
      <c r="N786" s="54"/>
    </row>
    <row r="787" spans="1:14" ht="13.5" hidden="1" customHeight="1" thickBot="1">
      <c r="A787" s="1266" t="s">
        <v>133</v>
      </c>
      <c r="B787" s="1267"/>
      <c r="C787" s="1267"/>
      <c r="D787" s="73" t="e">
        <f>'Nom. Sic. Sem. 2'!#REF!</f>
        <v>#REF!</v>
      </c>
      <c r="E787" s="52"/>
      <c r="F787" s="54"/>
      <c r="G787" s="55"/>
      <c r="I787" s="1266" t="s">
        <v>133</v>
      </c>
      <c r="J787" s="1267"/>
      <c r="K787" s="1267"/>
      <c r="L787" s="73" t="e">
        <f>'Nom. Sic. Sem. 2'!#REF!</f>
        <v>#REF!</v>
      </c>
      <c r="M787" s="52"/>
      <c r="N787" s="54"/>
    </row>
    <row r="788" spans="1:14" ht="13.5" hidden="1" thickBot="1">
      <c r="A788" s="1268" t="s">
        <v>134</v>
      </c>
      <c r="B788" s="1257"/>
      <c r="C788" s="1257"/>
      <c r="D788" s="52"/>
      <c r="E788" s="1269" t="e">
        <f>SUM(D783:D787)</f>
        <v>#REF!</v>
      </c>
      <c r="F788" s="1258"/>
      <c r="G788" s="69"/>
      <c r="I788" s="1268" t="s">
        <v>134</v>
      </c>
      <c r="J788" s="1269"/>
      <c r="K788" s="1269"/>
      <c r="L788" s="52"/>
      <c r="M788" s="1270" t="e">
        <f>SUM(L783:L787)</f>
        <v>#REF!</v>
      </c>
      <c r="N788" s="1271"/>
    </row>
    <row r="789" spans="1:14" ht="13.5" hidden="1" thickBot="1">
      <c r="A789" s="51"/>
      <c r="B789" s="1248" t="s">
        <v>104</v>
      </c>
      <c r="C789" s="1248"/>
      <c r="D789" s="1248"/>
      <c r="E789" s="1249" t="e">
        <f>(E781-E788)</f>
        <v>#REF!</v>
      </c>
      <c r="F789" s="1250"/>
      <c r="G789" s="69"/>
      <c r="I789" s="51"/>
      <c r="J789" s="1248" t="s">
        <v>104</v>
      </c>
      <c r="K789" s="1248"/>
      <c r="L789" s="1251"/>
      <c r="M789" s="1249" t="e">
        <f>(M781-M788)</f>
        <v>#REF!</v>
      </c>
      <c r="N789" s="1252"/>
    </row>
    <row r="790" spans="1:14" ht="12.75" hidden="1" customHeight="1">
      <c r="A790" s="51"/>
      <c r="B790" s="52"/>
      <c r="C790" s="52"/>
      <c r="D790" s="52"/>
      <c r="E790" s="52"/>
      <c r="F790" s="54"/>
      <c r="G790" s="55"/>
      <c r="I790" s="51"/>
      <c r="J790" s="52"/>
      <c r="K790" s="52"/>
      <c r="L790" s="52"/>
      <c r="M790" s="52"/>
      <c r="N790" s="54"/>
    </row>
    <row r="791" spans="1:14" ht="12.75" hidden="1" customHeight="1">
      <c r="A791" s="51"/>
      <c r="B791" s="52"/>
      <c r="C791" s="52"/>
      <c r="D791" s="52"/>
      <c r="E791" s="52"/>
      <c r="F791" s="54"/>
      <c r="G791" s="55"/>
      <c r="I791" s="51"/>
      <c r="J791" s="52"/>
      <c r="K791" s="52"/>
      <c r="L791" s="52"/>
      <c r="M791" s="52"/>
      <c r="N791" s="54"/>
    </row>
    <row r="792" spans="1:14" ht="13.5" hidden="1" thickBot="1">
      <c r="A792" s="1253"/>
      <c r="B792" s="1254"/>
      <c r="C792" s="1254"/>
      <c r="D792" s="52" t="s">
        <v>135</v>
      </c>
      <c r="E792" s="52"/>
      <c r="F792" s="54"/>
      <c r="G792" s="55"/>
      <c r="I792" s="1253"/>
      <c r="J792" s="1254"/>
      <c r="K792" s="1254"/>
      <c r="L792" s="52" t="s">
        <v>135</v>
      </c>
      <c r="M792" s="52"/>
      <c r="N792" s="54"/>
    </row>
    <row r="793" spans="1:14" ht="13.5" hidden="1" thickBot="1">
      <c r="A793" s="1255" t="s">
        <v>136</v>
      </c>
      <c r="B793" s="1256"/>
      <c r="C793" s="1256"/>
      <c r="D793" s="1257" t="s">
        <v>137</v>
      </c>
      <c r="E793" s="1257"/>
      <c r="F793" s="1258"/>
      <c r="G793" s="69"/>
      <c r="I793" s="1255" t="s">
        <v>136</v>
      </c>
      <c r="J793" s="1256"/>
      <c r="K793" s="1256"/>
      <c r="L793" s="1257" t="s">
        <v>137</v>
      </c>
      <c r="M793" s="1257"/>
      <c r="N793" s="1258"/>
    </row>
    <row r="794" spans="1:14" ht="13.5" hidden="1" thickBot="1">
      <c r="A794" s="75"/>
      <c r="B794" s="76"/>
      <c r="C794" s="76"/>
      <c r="D794" s="76"/>
      <c r="E794" s="76"/>
      <c r="F794" s="77"/>
      <c r="G794" s="55"/>
      <c r="I794" s="75"/>
      <c r="J794" s="76"/>
      <c r="K794" s="76"/>
      <c r="L794" s="76"/>
      <c r="M794" s="76"/>
      <c r="N794" s="77"/>
    </row>
    <row r="795" spans="1:14" ht="13.5" hidden="1" thickBot="1"/>
    <row r="796" spans="1:14" ht="12.75" hidden="1" customHeight="1"/>
    <row r="797" spans="1:14" ht="13.5" hidden="1" thickBot="1">
      <c r="A797" s="1274" t="s">
        <v>138</v>
      </c>
      <c r="B797" s="1275"/>
      <c r="C797" s="1275"/>
      <c r="D797" s="1275"/>
      <c r="E797" s="1275"/>
      <c r="F797" s="1276"/>
      <c r="G797" s="50"/>
      <c r="I797" s="1274" t="s">
        <v>138</v>
      </c>
      <c r="J797" s="1275"/>
      <c r="K797" s="1275"/>
      <c r="L797" s="1275"/>
      <c r="M797" s="1275"/>
      <c r="N797" s="1276"/>
    </row>
    <row r="798" spans="1:14" ht="13.5" hidden="1" thickBot="1">
      <c r="A798" s="51"/>
      <c r="B798" s="52"/>
      <c r="C798" s="52"/>
      <c r="D798" s="53"/>
      <c r="E798" s="52"/>
      <c r="F798" s="54"/>
      <c r="G798" s="55"/>
      <c r="I798" s="51"/>
      <c r="J798" s="52"/>
      <c r="K798" s="52"/>
      <c r="L798" s="53"/>
      <c r="M798" s="52"/>
      <c r="N798" s="54"/>
    </row>
    <row r="799" spans="1:14" ht="12.75" hidden="1" customHeight="1">
      <c r="A799" s="56" t="s">
        <v>120</v>
      </c>
      <c r="B799" s="57">
        <f>'Nom. Sic. Sem. 2'!$C$4</f>
        <v>43535</v>
      </c>
      <c r="C799" s="52" t="s">
        <v>16</v>
      </c>
      <c r="D799" s="57">
        <f>'Nom. Sic. Sem. 2'!$G$4</f>
        <v>43541</v>
      </c>
      <c r="E799" s="52" t="s">
        <v>121</v>
      </c>
      <c r="F799" s="54">
        <f>'Nom. Sic. Sem. 1'!$J$4</f>
        <v>2019</v>
      </c>
      <c r="G799" s="55"/>
      <c r="I799" s="56" t="s">
        <v>120</v>
      </c>
      <c r="J799" s="57">
        <f>'Nom. Sic. Sem. 2'!$C$4</f>
        <v>43535</v>
      </c>
      <c r="K799" s="52" t="s">
        <v>16</v>
      </c>
      <c r="L799" s="57">
        <f>'Nom. Sic. Sem. 2'!$G$4</f>
        <v>43541</v>
      </c>
      <c r="M799" s="52" t="s">
        <v>121</v>
      </c>
      <c r="N799" s="54">
        <f>'Nom. Sic. Sem. 1'!$J$4</f>
        <v>2019</v>
      </c>
    </row>
    <row r="800" spans="1:14" ht="13.5" hidden="1" thickBot="1">
      <c r="A800" s="1277" t="s">
        <v>122</v>
      </c>
      <c r="B800" s="1278"/>
      <c r="C800" s="1279" t="e">
        <f>'Nom. Sic. Sem. 2'!#REF!</f>
        <v>#REF!</v>
      </c>
      <c r="D800" s="1279"/>
      <c r="E800" s="1279"/>
      <c r="F800" s="1280"/>
      <c r="G800" s="60"/>
      <c r="I800" s="1277" t="s">
        <v>122</v>
      </c>
      <c r="J800" s="1278"/>
      <c r="K800" s="1279" t="e">
        <f>'Nom. Sic. Sem. 2'!#REF!</f>
        <v>#REF!</v>
      </c>
      <c r="L800" s="1279"/>
      <c r="M800" s="1279"/>
      <c r="N800" s="1280"/>
    </row>
    <row r="801" spans="1:14" ht="12.75" hidden="1" customHeight="1">
      <c r="A801" s="58"/>
      <c r="B801" s="59"/>
      <c r="C801" s="61"/>
      <c r="D801" s="61"/>
      <c r="E801" s="61"/>
      <c r="F801" s="62"/>
      <c r="G801" s="63"/>
      <c r="I801" s="58"/>
      <c r="J801" s="59"/>
      <c r="K801" s="61"/>
      <c r="L801" s="61"/>
      <c r="M801" s="61"/>
      <c r="N801" s="62"/>
    </row>
    <row r="802" spans="1:14" ht="12.75" hidden="1" customHeight="1">
      <c r="A802" s="64" t="e">
        <f>'Nom. Sic. Sem. 2'!#REF!</f>
        <v>#REF!</v>
      </c>
      <c r="B802" s="52" t="s">
        <v>123</v>
      </c>
      <c r="C802" s="52"/>
      <c r="D802" s="52"/>
      <c r="E802" s="1272" t="e">
        <f>'Nom. Sic. Sem. 2'!#REF!</f>
        <v>#REF!</v>
      </c>
      <c r="F802" s="1273"/>
      <c r="G802" s="65"/>
      <c r="I802" s="64" t="e">
        <f>'Nom. Sic. Sem. 2'!#REF!</f>
        <v>#REF!</v>
      </c>
      <c r="J802" s="52" t="s">
        <v>123</v>
      </c>
      <c r="K802" s="52"/>
      <c r="L802" s="52"/>
      <c r="M802" s="1272" t="e">
        <f>'Nom. Sic. Sem. 2'!#REF!</f>
        <v>#REF!</v>
      </c>
      <c r="N802" s="1273"/>
    </row>
    <row r="803" spans="1:14" ht="12.75" hidden="1" customHeight="1">
      <c r="A803" s="64"/>
      <c r="B803" s="52"/>
      <c r="C803" s="52"/>
      <c r="D803" s="52"/>
      <c r="E803" s="1272">
        <v>0</v>
      </c>
      <c r="F803" s="1273"/>
      <c r="G803" s="65"/>
      <c r="I803" s="64"/>
      <c r="J803" s="52"/>
      <c r="K803" s="52"/>
      <c r="L803" s="52"/>
      <c r="M803" s="1259">
        <v>0</v>
      </c>
      <c r="N803" s="1260"/>
    </row>
    <row r="804" spans="1:14" ht="12.75" hidden="1" customHeight="1">
      <c r="A804" s="64"/>
      <c r="B804" s="52" t="s">
        <v>124</v>
      </c>
      <c r="C804" s="52"/>
      <c r="D804" s="52"/>
      <c r="E804" s="1272" t="e">
        <f>'Nom. Sic. Sem. 2'!#REF!</f>
        <v>#REF!</v>
      </c>
      <c r="F804" s="1273"/>
      <c r="G804" s="65"/>
      <c r="I804" s="64"/>
      <c r="J804" s="52" t="s">
        <v>124</v>
      </c>
      <c r="K804" s="52"/>
      <c r="L804" s="52"/>
      <c r="M804" s="1259" t="e">
        <f>'Nom. Sic. Sem. 2'!#REF!</f>
        <v>#REF!</v>
      </c>
      <c r="N804" s="1260"/>
    </row>
    <row r="805" spans="1:14" ht="12.75" hidden="1" customHeight="1">
      <c r="A805" s="66">
        <v>0</v>
      </c>
      <c r="B805" s="52" t="s">
        <v>125</v>
      </c>
      <c r="C805" s="52"/>
      <c r="D805" s="52"/>
      <c r="E805" s="1272">
        <v>0</v>
      </c>
      <c r="F805" s="1273"/>
      <c r="G805" s="65"/>
      <c r="I805" s="66">
        <v>0</v>
      </c>
      <c r="J805" s="52" t="s">
        <v>125</v>
      </c>
      <c r="K805" s="52"/>
      <c r="L805" s="52"/>
      <c r="M805" s="1259">
        <v>0</v>
      </c>
      <c r="N805" s="1260"/>
    </row>
    <row r="806" spans="1:14" ht="12.75" hidden="1" customHeight="1">
      <c r="A806" s="66">
        <v>0</v>
      </c>
      <c r="B806" s="52" t="s">
        <v>126</v>
      </c>
      <c r="C806" s="52"/>
      <c r="D806" s="52"/>
      <c r="E806" s="1272">
        <v>0</v>
      </c>
      <c r="F806" s="1273"/>
      <c r="G806" s="65"/>
      <c r="I806" s="66">
        <v>0</v>
      </c>
      <c r="J806" s="52" t="s">
        <v>126</v>
      </c>
      <c r="K806" s="52"/>
      <c r="L806" s="52"/>
      <c r="M806" s="1259">
        <v>0</v>
      </c>
      <c r="N806" s="1260"/>
    </row>
    <row r="807" spans="1:14" ht="12.75" hidden="1" customHeight="1">
      <c r="A807" s="67" t="e">
        <f>'Nom. Sic. Sem. 2'!#REF!</f>
        <v>#REF!</v>
      </c>
      <c r="B807" s="52" t="s">
        <v>127</v>
      </c>
      <c r="C807" s="52"/>
      <c r="D807" s="52"/>
      <c r="E807" s="1272" t="e">
        <f>'Nom. Sic. Sem. 2'!#REF!</f>
        <v>#REF!</v>
      </c>
      <c r="F807" s="1273"/>
      <c r="G807" s="65"/>
      <c r="I807" s="67" t="e">
        <f>'Nom. Sic. Sem. 2'!#REF!</f>
        <v>#REF!</v>
      </c>
      <c r="J807" s="52" t="s">
        <v>127</v>
      </c>
      <c r="K807" s="52"/>
      <c r="L807" s="52"/>
      <c r="M807" s="1259" t="e">
        <f>'Nom. Sic. Sem. 2'!#REF!</f>
        <v>#REF!</v>
      </c>
      <c r="N807" s="1260"/>
    </row>
    <row r="808" spans="1:14" ht="12.75" hidden="1" customHeight="1">
      <c r="A808" s="66" t="e">
        <f>'Nom. Sic. Sem. 2'!#REF!</f>
        <v>#REF!</v>
      </c>
      <c r="B808" s="52" t="s">
        <v>128</v>
      </c>
      <c r="C808" s="52"/>
      <c r="D808" s="52"/>
      <c r="E808" s="1272" t="e">
        <f>'Nom. Sic. Sem. 2'!#REF!</f>
        <v>#REF!</v>
      </c>
      <c r="F808" s="1273"/>
      <c r="G808" s="65"/>
      <c r="I808" s="66" t="e">
        <f>'Nom. Sic. Sem. 2'!#REF!</f>
        <v>#REF!</v>
      </c>
      <c r="J808" s="52" t="s">
        <v>128</v>
      </c>
      <c r="K808" s="52"/>
      <c r="L808" s="52"/>
      <c r="M808" s="1259" t="e">
        <f>'Nom. Sic. Sem. 2'!#REF!</f>
        <v>#REF!</v>
      </c>
      <c r="N808" s="1260"/>
    </row>
    <row r="809" spans="1:14" ht="12.75" hidden="1" customHeight="1">
      <c r="A809" s="66" t="e">
        <f>'Nom. Sic. Sem. 2'!#REF!</f>
        <v>#REF!</v>
      </c>
      <c r="B809" s="1267" t="str">
        <f>'Nom. Sic. Sem. 1'!$O$4</f>
        <v>PR / RM /F</v>
      </c>
      <c r="C809" s="1267"/>
      <c r="D809" s="1267"/>
      <c r="E809" s="1272" t="e">
        <f>'Nom. Sic. Sem. 2'!#REF!</f>
        <v>#REF!</v>
      </c>
      <c r="F809" s="1273"/>
      <c r="G809" s="65"/>
      <c r="I809" s="66" t="e">
        <f>'Nom. Sic. Sem. 2'!#REF!</f>
        <v>#REF!</v>
      </c>
      <c r="J809" s="1267" t="str">
        <f>'Nom. Sic. Sem. 1'!$O$4</f>
        <v>PR / RM /F</v>
      </c>
      <c r="K809" s="1267"/>
      <c r="L809" s="1267"/>
      <c r="M809" s="1259" t="e">
        <f>'Nom. Sic. Sem. 2'!#REF!</f>
        <v>#REF!</v>
      </c>
      <c r="N809" s="1260"/>
    </row>
    <row r="810" spans="1:14" ht="12.75" hidden="1" customHeight="1">
      <c r="A810" s="51"/>
      <c r="B810" s="1261" t="s">
        <v>10</v>
      </c>
      <c r="C810" s="1261"/>
      <c r="D810" s="52"/>
      <c r="E810" s="1259" t="e">
        <f>SUM(E802:F809)</f>
        <v>#REF!</v>
      </c>
      <c r="F810" s="1262"/>
      <c r="G810" s="69"/>
      <c r="I810" s="51"/>
      <c r="J810" s="1261" t="s">
        <v>10</v>
      </c>
      <c r="K810" s="1261"/>
      <c r="L810" s="52"/>
      <c r="M810" s="1259" t="e">
        <f>SUM(M802:N809)</f>
        <v>#REF!</v>
      </c>
      <c r="N810" s="1260"/>
    </row>
    <row r="811" spans="1:14" ht="12.75" hidden="1" customHeight="1">
      <c r="A811" s="1263" t="s">
        <v>105</v>
      </c>
      <c r="B811" s="1248"/>
      <c r="C811" s="1248"/>
      <c r="D811" s="1248"/>
      <c r="E811" s="1257"/>
      <c r="F811" s="1258"/>
      <c r="G811" s="69"/>
      <c r="I811" s="1263" t="s">
        <v>105</v>
      </c>
      <c r="J811" s="1248"/>
      <c r="K811" s="1248"/>
      <c r="L811" s="1248"/>
      <c r="M811" s="1264"/>
      <c r="N811" s="1265"/>
    </row>
    <row r="812" spans="1:14" ht="12.75" hidden="1" customHeight="1">
      <c r="A812" s="1266" t="s">
        <v>129</v>
      </c>
      <c r="B812" s="1267"/>
      <c r="C812" s="1267"/>
      <c r="D812" s="73" t="e">
        <f>'Nom. Sic. Sem. 2'!#REF!</f>
        <v>#REF!</v>
      </c>
      <c r="E812" s="52"/>
      <c r="F812" s="54"/>
      <c r="G812" s="55"/>
      <c r="I812" s="1266" t="s">
        <v>129</v>
      </c>
      <c r="J812" s="1267"/>
      <c r="K812" s="1267"/>
      <c r="L812" s="73" t="e">
        <f>'Nom. Sic. Sem. 2'!#REF!</f>
        <v>#REF!</v>
      </c>
      <c r="M812" s="52"/>
      <c r="N812" s="54"/>
    </row>
    <row r="813" spans="1:14" ht="13.5" hidden="1" thickBot="1">
      <c r="A813" s="1266" t="s">
        <v>130</v>
      </c>
      <c r="B813" s="1267"/>
      <c r="C813" s="1267"/>
      <c r="D813" s="73" t="e">
        <f>'Nom. Sic. Sem. 2'!#REF!</f>
        <v>#REF!</v>
      </c>
      <c r="E813" s="73"/>
      <c r="F813" s="54"/>
      <c r="G813" s="55"/>
      <c r="I813" s="1266" t="s">
        <v>130</v>
      </c>
      <c r="J813" s="1267"/>
      <c r="K813" s="1267"/>
      <c r="L813" s="73" t="e">
        <f>'Nom. Sic. Sem. 2'!#REF!</f>
        <v>#REF!</v>
      </c>
      <c r="M813" s="73"/>
      <c r="N813" s="54"/>
    </row>
    <row r="814" spans="1:14" ht="12.75" hidden="1" customHeight="1">
      <c r="A814" s="72" t="s">
        <v>131</v>
      </c>
      <c r="B814" s="68"/>
      <c r="C814" s="68"/>
      <c r="D814" s="73" t="e">
        <f>'Nom. Sic. Sem. 2'!#REF!</f>
        <v>#REF!</v>
      </c>
      <c r="E814" s="52"/>
      <c r="F814" s="54"/>
      <c r="G814" s="55"/>
      <c r="I814" s="72" t="s">
        <v>131</v>
      </c>
      <c r="J814" s="68"/>
      <c r="K814" s="68"/>
      <c r="L814" s="73" t="e">
        <f>'Nom. Sic. Sem. 2'!#REF!</f>
        <v>#REF!</v>
      </c>
      <c r="M814" s="52"/>
      <c r="N814" s="54"/>
    </row>
    <row r="815" spans="1:14" ht="12.75" hidden="1" customHeight="1">
      <c r="A815" s="1266" t="s">
        <v>132</v>
      </c>
      <c r="B815" s="1267"/>
      <c r="C815" s="1267"/>
      <c r="D815" s="73" t="e">
        <f>'Nom. Sic. Sem. 2'!#REF!</f>
        <v>#REF!</v>
      </c>
      <c r="E815" s="52"/>
      <c r="F815" s="54"/>
      <c r="G815" s="55"/>
      <c r="I815" s="1266" t="s">
        <v>132</v>
      </c>
      <c r="J815" s="1267"/>
      <c r="K815" s="1267"/>
      <c r="L815" s="73" t="e">
        <f>'Nom. Sic. Sem. 2'!#REF!</f>
        <v>#REF!</v>
      </c>
      <c r="M815" s="52"/>
      <c r="N815" s="54"/>
    </row>
    <row r="816" spans="1:14" ht="13.5" hidden="1" customHeight="1" thickBot="1">
      <c r="A816" s="1266" t="s">
        <v>133</v>
      </c>
      <c r="B816" s="1267"/>
      <c r="C816" s="1267"/>
      <c r="D816" s="73" t="e">
        <f>'Nom. Sic. Sem. 2'!#REF!</f>
        <v>#REF!</v>
      </c>
      <c r="E816" s="52"/>
      <c r="F816" s="54"/>
      <c r="G816" s="55"/>
      <c r="I816" s="1266" t="s">
        <v>133</v>
      </c>
      <c r="J816" s="1267"/>
      <c r="K816" s="1267"/>
      <c r="L816" s="73" t="e">
        <f>'Nom. Sic. Sem. 2'!#REF!</f>
        <v>#REF!</v>
      </c>
      <c r="M816" s="52"/>
      <c r="N816" s="54"/>
    </row>
    <row r="817" spans="1:14" ht="13.5" hidden="1" customHeight="1" thickBot="1">
      <c r="A817" s="1268" t="s">
        <v>134</v>
      </c>
      <c r="B817" s="1257"/>
      <c r="C817" s="1257"/>
      <c r="D817" s="52"/>
      <c r="E817" s="1269" t="e">
        <f>SUM(D812:D816)</f>
        <v>#REF!</v>
      </c>
      <c r="F817" s="1258"/>
      <c r="G817" s="69"/>
      <c r="I817" s="1268" t="s">
        <v>134</v>
      </c>
      <c r="J817" s="1269"/>
      <c r="K817" s="1269"/>
      <c r="L817" s="52"/>
      <c r="M817" s="1270" t="e">
        <f>SUM(L812:L816)</f>
        <v>#REF!</v>
      </c>
      <c r="N817" s="1271"/>
    </row>
    <row r="818" spans="1:14" ht="13.5" hidden="1" thickBot="1">
      <c r="A818" s="51"/>
      <c r="B818" s="1248" t="s">
        <v>104</v>
      </c>
      <c r="C818" s="1248"/>
      <c r="D818" s="1248"/>
      <c r="E818" s="1249" t="e">
        <f>(E810-E817)</f>
        <v>#REF!</v>
      </c>
      <c r="F818" s="1250"/>
      <c r="G818" s="69"/>
      <c r="I818" s="51"/>
      <c r="J818" s="1248" t="s">
        <v>104</v>
      </c>
      <c r="K818" s="1248"/>
      <c r="L818" s="1251"/>
      <c r="M818" s="1249" t="e">
        <f>(M810-M817)</f>
        <v>#REF!</v>
      </c>
      <c r="N818" s="1252"/>
    </row>
    <row r="819" spans="1:14" ht="13.5" hidden="1" thickBot="1">
      <c r="A819" s="51"/>
      <c r="B819" s="52"/>
      <c r="C819" s="52"/>
      <c r="D819" s="52"/>
      <c r="E819" s="52"/>
      <c r="F819" s="54"/>
      <c r="G819" s="55"/>
      <c r="I819" s="51"/>
      <c r="J819" s="52"/>
      <c r="K819" s="52"/>
      <c r="L819" s="52"/>
      <c r="M819" s="52"/>
      <c r="N819" s="54"/>
    </row>
    <row r="820" spans="1:14" ht="12.75" hidden="1" customHeight="1">
      <c r="A820" s="51"/>
      <c r="B820" s="52"/>
      <c r="C820" s="52"/>
      <c r="D820" s="52"/>
      <c r="E820" s="52"/>
      <c r="F820" s="54"/>
      <c r="G820" s="55"/>
      <c r="I820" s="51"/>
      <c r="J820" s="52"/>
      <c r="K820" s="52"/>
      <c r="L820" s="52"/>
      <c r="M820" s="52"/>
      <c r="N820" s="54"/>
    </row>
    <row r="821" spans="1:14" ht="12.75" hidden="1" customHeight="1">
      <c r="A821" s="1253"/>
      <c r="B821" s="1254"/>
      <c r="C821" s="1254"/>
      <c r="D821" s="52" t="s">
        <v>135</v>
      </c>
      <c r="E821" s="52"/>
      <c r="F821" s="54"/>
      <c r="G821" s="55"/>
      <c r="I821" s="1253"/>
      <c r="J821" s="1254"/>
      <c r="K821" s="1254"/>
      <c r="L821" s="52" t="s">
        <v>135</v>
      </c>
      <c r="M821" s="52"/>
      <c r="N821" s="54"/>
    </row>
    <row r="822" spans="1:14" ht="13.5" hidden="1" thickBot="1">
      <c r="A822" s="1255" t="s">
        <v>136</v>
      </c>
      <c r="B822" s="1256"/>
      <c r="C822" s="1256"/>
      <c r="D822" s="1257" t="s">
        <v>137</v>
      </c>
      <c r="E822" s="1257"/>
      <c r="F822" s="1258"/>
      <c r="G822" s="69"/>
      <c r="I822" s="1255" t="s">
        <v>136</v>
      </c>
      <c r="J822" s="1256"/>
      <c r="K822" s="1256"/>
      <c r="L822" s="1257" t="s">
        <v>137</v>
      </c>
      <c r="M822" s="1257"/>
      <c r="N822" s="1258"/>
    </row>
    <row r="823" spans="1:14" ht="13.5" hidden="1" thickBot="1">
      <c r="A823" s="75"/>
      <c r="B823" s="76"/>
      <c r="C823" s="76"/>
      <c r="D823" s="76"/>
      <c r="E823" s="76"/>
      <c r="F823" s="77"/>
      <c r="G823" s="55"/>
      <c r="I823" s="75"/>
      <c r="J823" s="76"/>
      <c r="K823" s="76"/>
      <c r="L823" s="76"/>
      <c r="M823" s="76"/>
      <c r="N823" s="77"/>
    </row>
    <row r="824" spans="1:14" ht="13.5" hidden="1" thickBot="1"/>
    <row r="825" spans="1:14" ht="12.75" hidden="1" customHeight="1"/>
    <row r="826" spans="1:14" ht="13.5" hidden="1" thickBot="1">
      <c r="A826" s="1274" t="s">
        <v>138</v>
      </c>
      <c r="B826" s="1275"/>
      <c r="C826" s="1275"/>
      <c r="D826" s="1275"/>
      <c r="E826" s="1275"/>
      <c r="F826" s="1276"/>
      <c r="I826" s="1274" t="s">
        <v>138</v>
      </c>
      <c r="J826" s="1275"/>
      <c r="K826" s="1275"/>
      <c r="L826" s="1275"/>
      <c r="M826" s="1275"/>
      <c r="N826" s="1276"/>
    </row>
    <row r="827" spans="1:14" ht="13.5" hidden="1" thickBot="1">
      <c r="A827" s="51"/>
      <c r="B827" s="52"/>
      <c r="C827" s="52"/>
      <c r="D827" s="53"/>
      <c r="E827" s="52"/>
      <c r="F827" s="54"/>
      <c r="I827" s="51"/>
      <c r="J827" s="52"/>
      <c r="K827" s="52"/>
      <c r="L827" s="53"/>
      <c r="M827" s="52"/>
      <c r="N827" s="54"/>
    </row>
    <row r="828" spans="1:14" ht="12.75" hidden="1" customHeight="1">
      <c r="A828" s="56" t="s">
        <v>120</v>
      </c>
      <c r="B828" s="57">
        <f>'Nom. Sic. Sem. 2'!$C$4</f>
        <v>43535</v>
      </c>
      <c r="C828" s="52" t="s">
        <v>16</v>
      </c>
      <c r="D828" s="57">
        <f>'Nom. Sic. Sem. 2'!$G$4</f>
        <v>43541</v>
      </c>
      <c r="E828" s="52" t="s">
        <v>121</v>
      </c>
      <c r="F828" s="54">
        <f>'Nom. Sic. Sem. 1'!$J$4</f>
        <v>2019</v>
      </c>
      <c r="I828" s="56" t="s">
        <v>120</v>
      </c>
      <c r="J828" s="57">
        <f>'Nom. Sic. Sem. 2'!$C$4</f>
        <v>43535</v>
      </c>
      <c r="K828" s="52" t="s">
        <v>16</v>
      </c>
      <c r="L828" s="57">
        <f>'Nom. Sic. Sem. 2'!$G$4</f>
        <v>43541</v>
      </c>
      <c r="M828" s="52" t="s">
        <v>121</v>
      </c>
      <c r="N828" s="54">
        <f>'Nom. Sic. Sem. 1'!$J$4</f>
        <v>2019</v>
      </c>
    </row>
    <row r="829" spans="1:14" ht="13.5" hidden="1" thickBot="1">
      <c r="A829" s="1277" t="s">
        <v>122</v>
      </c>
      <c r="B829" s="1278"/>
      <c r="C829" s="1279" t="e">
        <f>'Nom. Sic. Sem. 2'!#REF!</f>
        <v>#REF!</v>
      </c>
      <c r="D829" s="1279"/>
      <c r="E829" s="1279"/>
      <c r="F829" s="1280"/>
      <c r="I829" s="1277" t="s">
        <v>122</v>
      </c>
      <c r="J829" s="1278"/>
      <c r="K829" s="1279" t="e">
        <f>'Nom. Sic. Sem. 2'!#REF!</f>
        <v>#REF!</v>
      </c>
      <c r="L829" s="1279"/>
      <c r="M829" s="1279"/>
      <c r="N829" s="1280"/>
    </row>
    <row r="830" spans="1:14" ht="12.75" hidden="1" customHeight="1">
      <c r="A830" s="58"/>
      <c r="B830" s="59"/>
      <c r="C830" s="61"/>
      <c r="D830" s="61"/>
      <c r="E830" s="61"/>
      <c r="F830" s="62"/>
      <c r="I830" s="58"/>
      <c r="J830" s="59"/>
      <c r="K830" s="61"/>
      <c r="L830" s="61"/>
      <c r="M830" s="61"/>
      <c r="N830" s="62"/>
    </row>
    <row r="831" spans="1:14" ht="12.75" hidden="1" customHeight="1">
      <c r="A831" s="64" t="e">
        <f>'Nom. Sic. Sem. 2'!#REF!</f>
        <v>#REF!</v>
      </c>
      <c r="B831" s="52" t="s">
        <v>123</v>
      </c>
      <c r="C831" s="52"/>
      <c r="D831" s="52"/>
      <c r="E831" s="1272" t="e">
        <f>'Nom. Sic. Sem. 2'!#REF!</f>
        <v>#REF!</v>
      </c>
      <c r="F831" s="1273"/>
      <c r="I831" s="64" t="e">
        <f>'Nom. Sic. Sem. 2'!#REF!</f>
        <v>#REF!</v>
      </c>
      <c r="J831" s="52" t="s">
        <v>123</v>
      </c>
      <c r="K831" s="52"/>
      <c r="L831" s="52"/>
      <c r="M831" s="1272" t="e">
        <f>'Nom. Sic. Sem. 2'!#REF!</f>
        <v>#REF!</v>
      </c>
      <c r="N831" s="1273"/>
    </row>
    <row r="832" spans="1:14" ht="12.75" hidden="1" customHeight="1">
      <c r="A832" s="64"/>
      <c r="B832" s="52"/>
      <c r="C832" s="52"/>
      <c r="D832" s="52"/>
      <c r="E832" s="1272">
        <v>0</v>
      </c>
      <c r="F832" s="1273"/>
      <c r="I832" s="64"/>
      <c r="J832" s="52"/>
      <c r="K832" s="52"/>
      <c r="L832" s="52"/>
      <c r="M832" s="1259">
        <v>0</v>
      </c>
      <c r="N832" s="1260"/>
    </row>
    <row r="833" spans="1:14" ht="12.75" hidden="1" customHeight="1">
      <c r="A833" s="64"/>
      <c r="B833" s="52" t="s">
        <v>124</v>
      </c>
      <c r="C833" s="52"/>
      <c r="D833" s="52"/>
      <c r="E833" s="1272" t="e">
        <f>'Nom. Sic. Sem. 2'!#REF!</f>
        <v>#REF!</v>
      </c>
      <c r="F833" s="1273"/>
      <c r="I833" s="64"/>
      <c r="J833" s="52" t="s">
        <v>124</v>
      </c>
      <c r="K833" s="52"/>
      <c r="L833" s="52"/>
      <c r="M833" s="1259" t="e">
        <f>'Nom. Sic. Sem. 2'!#REF!</f>
        <v>#REF!</v>
      </c>
      <c r="N833" s="1260"/>
    </row>
    <row r="834" spans="1:14" ht="12.75" hidden="1" customHeight="1">
      <c r="A834" s="66">
        <v>0</v>
      </c>
      <c r="B834" s="52" t="s">
        <v>125</v>
      </c>
      <c r="C834" s="52"/>
      <c r="D834" s="52"/>
      <c r="E834" s="1272">
        <v>0</v>
      </c>
      <c r="F834" s="1273"/>
      <c r="I834" s="66">
        <v>0</v>
      </c>
      <c r="J834" s="52" t="s">
        <v>125</v>
      </c>
      <c r="K834" s="52"/>
      <c r="L834" s="52"/>
      <c r="M834" s="1259">
        <v>0</v>
      </c>
      <c r="N834" s="1260"/>
    </row>
    <row r="835" spans="1:14" ht="12.75" hidden="1" customHeight="1">
      <c r="A835" s="66">
        <v>0</v>
      </c>
      <c r="B835" s="52" t="s">
        <v>126</v>
      </c>
      <c r="C835" s="52"/>
      <c r="D835" s="52"/>
      <c r="E835" s="1272">
        <v>0</v>
      </c>
      <c r="F835" s="1273"/>
      <c r="I835" s="66">
        <v>0</v>
      </c>
      <c r="J835" s="52" t="s">
        <v>126</v>
      </c>
      <c r="K835" s="52"/>
      <c r="L835" s="52"/>
      <c r="M835" s="1259">
        <v>0</v>
      </c>
      <c r="N835" s="1260"/>
    </row>
    <row r="836" spans="1:14" ht="12.75" hidden="1" customHeight="1">
      <c r="A836" s="67" t="e">
        <f>'Nom. Sic. Sem. 2'!#REF!</f>
        <v>#REF!</v>
      </c>
      <c r="B836" s="52" t="s">
        <v>127</v>
      </c>
      <c r="C836" s="52"/>
      <c r="D836" s="52"/>
      <c r="E836" s="1272" t="e">
        <f>'Nom. Sic. Sem. 2'!#REF!</f>
        <v>#REF!</v>
      </c>
      <c r="F836" s="1273"/>
      <c r="I836" s="67" t="e">
        <f>'Nom. Sic. Sem. 2'!#REF!</f>
        <v>#REF!</v>
      </c>
      <c r="J836" s="52" t="s">
        <v>127</v>
      </c>
      <c r="K836" s="52"/>
      <c r="L836" s="52"/>
      <c r="M836" s="1259" t="e">
        <f>'Nom. Sic. Sem. 2'!#REF!</f>
        <v>#REF!</v>
      </c>
      <c r="N836" s="1260"/>
    </row>
    <row r="837" spans="1:14" ht="12.75" hidden="1" customHeight="1">
      <c r="A837" s="66" t="e">
        <f>'Nom. Sic. Sem. 2'!#REF!</f>
        <v>#REF!</v>
      </c>
      <c r="B837" s="52" t="s">
        <v>128</v>
      </c>
      <c r="C837" s="52"/>
      <c r="D837" s="52"/>
      <c r="E837" s="1272" t="e">
        <f>'Nom. Sic. Sem. 2'!#REF!</f>
        <v>#REF!</v>
      </c>
      <c r="F837" s="1273"/>
      <c r="I837" s="66" t="e">
        <f>'Nom. Sic. Sem. 2'!#REF!</f>
        <v>#REF!</v>
      </c>
      <c r="J837" s="52" t="s">
        <v>128</v>
      </c>
      <c r="K837" s="52"/>
      <c r="L837" s="52"/>
      <c r="M837" s="1259" t="e">
        <f>'Nom. Sic. Sem. 2'!#REF!</f>
        <v>#REF!</v>
      </c>
      <c r="N837" s="1260"/>
    </row>
    <row r="838" spans="1:14" ht="12.75" hidden="1" customHeight="1">
      <c r="A838" s="66" t="e">
        <f>'Nom. Sic. Sem. 2'!#REF!</f>
        <v>#REF!</v>
      </c>
      <c r="B838" s="1267" t="str">
        <f>'Nom. Sic. Sem. 1'!$O$4</f>
        <v>PR / RM /F</v>
      </c>
      <c r="C838" s="1267"/>
      <c r="D838" s="1267"/>
      <c r="E838" s="1272" t="e">
        <f>'Nom. Sic. Sem. 2'!#REF!</f>
        <v>#REF!</v>
      </c>
      <c r="F838" s="1273"/>
      <c r="I838" s="66" t="e">
        <f>'Nom. Sic. Sem. 2'!#REF!</f>
        <v>#REF!</v>
      </c>
      <c r="J838" s="1267" t="str">
        <f>'Nom. Sic. Sem. 1'!$O$4</f>
        <v>PR / RM /F</v>
      </c>
      <c r="K838" s="1267"/>
      <c r="L838" s="1267"/>
      <c r="M838" s="1259" t="e">
        <f>'Nom. Sic. Sem. 2'!#REF!</f>
        <v>#REF!</v>
      </c>
      <c r="N838" s="1260"/>
    </row>
    <row r="839" spans="1:14" ht="12.75" hidden="1" customHeight="1">
      <c r="A839" s="51"/>
      <c r="B839" s="1261" t="s">
        <v>10</v>
      </c>
      <c r="C839" s="1261"/>
      <c r="D839" s="52"/>
      <c r="E839" s="1259" t="e">
        <f>SUM(E831:F838)</f>
        <v>#REF!</v>
      </c>
      <c r="F839" s="1262"/>
      <c r="I839" s="51"/>
      <c r="J839" s="1261" t="s">
        <v>10</v>
      </c>
      <c r="K839" s="1261"/>
      <c r="L839" s="52"/>
      <c r="M839" s="1259" t="e">
        <f>SUM(M831:N838)</f>
        <v>#REF!</v>
      </c>
      <c r="N839" s="1260"/>
    </row>
    <row r="840" spans="1:14" ht="12.75" hidden="1" customHeight="1">
      <c r="A840" s="1263" t="s">
        <v>105</v>
      </c>
      <c r="B840" s="1248"/>
      <c r="C840" s="1248"/>
      <c r="D840" s="1248"/>
      <c r="E840" s="1257"/>
      <c r="F840" s="1258"/>
      <c r="I840" s="1263" t="s">
        <v>105</v>
      </c>
      <c r="J840" s="1248"/>
      <c r="K840" s="1248"/>
      <c r="L840" s="1248"/>
      <c r="M840" s="1264"/>
      <c r="N840" s="1265"/>
    </row>
    <row r="841" spans="1:14" ht="12.75" hidden="1" customHeight="1">
      <c r="A841" s="1266" t="s">
        <v>129</v>
      </c>
      <c r="B841" s="1267"/>
      <c r="C841" s="1267"/>
      <c r="D841" s="73" t="e">
        <f>'Nom. Sic. Sem. 2'!#REF!</f>
        <v>#REF!</v>
      </c>
      <c r="E841" s="52"/>
      <c r="F841" s="54"/>
      <c r="I841" s="1266" t="s">
        <v>129</v>
      </c>
      <c r="J841" s="1267"/>
      <c r="K841" s="1267"/>
      <c r="L841" s="73" t="e">
        <f>'Nom. Sic. Sem. 2'!#REF!</f>
        <v>#REF!</v>
      </c>
      <c r="M841" s="52"/>
      <c r="N841" s="54"/>
    </row>
    <row r="842" spans="1:14" ht="13.5" hidden="1" thickBot="1">
      <c r="A842" s="1266" t="s">
        <v>130</v>
      </c>
      <c r="B842" s="1267"/>
      <c r="C842" s="1267"/>
      <c r="D842" s="73" t="e">
        <f>'Nom. Sic. Sem. 2'!#REF!</f>
        <v>#REF!</v>
      </c>
      <c r="E842" s="73"/>
      <c r="F842" s="54"/>
      <c r="I842" s="1266" t="s">
        <v>130</v>
      </c>
      <c r="J842" s="1267"/>
      <c r="K842" s="1267"/>
      <c r="L842" s="73" t="e">
        <f>'Nom. Sic. Sem. 2'!#REF!</f>
        <v>#REF!</v>
      </c>
      <c r="M842" s="73"/>
      <c r="N842" s="54"/>
    </row>
    <row r="843" spans="1:14" ht="12.75" hidden="1" customHeight="1">
      <c r="A843" s="72" t="s">
        <v>131</v>
      </c>
      <c r="B843" s="68"/>
      <c r="C843" s="68"/>
      <c r="D843" s="73" t="e">
        <f>'Nom. Sic. Sem. 2'!#REF!</f>
        <v>#REF!</v>
      </c>
      <c r="E843" s="52"/>
      <c r="F843" s="54"/>
      <c r="I843" s="72" t="s">
        <v>131</v>
      </c>
      <c r="J843" s="68"/>
      <c r="K843" s="68"/>
      <c r="L843" s="73" t="e">
        <f>'Nom. Sic. Sem. 2'!#REF!</f>
        <v>#REF!</v>
      </c>
      <c r="M843" s="52"/>
      <c r="N843" s="54"/>
    </row>
    <row r="844" spans="1:14" ht="12.75" hidden="1" customHeight="1">
      <c r="A844" s="1266" t="s">
        <v>132</v>
      </c>
      <c r="B844" s="1267"/>
      <c r="C844" s="1267"/>
      <c r="D844" s="73" t="e">
        <f>'Nom. Sic. Sem. 2'!#REF!</f>
        <v>#REF!</v>
      </c>
      <c r="E844" s="52"/>
      <c r="F844" s="54"/>
      <c r="I844" s="1266" t="s">
        <v>132</v>
      </c>
      <c r="J844" s="1267"/>
      <c r="K844" s="1267"/>
      <c r="L844" s="73" t="e">
        <f>'Nom. Sic. Sem. 2'!#REF!</f>
        <v>#REF!</v>
      </c>
      <c r="M844" s="52"/>
      <c r="N844" s="54"/>
    </row>
    <row r="845" spans="1:14" ht="13.5" hidden="1" customHeight="1" thickBot="1">
      <c r="A845" s="1266" t="s">
        <v>133</v>
      </c>
      <c r="B845" s="1267"/>
      <c r="C845" s="1267"/>
      <c r="D845" s="73" t="e">
        <f>'Nom. Sic. Sem. 2'!#REF!</f>
        <v>#REF!</v>
      </c>
      <c r="E845" s="52"/>
      <c r="F845" s="54"/>
      <c r="I845" s="1266" t="s">
        <v>133</v>
      </c>
      <c r="J845" s="1267"/>
      <c r="K845" s="1267"/>
      <c r="L845" s="73" t="e">
        <f>'Nom. Sic. Sem. 2'!#REF!</f>
        <v>#REF!</v>
      </c>
      <c r="M845" s="52"/>
      <c r="N845" s="54"/>
    </row>
    <row r="846" spans="1:14" ht="13.5" hidden="1" customHeight="1" thickBot="1">
      <c r="A846" s="1268" t="s">
        <v>134</v>
      </c>
      <c r="B846" s="1257"/>
      <c r="C846" s="1257"/>
      <c r="D846" s="52"/>
      <c r="E846" s="1269" t="e">
        <f>SUM(D841:D845)</f>
        <v>#REF!</v>
      </c>
      <c r="F846" s="1258"/>
      <c r="I846" s="1268" t="s">
        <v>134</v>
      </c>
      <c r="J846" s="1269"/>
      <c r="K846" s="1269"/>
      <c r="L846" s="52"/>
      <c r="M846" s="1270" t="e">
        <f>SUM(L841:L845)</f>
        <v>#REF!</v>
      </c>
      <c r="N846" s="1271"/>
    </row>
    <row r="847" spans="1:14" ht="13.5" hidden="1" thickBot="1">
      <c r="A847" s="51"/>
      <c r="B847" s="1248" t="s">
        <v>104</v>
      </c>
      <c r="C847" s="1248"/>
      <c r="D847" s="1248"/>
      <c r="E847" s="1249" t="e">
        <f>(E839-E846)</f>
        <v>#REF!</v>
      </c>
      <c r="F847" s="1250"/>
      <c r="I847" s="51"/>
      <c r="J847" s="1248" t="s">
        <v>104</v>
      </c>
      <c r="K847" s="1248"/>
      <c r="L847" s="1251"/>
      <c r="M847" s="1249" t="e">
        <f>(M839-M846)</f>
        <v>#REF!</v>
      </c>
      <c r="N847" s="1252"/>
    </row>
    <row r="848" spans="1:14" ht="13.5" hidden="1" thickBot="1">
      <c r="A848" s="51"/>
      <c r="B848" s="52"/>
      <c r="C848" s="52"/>
      <c r="D848" s="52"/>
      <c r="E848" s="52"/>
      <c r="F848" s="54"/>
      <c r="I848" s="51"/>
      <c r="J848" s="52"/>
      <c r="K848" s="52"/>
      <c r="L848" s="52"/>
      <c r="M848" s="52"/>
      <c r="N848" s="54"/>
    </row>
    <row r="849" spans="1:14" ht="12.75" hidden="1" customHeight="1">
      <c r="A849" s="51"/>
      <c r="B849" s="52"/>
      <c r="C849" s="52"/>
      <c r="D849" s="52"/>
      <c r="E849" s="52"/>
      <c r="F849" s="54"/>
      <c r="I849" s="51"/>
      <c r="J849" s="52"/>
      <c r="K849" s="52"/>
      <c r="L849" s="52"/>
      <c r="M849" s="52"/>
      <c r="N849" s="54"/>
    </row>
    <row r="850" spans="1:14" ht="12.75" hidden="1" customHeight="1">
      <c r="A850" s="1253"/>
      <c r="B850" s="1254"/>
      <c r="C850" s="1254"/>
      <c r="D850" s="52" t="s">
        <v>135</v>
      </c>
      <c r="E850" s="52"/>
      <c r="F850" s="54"/>
      <c r="I850" s="1253"/>
      <c r="J850" s="1254"/>
      <c r="K850" s="1254"/>
      <c r="L850" s="52" t="s">
        <v>135</v>
      </c>
      <c r="M850" s="52"/>
      <c r="N850" s="54"/>
    </row>
    <row r="851" spans="1:14" ht="13.5" hidden="1" thickBot="1">
      <c r="A851" s="1255" t="s">
        <v>136</v>
      </c>
      <c r="B851" s="1256"/>
      <c r="C851" s="1256"/>
      <c r="D851" s="1257" t="s">
        <v>137</v>
      </c>
      <c r="E851" s="1257"/>
      <c r="F851" s="1258"/>
      <c r="I851" s="1255" t="s">
        <v>136</v>
      </c>
      <c r="J851" s="1256"/>
      <c r="K851" s="1256"/>
      <c r="L851" s="1257" t="s">
        <v>137</v>
      </c>
      <c r="M851" s="1257"/>
      <c r="N851" s="1258"/>
    </row>
    <row r="852" spans="1:14" ht="13.5" hidden="1" thickBot="1">
      <c r="A852" s="75"/>
      <c r="B852" s="76"/>
      <c r="C852" s="76"/>
      <c r="D852" s="76"/>
      <c r="E852" s="76"/>
      <c r="F852" s="77"/>
      <c r="I852" s="75"/>
      <c r="J852" s="76"/>
      <c r="K852" s="76"/>
      <c r="L852" s="76"/>
      <c r="M852" s="76"/>
      <c r="N852" s="77"/>
    </row>
    <row r="853" spans="1:14" ht="13.5" hidden="1" thickBot="1"/>
    <row r="854" spans="1:14" ht="12.75" hidden="1" customHeight="1"/>
    <row r="855" spans="1:14" ht="13.5" hidden="1" thickBot="1"/>
    <row r="856" spans="1:14" ht="13.5" hidden="1" thickBot="1">
      <c r="A856" s="1274" t="s">
        <v>138</v>
      </c>
      <c r="B856" s="1275"/>
      <c r="C856" s="1275"/>
      <c r="D856" s="1275"/>
      <c r="E856" s="1275"/>
      <c r="F856" s="1276"/>
      <c r="G856" s="50"/>
      <c r="I856" s="1274" t="s">
        <v>138</v>
      </c>
      <c r="J856" s="1275"/>
      <c r="K856" s="1275"/>
      <c r="L856" s="1275"/>
      <c r="M856" s="1275"/>
      <c r="N856" s="1276"/>
    </row>
    <row r="857" spans="1:14" ht="12.75" hidden="1" customHeight="1">
      <c r="A857" s="51"/>
      <c r="B857" s="52"/>
      <c r="C857" s="52"/>
      <c r="D857" s="53"/>
      <c r="E857" s="52"/>
      <c r="F857" s="54"/>
      <c r="G857" s="55"/>
      <c r="I857" s="51"/>
      <c r="J857" s="52"/>
      <c r="K857" s="52"/>
      <c r="L857" s="53"/>
      <c r="M857" s="52"/>
      <c r="N857" s="54"/>
    </row>
    <row r="858" spans="1:14" ht="13.5" hidden="1" thickBot="1">
      <c r="A858" s="56" t="s">
        <v>120</v>
      </c>
      <c r="B858" s="57">
        <f>'Nom. Sic. Sem. 2'!$C$4</f>
        <v>43535</v>
      </c>
      <c r="C858" s="52" t="s">
        <v>16</v>
      </c>
      <c r="D858" s="57">
        <f>'Nom. Sic. Sem. 2'!$G$4</f>
        <v>43541</v>
      </c>
      <c r="E858" s="52" t="s">
        <v>121</v>
      </c>
      <c r="F858" s="54">
        <f>'Nom. Sic. Sem. 1'!$J$4</f>
        <v>2019</v>
      </c>
      <c r="G858" s="55"/>
      <c r="I858" s="56" t="s">
        <v>120</v>
      </c>
      <c r="J858" s="57">
        <f>'Nom. Sic. Sem. 2'!$C$4</f>
        <v>43535</v>
      </c>
      <c r="K858" s="52" t="s">
        <v>16</v>
      </c>
      <c r="L858" s="57">
        <f>'Nom. Sic. Sem. 2'!$G$4</f>
        <v>43541</v>
      </c>
      <c r="M858" s="52" t="s">
        <v>121</v>
      </c>
      <c r="N858" s="54">
        <f>'Nom. Sic. Sem. 1'!$J$4</f>
        <v>2019</v>
      </c>
    </row>
    <row r="859" spans="1:14" ht="12.75" hidden="1" customHeight="1">
      <c r="A859" s="1277" t="s">
        <v>122</v>
      </c>
      <c r="B859" s="1278"/>
      <c r="C859" s="1279" t="e">
        <f>'Nom. Sic. Sem. 2'!#REF!</f>
        <v>#REF!</v>
      </c>
      <c r="D859" s="1279"/>
      <c r="E859" s="1279"/>
      <c r="F859" s="1280"/>
      <c r="G859" s="60"/>
      <c r="I859" s="1277" t="s">
        <v>122</v>
      </c>
      <c r="J859" s="1278"/>
      <c r="K859" s="1279" t="e">
        <f>'Nom. Sic. Sem. 2'!#REF!</f>
        <v>#REF!</v>
      </c>
      <c r="L859" s="1279"/>
      <c r="M859" s="1279"/>
      <c r="N859" s="1280"/>
    </row>
    <row r="860" spans="1:14" ht="12.75" hidden="1" customHeight="1">
      <c r="A860" s="58"/>
      <c r="B860" s="59"/>
      <c r="C860" s="61"/>
      <c r="D860" s="61"/>
      <c r="E860" s="61"/>
      <c r="F860" s="62"/>
      <c r="G860" s="63"/>
      <c r="I860" s="58"/>
      <c r="J860" s="59"/>
      <c r="K860" s="61"/>
      <c r="L860" s="61"/>
      <c r="M860" s="61"/>
      <c r="N860" s="62"/>
    </row>
    <row r="861" spans="1:14" ht="12.75" hidden="1" customHeight="1">
      <c r="A861" s="64" t="e">
        <f>'Nom. Sic. Sem. 2'!#REF!</f>
        <v>#REF!</v>
      </c>
      <c r="B861" s="52" t="s">
        <v>123</v>
      </c>
      <c r="C861" s="52"/>
      <c r="D861" s="52"/>
      <c r="E861" s="1272" t="e">
        <f>'Nom. Sic. Sem. 2'!#REF!</f>
        <v>#REF!</v>
      </c>
      <c r="F861" s="1273"/>
      <c r="G861" s="65"/>
      <c r="I861" s="64" t="e">
        <f>'Nom. Sic. Sem. 2'!#REF!</f>
        <v>#REF!</v>
      </c>
      <c r="J861" s="52" t="s">
        <v>123</v>
      </c>
      <c r="K861" s="52"/>
      <c r="L861" s="52"/>
      <c r="M861" s="1272" t="e">
        <f>'Nom. Sic. Sem. 2'!#REF!</f>
        <v>#REF!</v>
      </c>
      <c r="N861" s="1273"/>
    </row>
    <row r="862" spans="1:14" ht="12.75" hidden="1" customHeight="1">
      <c r="A862" s="64"/>
      <c r="B862" s="52"/>
      <c r="C862" s="52"/>
      <c r="D862" s="52"/>
      <c r="E862" s="1272">
        <v>0</v>
      </c>
      <c r="F862" s="1273"/>
      <c r="G862" s="65"/>
      <c r="I862" s="64"/>
      <c r="J862" s="52"/>
      <c r="K862" s="52"/>
      <c r="L862" s="52"/>
      <c r="M862" s="1259">
        <v>0</v>
      </c>
      <c r="N862" s="1260"/>
    </row>
    <row r="863" spans="1:14" ht="12.75" hidden="1" customHeight="1">
      <c r="A863" s="64"/>
      <c r="B863" s="52" t="s">
        <v>124</v>
      </c>
      <c r="C863" s="52"/>
      <c r="D863" s="52"/>
      <c r="E863" s="1272" t="e">
        <f>'Nom. Sic. Sem. 2'!#REF!</f>
        <v>#REF!</v>
      </c>
      <c r="F863" s="1273"/>
      <c r="G863" s="65"/>
      <c r="I863" s="64"/>
      <c r="J863" s="52" t="s">
        <v>124</v>
      </c>
      <c r="K863" s="52"/>
      <c r="L863" s="52"/>
      <c r="M863" s="1259" t="e">
        <f>'Nom. Sic. Sem. 2'!#REF!</f>
        <v>#REF!</v>
      </c>
      <c r="N863" s="1260"/>
    </row>
    <row r="864" spans="1:14" ht="12.75" hidden="1" customHeight="1">
      <c r="A864" s="66">
        <v>0</v>
      </c>
      <c r="B864" s="52" t="s">
        <v>125</v>
      </c>
      <c r="C864" s="52"/>
      <c r="D864" s="52"/>
      <c r="E864" s="1272">
        <v>0</v>
      </c>
      <c r="F864" s="1273"/>
      <c r="G864" s="65"/>
      <c r="I864" s="66">
        <v>0</v>
      </c>
      <c r="J864" s="52" t="s">
        <v>125</v>
      </c>
      <c r="K864" s="52"/>
      <c r="L864" s="52"/>
      <c r="M864" s="1259">
        <v>0</v>
      </c>
      <c r="N864" s="1260"/>
    </row>
    <row r="865" spans="1:14" ht="12.75" hidden="1" customHeight="1">
      <c r="A865" s="66">
        <v>0</v>
      </c>
      <c r="B865" s="52" t="s">
        <v>126</v>
      </c>
      <c r="C865" s="52"/>
      <c r="D865" s="52"/>
      <c r="E865" s="1272">
        <v>0</v>
      </c>
      <c r="F865" s="1273"/>
      <c r="G865" s="65"/>
      <c r="I865" s="66">
        <v>0</v>
      </c>
      <c r="J865" s="52" t="s">
        <v>126</v>
      </c>
      <c r="K865" s="52"/>
      <c r="L865" s="52"/>
      <c r="M865" s="1259">
        <v>0</v>
      </c>
      <c r="N865" s="1260"/>
    </row>
    <row r="866" spans="1:14" ht="12.75" hidden="1" customHeight="1">
      <c r="A866" s="67" t="e">
        <f>'Nom. Sic. Sem. 2'!#REF!</f>
        <v>#REF!</v>
      </c>
      <c r="B866" s="52" t="s">
        <v>127</v>
      </c>
      <c r="C866" s="52"/>
      <c r="D866" s="52"/>
      <c r="E866" s="1272" t="e">
        <f>'Nom. Sic. Sem. 2'!#REF!</f>
        <v>#REF!</v>
      </c>
      <c r="F866" s="1273"/>
      <c r="G866" s="65"/>
      <c r="I866" s="67" t="e">
        <f>'Nom. Sic. Sem. 2'!#REF!</f>
        <v>#REF!</v>
      </c>
      <c r="J866" s="52" t="s">
        <v>127</v>
      </c>
      <c r="K866" s="52"/>
      <c r="L866" s="52"/>
      <c r="M866" s="1259" t="e">
        <f>'Nom. Sic. Sem. 2'!#REF!</f>
        <v>#REF!</v>
      </c>
      <c r="N866" s="1260"/>
    </row>
    <row r="867" spans="1:14" ht="12.75" hidden="1" customHeight="1">
      <c r="A867" s="66" t="e">
        <f>'Nom. Sic. Sem. 2'!#REF!</f>
        <v>#REF!</v>
      </c>
      <c r="B867" s="52" t="s">
        <v>128</v>
      </c>
      <c r="C867" s="52"/>
      <c r="D867" s="52"/>
      <c r="E867" s="1272" t="e">
        <f>'Nom. Sic. Sem. 2'!#REF!</f>
        <v>#REF!</v>
      </c>
      <c r="F867" s="1273"/>
      <c r="G867" s="65"/>
      <c r="I867" s="66" t="e">
        <f>'Nom. Sic. Sem. 2'!#REF!</f>
        <v>#REF!</v>
      </c>
      <c r="J867" s="52" t="s">
        <v>128</v>
      </c>
      <c r="K867" s="52"/>
      <c r="L867" s="52"/>
      <c r="M867" s="1259" t="e">
        <f>'Nom. Sic. Sem. 2'!#REF!</f>
        <v>#REF!</v>
      </c>
      <c r="N867" s="1260"/>
    </row>
    <row r="868" spans="1:14" ht="12.75" hidden="1" customHeight="1">
      <c r="A868" s="66" t="e">
        <f>'Nom. Sic. Sem. 2'!#REF!</f>
        <v>#REF!</v>
      </c>
      <c r="B868" s="1267" t="str">
        <f>'Nom. Sic. Sem. 1'!$O$4</f>
        <v>PR / RM /F</v>
      </c>
      <c r="C868" s="1267"/>
      <c r="D868" s="1267"/>
      <c r="E868" s="1272" t="e">
        <f>'Nom. Sic. Sem. 2'!#REF!</f>
        <v>#REF!</v>
      </c>
      <c r="F868" s="1273"/>
      <c r="G868" s="65"/>
      <c r="I868" s="66" t="e">
        <f>'Nom. Sic. Sem. 2'!#REF!</f>
        <v>#REF!</v>
      </c>
      <c r="J868" s="1267" t="str">
        <f>'Nom. Sic. Sem. 1'!$O$4</f>
        <v>PR / RM /F</v>
      </c>
      <c r="K868" s="1267"/>
      <c r="L868" s="1267"/>
      <c r="M868" s="1259" t="e">
        <f>'Nom. Sic. Sem. 2'!#REF!</f>
        <v>#REF!</v>
      </c>
      <c r="N868" s="1260"/>
    </row>
    <row r="869" spans="1:14" ht="12.75" hidden="1" customHeight="1">
      <c r="A869" s="51"/>
      <c r="B869" s="1261" t="s">
        <v>10</v>
      </c>
      <c r="C869" s="1261"/>
      <c r="D869" s="52"/>
      <c r="E869" s="1259" t="e">
        <f>SUM(E861:F868)</f>
        <v>#REF!</v>
      </c>
      <c r="F869" s="1262"/>
      <c r="G869" s="69"/>
      <c r="I869" s="51"/>
      <c r="J869" s="1261" t="s">
        <v>10</v>
      </c>
      <c r="K869" s="1261"/>
      <c r="L869" s="52"/>
      <c r="M869" s="1259" t="e">
        <f>SUM(M861:N868)</f>
        <v>#REF!</v>
      </c>
      <c r="N869" s="1260"/>
    </row>
    <row r="870" spans="1:14" ht="12.75" hidden="1" customHeight="1">
      <c r="A870" s="1263" t="s">
        <v>105</v>
      </c>
      <c r="B870" s="1248"/>
      <c r="C870" s="1248"/>
      <c r="D870" s="1248"/>
      <c r="E870" s="1257"/>
      <c r="F870" s="1258"/>
      <c r="G870" s="69"/>
      <c r="I870" s="1263" t="s">
        <v>105</v>
      </c>
      <c r="J870" s="1248"/>
      <c r="K870" s="1248"/>
      <c r="L870" s="1248"/>
      <c r="M870" s="1264"/>
      <c r="N870" s="1265"/>
    </row>
    <row r="871" spans="1:14" ht="13.5" hidden="1" thickBot="1">
      <c r="A871" s="1266" t="s">
        <v>129</v>
      </c>
      <c r="B871" s="1267"/>
      <c r="C871" s="1267"/>
      <c r="D871" s="73" t="e">
        <f>'Nom. Sic. Sem. 2'!#REF!</f>
        <v>#REF!</v>
      </c>
      <c r="E871" s="52"/>
      <c r="F871" s="54"/>
      <c r="G871" s="55"/>
      <c r="I871" s="1266" t="s">
        <v>129</v>
      </c>
      <c r="J871" s="1267"/>
      <c r="K871" s="1267"/>
      <c r="L871" s="73" t="e">
        <f>'Nom. Sic. Sem. 2'!#REF!</f>
        <v>#REF!</v>
      </c>
      <c r="M871" s="52"/>
      <c r="N871" s="54"/>
    </row>
    <row r="872" spans="1:14" ht="12.75" hidden="1" customHeight="1">
      <c r="A872" s="1266" t="s">
        <v>130</v>
      </c>
      <c r="B872" s="1267"/>
      <c r="C872" s="1267"/>
      <c r="D872" s="73" t="e">
        <f>'Nom. Sic. Sem. 2'!#REF!</f>
        <v>#REF!</v>
      </c>
      <c r="E872" s="73"/>
      <c r="F872" s="54"/>
      <c r="G872" s="55"/>
      <c r="I872" s="1266" t="s">
        <v>130</v>
      </c>
      <c r="J872" s="1267"/>
      <c r="K872" s="1267"/>
      <c r="L872" s="73" t="e">
        <f>'Nom. Sic. Sem. 2'!#REF!</f>
        <v>#REF!</v>
      </c>
      <c r="M872" s="73"/>
      <c r="N872" s="54"/>
    </row>
    <row r="873" spans="1:14" ht="12.75" hidden="1" customHeight="1">
      <c r="A873" s="72" t="s">
        <v>131</v>
      </c>
      <c r="B873" s="68"/>
      <c r="C873" s="68"/>
      <c r="D873" s="73" t="e">
        <f>'Nom. Sic. Sem. 2'!#REF!</f>
        <v>#REF!</v>
      </c>
      <c r="E873" s="52"/>
      <c r="F873" s="54"/>
      <c r="G873" s="55"/>
      <c r="I873" s="72" t="s">
        <v>131</v>
      </c>
      <c r="J873" s="68"/>
      <c r="K873" s="68"/>
      <c r="L873" s="73" t="e">
        <f>'Nom. Sic. Sem. 2'!#REF!</f>
        <v>#REF!</v>
      </c>
      <c r="M873" s="52"/>
      <c r="N873" s="54"/>
    </row>
    <row r="874" spans="1:14" ht="13.5" hidden="1" customHeight="1" thickBot="1">
      <c r="A874" s="1266" t="s">
        <v>132</v>
      </c>
      <c r="B874" s="1267"/>
      <c r="C874" s="1267"/>
      <c r="D874" s="73" t="e">
        <f>'Nom. Sic. Sem. 2'!#REF!</f>
        <v>#REF!</v>
      </c>
      <c r="E874" s="52"/>
      <c r="F874" s="54"/>
      <c r="G874" s="55"/>
      <c r="I874" s="1266" t="s">
        <v>132</v>
      </c>
      <c r="J874" s="1267"/>
      <c r="K874" s="1267"/>
      <c r="L874" s="73" t="e">
        <f>'Nom. Sic. Sem. 2'!#REF!</f>
        <v>#REF!</v>
      </c>
      <c r="M874" s="52"/>
      <c r="N874" s="54"/>
    </row>
    <row r="875" spans="1:14" ht="13.5" hidden="1" customHeight="1" thickBot="1">
      <c r="A875" s="1266" t="s">
        <v>133</v>
      </c>
      <c r="B875" s="1267"/>
      <c r="C875" s="1267"/>
      <c r="D875" s="73" t="e">
        <f>'Nom. Sic. Sem. 2'!#REF!</f>
        <v>#REF!</v>
      </c>
      <c r="E875" s="52"/>
      <c r="F875" s="54"/>
      <c r="G875" s="55"/>
      <c r="I875" s="1266" t="s">
        <v>133</v>
      </c>
      <c r="J875" s="1267"/>
      <c r="K875" s="1267"/>
      <c r="L875" s="73" t="e">
        <f>'Nom. Sic. Sem. 2'!#REF!</f>
        <v>#REF!</v>
      </c>
      <c r="M875" s="52"/>
      <c r="N875" s="54"/>
    </row>
    <row r="876" spans="1:14" ht="13.5" hidden="1" thickBot="1">
      <c r="A876" s="1268" t="s">
        <v>134</v>
      </c>
      <c r="B876" s="1257"/>
      <c r="C876" s="1257"/>
      <c r="D876" s="52"/>
      <c r="E876" s="1269" t="e">
        <f>SUM(D871:D875)</f>
        <v>#REF!</v>
      </c>
      <c r="F876" s="1258"/>
      <c r="G876" s="69"/>
      <c r="I876" s="1268" t="s">
        <v>134</v>
      </c>
      <c r="J876" s="1269"/>
      <c r="K876" s="1269"/>
      <c r="L876" s="52"/>
      <c r="M876" s="1270" t="e">
        <f>SUM(L871:L875)</f>
        <v>#REF!</v>
      </c>
      <c r="N876" s="1271"/>
    </row>
    <row r="877" spans="1:14" ht="13.5" hidden="1" thickBot="1">
      <c r="A877" s="51"/>
      <c r="B877" s="1248" t="s">
        <v>104</v>
      </c>
      <c r="C877" s="1248"/>
      <c r="D877" s="1248"/>
      <c r="E877" s="1249" t="e">
        <f>(E869-E876)</f>
        <v>#REF!</v>
      </c>
      <c r="F877" s="1250"/>
      <c r="G877" s="69"/>
      <c r="I877" s="51"/>
      <c r="J877" s="1248" t="s">
        <v>104</v>
      </c>
      <c r="K877" s="1248"/>
      <c r="L877" s="1251"/>
      <c r="M877" s="1249" t="e">
        <f>(M869-M876)</f>
        <v>#REF!</v>
      </c>
      <c r="N877" s="1252"/>
    </row>
    <row r="878" spans="1:14" ht="12.75" hidden="1" customHeight="1">
      <c r="A878" s="51"/>
      <c r="B878" s="52"/>
      <c r="C878" s="52"/>
      <c r="D878" s="52"/>
      <c r="E878" s="52"/>
      <c r="F878" s="54"/>
      <c r="G878" s="55"/>
      <c r="I878" s="51"/>
      <c r="J878" s="52"/>
      <c r="K878" s="52"/>
      <c r="L878" s="52"/>
      <c r="M878" s="52"/>
      <c r="N878" s="54"/>
    </row>
    <row r="879" spans="1:14" ht="12.75" hidden="1" customHeight="1">
      <c r="A879" s="51"/>
      <c r="B879" s="52"/>
      <c r="C879" s="52"/>
      <c r="D879" s="52"/>
      <c r="E879" s="52"/>
      <c r="F879" s="54"/>
      <c r="G879" s="55"/>
      <c r="I879" s="51"/>
      <c r="J879" s="52"/>
      <c r="K879" s="52"/>
      <c r="L879" s="52"/>
      <c r="M879" s="52"/>
      <c r="N879" s="54"/>
    </row>
    <row r="880" spans="1:14" ht="13.5" hidden="1" thickBot="1">
      <c r="A880" s="1253"/>
      <c r="B880" s="1254"/>
      <c r="C880" s="1254"/>
      <c r="D880" s="52" t="s">
        <v>135</v>
      </c>
      <c r="E880" s="52"/>
      <c r="F880" s="54"/>
      <c r="G880" s="55"/>
      <c r="I880" s="1253"/>
      <c r="J880" s="1254"/>
      <c r="K880" s="1254"/>
      <c r="L880" s="52" t="s">
        <v>135</v>
      </c>
      <c r="M880" s="52"/>
      <c r="N880" s="54"/>
    </row>
    <row r="881" spans="1:14" ht="13.5" hidden="1" thickBot="1">
      <c r="A881" s="1255" t="s">
        <v>136</v>
      </c>
      <c r="B881" s="1256"/>
      <c r="C881" s="1256"/>
      <c r="D881" s="1257" t="s">
        <v>137</v>
      </c>
      <c r="E881" s="1257"/>
      <c r="F881" s="1258"/>
      <c r="G881" s="69"/>
      <c r="I881" s="1255" t="s">
        <v>136</v>
      </c>
      <c r="J881" s="1256"/>
      <c r="K881" s="1256"/>
      <c r="L881" s="1257" t="s">
        <v>137</v>
      </c>
      <c r="M881" s="1257"/>
      <c r="N881" s="1258"/>
    </row>
    <row r="882" spans="1:14" ht="13.5" hidden="1" thickBot="1">
      <c r="A882" s="75"/>
      <c r="B882" s="76"/>
      <c r="C882" s="76"/>
      <c r="D882" s="76"/>
      <c r="E882" s="76"/>
      <c r="F882" s="77"/>
      <c r="G882" s="55"/>
      <c r="I882" s="75"/>
      <c r="J882" s="76"/>
      <c r="K882" s="76"/>
      <c r="L882" s="76"/>
      <c r="M882" s="76"/>
      <c r="N882" s="77"/>
    </row>
    <row r="883" spans="1:14" ht="13.5" hidden="1" thickBot="1"/>
    <row r="884" spans="1:14" ht="12.75" hidden="1" customHeight="1"/>
    <row r="885" spans="1:14" ht="13.5" hidden="1" thickBot="1">
      <c r="A885" s="1274" t="s">
        <v>138</v>
      </c>
      <c r="B885" s="1275"/>
      <c r="C885" s="1275"/>
      <c r="D885" s="1275"/>
      <c r="E885" s="1275"/>
      <c r="F885" s="1276"/>
      <c r="I885" s="1274" t="s">
        <v>138</v>
      </c>
      <c r="J885" s="1275"/>
      <c r="K885" s="1275"/>
      <c r="L885" s="1275"/>
      <c r="M885" s="1275"/>
      <c r="N885" s="1276"/>
    </row>
    <row r="886" spans="1:14" ht="13.5" hidden="1" thickBot="1">
      <c r="A886" s="51"/>
      <c r="B886" s="52"/>
      <c r="C886" s="52"/>
      <c r="D886" s="53"/>
      <c r="E886" s="52"/>
      <c r="F886" s="54"/>
      <c r="I886" s="51"/>
      <c r="J886" s="52"/>
      <c r="K886" s="52"/>
      <c r="L886" s="53"/>
      <c r="M886" s="52"/>
      <c r="N886" s="54"/>
    </row>
    <row r="887" spans="1:14" ht="12.75" hidden="1" customHeight="1">
      <c r="A887" s="56" t="s">
        <v>120</v>
      </c>
      <c r="B887" s="57">
        <f>'Nom. Sic. Sem. 2'!$C$4</f>
        <v>43535</v>
      </c>
      <c r="C887" s="52" t="s">
        <v>16</v>
      </c>
      <c r="D887" s="57">
        <f>'Nom. Sic. Sem. 2'!$G$4</f>
        <v>43541</v>
      </c>
      <c r="E887" s="52" t="s">
        <v>121</v>
      </c>
      <c r="F887" s="54">
        <f>'Nom. Sic. Sem. 1'!$J$4</f>
        <v>2019</v>
      </c>
      <c r="I887" s="56" t="s">
        <v>120</v>
      </c>
      <c r="J887" s="57">
        <f>'Nom. Sic. Sem. 2'!$C$4</f>
        <v>43535</v>
      </c>
      <c r="K887" s="52" t="s">
        <v>16</v>
      </c>
      <c r="L887" s="57">
        <f>'Nom. Sic. Sem. 2'!$G$4</f>
        <v>43541</v>
      </c>
      <c r="M887" s="52" t="s">
        <v>121</v>
      </c>
      <c r="N887" s="54">
        <f>'Nom. Sic. Sem. 1'!$J$4</f>
        <v>2019</v>
      </c>
    </row>
    <row r="888" spans="1:14" ht="13.5" hidden="1" thickBot="1">
      <c r="A888" s="1277" t="s">
        <v>122</v>
      </c>
      <c r="B888" s="1278"/>
      <c r="C888" s="1279" t="e">
        <f>'Nom. Sic. Sem. 2'!#REF!</f>
        <v>#REF!</v>
      </c>
      <c r="D888" s="1279"/>
      <c r="E888" s="1279"/>
      <c r="F888" s="1280"/>
      <c r="I888" s="1277" t="s">
        <v>122</v>
      </c>
      <c r="J888" s="1278"/>
      <c r="K888" s="1279" t="e">
        <f>'Nom. Sic. Sem. 2'!#REF!</f>
        <v>#REF!</v>
      </c>
      <c r="L888" s="1279"/>
      <c r="M888" s="1279"/>
      <c r="N888" s="1280"/>
    </row>
    <row r="889" spans="1:14" ht="12.75" hidden="1" customHeight="1">
      <c r="A889" s="58"/>
      <c r="B889" s="59"/>
      <c r="C889" s="61"/>
      <c r="D889" s="61"/>
      <c r="E889" s="61"/>
      <c r="F889" s="62"/>
      <c r="I889" s="58"/>
      <c r="J889" s="59"/>
      <c r="K889" s="61"/>
      <c r="L889" s="61"/>
      <c r="M889" s="61"/>
      <c r="N889" s="62"/>
    </row>
    <row r="890" spans="1:14" ht="12.75" hidden="1" customHeight="1">
      <c r="A890" s="64" t="e">
        <f>'Nom. Sic. Sem. 2'!#REF!</f>
        <v>#REF!</v>
      </c>
      <c r="B890" s="52" t="s">
        <v>123</v>
      </c>
      <c r="C890" s="52"/>
      <c r="D890" s="52"/>
      <c r="E890" s="1272" t="e">
        <f>'Nom. Sic. Sem. 2'!#REF!</f>
        <v>#REF!</v>
      </c>
      <c r="F890" s="1273"/>
      <c r="I890" s="64" t="e">
        <f>'Nom. Sic. Sem. 2'!#REF!</f>
        <v>#REF!</v>
      </c>
      <c r="J890" s="52" t="s">
        <v>123</v>
      </c>
      <c r="K890" s="52"/>
      <c r="L890" s="52"/>
      <c r="M890" s="1272" t="e">
        <f>'Nom. Sic. Sem. 2'!#REF!</f>
        <v>#REF!</v>
      </c>
      <c r="N890" s="1273"/>
    </row>
    <row r="891" spans="1:14" ht="12.75" hidden="1" customHeight="1">
      <c r="A891" s="64"/>
      <c r="B891" s="52"/>
      <c r="C891" s="52"/>
      <c r="D891" s="52"/>
      <c r="E891" s="1272">
        <v>0</v>
      </c>
      <c r="F891" s="1273"/>
      <c r="I891" s="64"/>
      <c r="J891" s="52"/>
      <c r="K891" s="52"/>
      <c r="L891" s="52"/>
      <c r="M891" s="1259">
        <v>0</v>
      </c>
      <c r="N891" s="1260"/>
    </row>
    <row r="892" spans="1:14" ht="12.75" hidden="1" customHeight="1">
      <c r="A892" s="64"/>
      <c r="B892" s="52" t="s">
        <v>124</v>
      </c>
      <c r="C892" s="52"/>
      <c r="D892" s="52"/>
      <c r="E892" s="1272" t="e">
        <f>'Nom. Sic. Sem. 2'!#REF!</f>
        <v>#REF!</v>
      </c>
      <c r="F892" s="1273"/>
      <c r="I892" s="64"/>
      <c r="J892" s="52" t="s">
        <v>124</v>
      </c>
      <c r="K892" s="52"/>
      <c r="L892" s="52"/>
      <c r="M892" s="1259" t="e">
        <f>'Nom. Sic. Sem. 2'!#REF!</f>
        <v>#REF!</v>
      </c>
      <c r="N892" s="1260"/>
    </row>
    <row r="893" spans="1:14" ht="12.75" hidden="1" customHeight="1">
      <c r="A893" s="66">
        <v>0</v>
      </c>
      <c r="B893" s="52" t="s">
        <v>125</v>
      </c>
      <c r="C893" s="52"/>
      <c r="D893" s="52"/>
      <c r="E893" s="1272">
        <v>0</v>
      </c>
      <c r="F893" s="1273"/>
      <c r="I893" s="66">
        <v>0</v>
      </c>
      <c r="J893" s="52" t="s">
        <v>125</v>
      </c>
      <c r="K893" s="52"/>
      <c r="L893" s="52"/>
      <c r="M893" s="1259">
        <v>0</v>
      </c>
      <c r="N893" s="1260"/>
    </row>
    <row r="894" spans="1:14" ht="12.75" hidden="1" customHeight="1">
      <c r="A894" s="66">
        <v>0</v>
      </c>
      <c r="B894" s="52" t="s">
        <v>126</v>
      </c>
      <c r="C894" s="52"/>
      <c r="D894" s="52"/>
      <c r="E894" s="1272">
        <v>0</v>
      </c>
      <c r="F894" s="1273"/>
      <c r="I894" s="66">
        <v>0</v>
      </c>
      <c r="J894" s="52" t="s">
        <v>126</v>
      </c>
      <c r="K894" s="52"/>
      <c r="L894" s="52"/>
      <c r="M894" s="1259">
        <v>0</v>
      </c>
      <c r="N894" s="1260"/>
    </row>
    <row r="895" spans="1:14" ht="12.75" hidden="1" customHeight="1">
      <c r="A895" s="67" t="e">
        <f>'Nom. Sic. Sem. 2'!#REF!</f>
        <v>#REF!</v>
      </c>
      <c r="B895" s="52" t="s">
        <v>127</v>
      </c>
      <c r="C895" s="52"/>
      <c r="D895" s="52"/>
      <c r="E895" s="1272" t="e">
        <f>'Nom. Sic. Sem. 2'!#REF!</f>
        <v>#REF!</v>
      </c>
      <c r="F895" s="1273"/>
      <c r="I895" s="67" t="e">
        <f>'Nom. Sic. Sem. 2'!#REF!</f>
        <v>#REF!</v>
      </c>
      <c r="J895" s="52" t="s">
        <v>127</v>
      </c>
      <c r="K895" s="52"/>
      <c r="L895" s="52"/>
      <c r="M895" s="1259" t="e">
        <f>'Nom. Sic. Sem. 2'!#REF!</f>
        <v>#REF!</v>
      </c>
      <c r="N895" s="1260"/>
    </row>
    <row r="896" spans="1:14" ht="12.75" hidden="1" customHeight="1">
      <c r="A896" s="66" t="e">
        <f>'Nom. Sic. Sem. 2'!#REF!</f>
        <v>#REF!</v>
      </c>
      <c r="B896" s="52" t="s">
        <v>128</v>
      </c>
      <c r="C896" s="52"/>
      <c r="D896" s="52"/>
      <c r="E896" s="1272" t="e">
        <f>'Nom. Sic. Sem. 2'!#REF!</f>
        <v>#REF!</v>
      </c>
      <c r="F896" s="1273"/>
      <c r="I896" s="66" t="e">
        <f>'Nom. Sic. Sem. 2'!#REF!</f>
        <v>#REF!</v>
      </c>
      <c r="J896" s="52" t="s">
        <v>128</v>
      </c>
      <c r="K896" s="52"/>
      <c r="L896" s="52"/>
      <c r="M896" s="1259" t="e">
        <f>'Nom. Sic. Sem. 2'!#REF!</f>
        <v>#REF!</v>
      </c>
      <c r="N896" s="1260"/>
    </row>
    <row r="897" spans="1:14" ht="12.75" hidden="1" customHeight="1">
      <c r="A897" s="66" t="e">
        <f>'Nom. Sic. Sem. 2'!#REF!</f>
        <v>#REF!</v>
      </c>
      <c r="B897" s="1267" t="str">
        <f>'Nom. Sic. Sem. 1'!$O$4</f>
        <v>PR / RM /F</v>
      </c>
      <c r="C897" s="1267"/>
      <c r="D897" s="1267"/>
      <c r="E897" s="1272" t="e">
        <f>'Nom. Sic. Sem. 2'!#REF!</f>
        <v>#REF!</v>
      </c>
      <c r="F897" s="1273"/>
      <c r="I897" s="66" t="e">
        <f>'Nom. Sic. Sem. 2'!#REF!</f>
        <v>#REF!</v>
      </c>
      <c r="J897" s="1267" t="str">
        <f>'Nom. Sic. Sem. 1'!$O$4</f>
        <v>PR / RM /F</v>
      </c>
      <c r="K897" s="1267"/>
      <c r="L897" s="1267"/>
      <c r="M897" s="1259" t="e">
        <f>'Nom. Sic. Sem. 2'!#REF!</f>
        <v>#REF!</v>
      </c>
      <c r="N897" s="1260"/>
    </row>
    <row r="898" spans="1:14" ht="12.75" hidden="1" customHeight="1">
      <c r="A898" s="51"/>
      <c r="B898" s="1261" t="s">
        <v>10</v>
      </c>
      <c r="C898" s="1261"/>
      <c r="D898" s="52"/>
      <c r="E898" s="1259" t="e">
        <f>SUM(E890:F897)</f>
        <v>#REF!</v>
      </c>
      <c r="F898" s="1262"/>
      <c r="I898" s="51"/>
      <c r="J898" s="1261" t="s">
        <v>10</v>
      </c>
      <c r="K898" s="1261"/>
      <c r="L898" s="52"/>
      <c r="M898" s="1259" t="e">
        <f>SUM(M890:N897)</f>
        <v>#REF!</v>
      </c>
      <c r="N898" s="1260"/>
    </row>
    <row r="899" spans="1:14" ht="12.75" hidden="1" customHeight="1">
      <c r="A899" s="1263" t="s">
        <v>105</v>
      </c>
      <c r="B899" s="1248"/>
      <c r="C899" s="1248"/>
      <c r="D899" s="1248"/>
      <c r="E899" s="1257"/>
      <c r="F899" s="1258"/>
      <c r="I899" s="1263" t="s">
        <v>105</v>
      </c>
      <c r="J899" s="1248"/>
      <c r="K899" s="1248"/>
      <c r="L899" s="1248"/>
      <c r="M899" s="1264"/>
      <c r="N899" s="1265"/>
    </row>
    <row r="900" spans="1:14" ht="12.75" hidden="1" customHeight="1">
      <c r="A900" s="1266" t="s">
        <v>129</v>
      </c>
      <c r="B900" s="1267"/>
      <c r="C900" s="1267"/>
      <c r="D900" s="73" t="e">
        <f>'Nom. Sic. Sem. 2'!#REF!</f>
        <v>#REF!</v>
      </c>
      <c r="E900" s="52"/>
      <c r="F900" s="54"/>
      <c r="I900" s="1266" t="s">
        <v>129</v>
      </c>
      <c r="J900" s="1267"/>
      <c r="K900" s="1267"/>
      <c r="L900" s="73" t="e">
        <f>'Nom. Sic. Sem. 2'!#REF!</f>
        <v>#REF!</v>
      </c>
      <c r="M900" s="52"/>
      <c r="N900" s="54"/>
    </row>
    <row r="901" spans="1:14" ht="13.5" hidden="1" thickBot="1">
      <c r="A901" s="1266" t="s">
        <v>130</v>
      </c>
      <c r="B901" s="1267"/>
      <c r="C901" s="1267"/>
      <c r="D901" s="73" t="e">
        <f>'Nom. Sic. Sem. 2'!#REF!</f>
        <v>#REF!</v>
      </c>
      <c r="E901" s="73"/>
      <c r="F901" s="54"/>
      <c r="I901" s="1266" t="s">
        <v>130</v>
      </c>
      <c r="J901" s="1267"/>
      <c r="K901" s="1267"/>
      <c r="L901" s="73" t="e">
        <f>'Nom. Sic. Sem. 2'!#REF!</f>
        <v>#REF!</v>
      </c>
      <c r="M901" s="73"/>
      <c r="N901" s="54"/>
    </row>
    <row r="902" spans="1:14" ht="12.75" hidden="1" customHeight="1">
      <c r="A902" s="72" t="s">
        <v>131</v>
      </c>
      <c r="B902" s="68"/>
      <c r="C902" s="68"/>
      <c r="D902" s="73" t="e">
        <f>'Nom. Sic. Sem. 2'!#REF!</f>
        <v>#REF!</v>
      </c>
      <c r="E902" s="52"/>
      <c r="F902" s="54"/>
      <c r="I902" s="72" t="s">
        <v>131</v>
      </c>
      <c r="J902" s="68"/>
      <c r="K902" s="68"/>
      <c r="L902" s="73" t="e">
        <f>'Nom. Sic. Sem. 2'!#REF!</f>
        <v>#REF!</v>
      </c>
      <c r="M902" s="52"/>
      <c r="N902" s="54"/>
    </row>
    <row r="903" spans="1:14" ht="12.75" hidden="1" customHeight="1">
      <c r="A903" s="1266" t="s">
        <v>132</v>
      </c>
      <c r="B903" s="1267"/>
      <c r="C903" s="1267"/>
      <c r="D903" s="73" t="e">
        <f>'Nom. Sic. Sem. 2'!#REF!</f>
        <v>#REF!</v>
      </c>
      <c r="E903" s="52"/>
      <c r="F903" s="54"/>
      <c r="I903" s="1266" t="s">
        <v>132</v>
      </c>
      <c r="J903" s="1267"/>
      <c r="K903" s="1267"/>
      <c r="L903" s="73" t="e">
        <f>'Nom. Sic. Sem. 2'!#REF!</f>
        <v>#REF!</v>
      </c>
      <c r="M903" s="52"/>
      <c r="N903" s="54"/>
    </row>
    <row r="904" spans="1:14" ht="13.5" hidden="1" customHeight="1" thickBot="1">
      <c r="A904" s="1266" t="s">
        <v>133</v>
      </c>
      <c r="B904" s="1267"/>
      <c r="C904" s="1267"/>
      <c r="D904" s="73" t="e">
        <f>'Nom. Sic. Sem. 2'!#REF!</f>
        <v>#REF!</v>
      </c>
      <c r="E904" s="52"/>
      <c r="F904" s="54"/>
      <c r="I904" s="1266" t="s">
        <v>133</v>
      </c>
      <c r="J904" s="1267"/>
      <c r="K904" s="1267"/>
      <c r="L904" s="73" t="e">
        <f>'Nom. Sic. Sem. 2'!#REF!</f>
        <v>#REF!</v>
      </c>
      <c r="M904" s="52"/>
      <c r="N904" s="54"/>
    </row>
    <row r="905" spans="1:14" ht="13.5" hidden="1" customHeight="1" thickBot="1">
      <c r="A905" s="1268" t="s">
        <v>134</v>
      </c>
      <c r="B905" s="1257"/>
      <c r="C905" s="1257"/>
      <c r="D905" s="52"/>
      <c r="E905" s="1269" t="e">
        <f>SUM(D900:D904)</f>
        <v>#REF!</v>
      </c>
      <c r="F905" s="1258"/>
      <c r="I905" s="1268" t="s">
        <v>134</v>
      </c>
      <c r="J905" s="1269"/>
      <c r="K905" s="1269"/>
      <c r="L905" s="52"/>
      <c r="M905" s="1270" t="e">
        <f>SUM(L900:L904)</f>
        <v>#REF!</v>
      </c>
      <c r="N905" s="1271"/>
    </row>
    <row r="906" spans="1:14" ht="13.5" hidden="1" thickBot="1">
      <c r="A906" s="51"/>
      <c r="B906" s="1248" t="s">
        <v>104</v>
      </c>
      <c r="C906" s="1248"/>
      <c r="D906" s="1248"/>
      <c r="E906" s="1249" t="e">
        <f>(E898-E905)</f>
        <v>#REF!</v>
      </c>
      <c r="F906" s="1250"/>
      <c r="I906" s="51"/>
      <c r="J906" s="1248" t="s">
        <v>104</v>
      </c>
      <c r="K906" s="1248"/>
      <c r="L906" s="1251"/>
      <c r="M906" s="1249" t="e">
        <f>(M898-M905)</f>
        <v>#REF!</v>
      </c>
      <c r="N906" s="1252"/>
    </row>
    <row r="907" spans="1:14" ht="13.5" hidden="1" thickBot="1">
      <c r="A907" s="51"/>
      <c r="B907" s="52"/>
      <c r="C907" s="52"/>
      <c r="D907" s="52"/>
      <c r="E907" s="52"/>
      <c r="F907" s="54"/>
      <c r="I907" s="51"/>
      <c r="J907" s="52"/>
      <c r="K907" s="52"/>
      <c r="L907" s="52"/>
      <c r="M907" s="52"/>
      <c r="N907" s="54"/>
    </row>
    <row r="908" spans="1:14" ht="12.75" hidden="1" customHeight="1">
      <c r="A908" s="51"/>
      <c r="B908" s="52"/>
      <c r="C908" s="52"/>
      <c r="D908" s="52"/>
      <c r="E908" s="52"/>
      <c r="F908" s="54"/>
      <c r="I908" s="51"/>
      <c r="J908" s="52"/>
      <c r="K908" s="52"/>
      <c r="L908" s="52"/>
      <c r="M908" s="52"/>
      <c r="N908" s="54"/>
    </row>
    <row r="909" spans="1:14" ht="12.75" hidden="1" customHeight="1">
      <c r="A909" s="1253"/>
      <c r="B909" s="1254"/>
      <c r="C909" s="1254"/>
      <c r="D909" s="52" t="s">
        <v>135</v>
      </c>
      <c r="E909" s="52"/>
      <c r="F909" s="54"/>
      <c r="I909" s="1253"/>
      <c r="J909" s="1254"/>
      <c r="K909" s="1254"/>
      <c r="L909" s="52" t="s">
        <v>135</v>
      </c>
      <c r="M909" s="52"/>
      <c r="N909" s="54"/>
    </row>
    <row r="910" spans="1:14" ht="13.5" hidden="1" thickBot="1">
      <c r="A910" s="1255" t="s">
        <v>136</v>
      </c>
      <c r="B910" s="1256"/>
      <c r="C910" s="1256"/>
      <c r="D910" s="1257" t="s">
        <v>137</v>
      </c>
      <c r="E910" s="1257"/>
      <c r="F910" s="1258"/>
      <c r="I910" s="1255" t="s">
        <v>136</v>
      </c>
      <c r="J910" s="1256"/>
      <c r="K910" s="1256"/>
      <c r="L910" s="1257" t="s">
        <v>137</v>
      </c>
      <c r="M910" s="1257"/>
      <c r="N910" s="1258"/>
    </row>
    <row r="911" spans="1:14" ht="13.5" hidden="1" thickBot="1">
      <c r="A911" s="75"/>
      <c r="B911" s="76"/>
      <c r="C911" s="76"/>
      <c r="D911" s="76"/>
      <c r="E911" s="76"/>
      <c r="F911" s="77"/>
      <c r="I911" s="75"/>
      <c r="J911" s="76"/>
      <c r="K911" s="76"/>
      <c r="L911" s="76"/>
      <c r="M911" s="76"/>
      <c r="N911" s="77"/>
    </row>
    <row r="912" spans="1:14" ht="13.5" hidden="1" thickBot="1"/>
    <row r="913" spans="1:14" ht="12.75" hidden="1" customHeight="1"/>
    <row r="914" spans="1:14" ht="13.5" hidden="1" thickBot="1">
      <c r="A914" s="1274" t="s">
        <v>138</v>
      </c>
      <c r="B914" s="1275"/>
      <c r="C914" s="1275"/>
      <c r="D914" s="1275"/>
      <c r="E914" s="1275"/>
      <c r="F914" s="1276"/>
      <c r="I914" s="1274" t="s">
        <v>138</v>
      </c>
      <c r="J914" s="1275"/>
      <c r="K914" s="1275"/>
      <c r="L914" s="1275"/>
      <c r="M914" s="1275"/>
      <c r="N914" s="1276"/>
    </row>
    <row r="915" spans="1:14" ht="13.5" hidden="1" thickBot="1">
      <c r="A915" s="51"/>
      <c r="B915" s="52"/>
      <c r="C915" s="52"/>
      <c r="D915" s="53"/>
      <c r="E915" s="52"/>
      <c r="F915" s="54"/>
      <c r="I915" s="51"/>
      <c r="J915" s="52"/>
      <c r="K915" s="52"/>
      <c r="L915" s="53"/>
      <c r="M915" s="52"/>
      <c r="N915" s="54"/>
    </row>
    <row r="916" spans="1:14" ht="12.75" hidden="1" customHeight="1">
      <c r="A916" s="56" t="s">
        <v>120</v>
      </c>
      <c r="B916" s="57">
        <f>'Nom. Sic. Sem. 2'!$C$4</f>
        <v>43535</v>
      </c>
      <c r="C916" s="52" t="s">
        <v>16</v>
      </c>
      <c r="D916" s="57">
        <f>'Nom. Sic. Sem. 2'!$G$4</f>
        <v>43541</v>
      </c>
      <c r="E916" s="52" t="s">
        <v>121</v>
      </c>
      <c r="F916" s="54">
        <f>'Nom. Sic. Sem. 1'!$J$4</f>
        <v>2019</v>
      </c>
      <c r="I916" s="56" t="s">
        <v>120</v>
      </c>
      <c r="J916" s="57">
        <f>'Nom. Sic. Sem. 2'!$C$4</f>
        <v>43535</v>
      </c>
      <c r="K916" s="52" t="s">
        <v>16</v>
      </c>
      <c r="L916" s="57">
        <f>'Nom. Sic. Sem. 2'!$G$4</f>
        <v>43541</v>
      </c>
      <c r="M916" s="52" t="s">
        <v>121</v>
      </c>
      <c r="N916" s="54">
        <f>'Nom. Sic. Sem. 1'!$J$4</f>
        <v>2019</v>
      </c>
    </row>
    <row r="917" spans="1:14" ht="13.5" hidden="1" thickBot="1">
      <c r="A917" s="1277" t="s">
        <v>122</v>
      </c>
      <c r="B917" s="1278"/>
      <c r="C917" s="1279" t="e">
        <f>'Nom. Sic. Sem. 2'!#REF!</f>
        <v>#REF!</v>
      </c>
      <c r="D917" s="1279"/>
      <c r="E917" s="1279"/>
      <c r="F917" s="1280"/>
      <c r="I917" s="1277" t="s">
        <v>122</v>
      </c>
      <c r="J917" s="1278"/>
      <c r="K917" s="1279" t="e">
        <f>'Nom. Sic. Sem. 2'!#REF!</f>
        <v>#REF!</v>
      </c>
      <c r="L917" s="1279"/>
      <c r="M917" s="1279"/>
      <c r="N917" s="1280"/>
    </row>
    <row r="918" spans="1:14" ht="12.75" hidden="1" customHeight="1">
      <c r="A918" s="58"/>
      <c r="B918" s="59"/>
      <c r="C918" s="61"/>
      <c r="D918" s="61"/>
      <c r="E918" s="61"/>
      <c r="F918" s="62"/>
      <c r="I918" s="58"/>
      <c r="J918" s="59"/>
      <c r="K918" s="61"/>
      <c r="L918" s="61"/>
      <c r="M918" s="61"/>
      <c r="N918" s="62"/>
    </row>
    <row r="919" spans="1:14" ht="12.75" hidden="1" customHeight="1">
      <c r="A919" s="64" t="e">
        <f>'Nom. Sic. Sem. 2'!#REF!</f>
        <v>#REF!</v>
      </c>
      <c r="B919" s="52" t="s">
        <v>123</v>
      </c>
      <c r="C919" s="52"/>
      <c r="D919" s="52"/>
      <c r="E919" s="1272" t="e">
        <f>'Nom. Sic. Sem. 2'!#REF!</f>
        <v>#REF!</v>
      </c>
      <c r="F919" s="1273"/>
      <c r="I919" s="64" t="e">
        <f>'Nom. Sic. Sem. 2'!#REF!</f>
        <v>#REF!</v>
      </c>
      <c r="J919" s="52" t="s">
        <v>123</v>
      </c>
      <c r="K919" s="52"/>
      <c r="L919" s="52"/>
      <c r="M919" s="1272" t="e">
        <f>'Nom. Sic. Sem. 2'!#REF!</f>
        <v>#REF!</v>
      </c>
      <c r="N919" s="1273"/>
    </row>
    <row r="920" spans="1:14" ht="12.75" hidden="1" customHeight="1">
      <c r="A920" s="64"/>
      <c r="B920" s="52"/>
      <c r="C920" s="52"/>
      <c r="D920" s="52"/>
      <c r="E920" s="1272">
        <v>0</v>
      </c>
      <c r="F920" s="1273"/>
      <c r="I920" s="64"/>
      <c r="J920" s="52"/>
      <c r="K920" s="52"/>
      <c r="L920" s="52"/>
      <c r="M920" s="1259">
        <v>0</v>
      </c>
      <c r="N920" s="1260"/>
    </row>
    <row r="921" spans="1:14" ht="12.75" hidden="1" customHeight="1">
      <c r="A921" s="64"/>
      <c r="B921" s="52" t="s">
        <v>124</v>
      </c>
      <c r="C921" s="52"/>
      <c r="D921" s="52"/>
      <c r="E921" s="1272" t="e">
        <f>'Nom. Sic. Sem. 2'!#REF!</f>
        <v>#REF!</v>
      </c>
      <c r="F921" s="1273"/>
      <c r="I921" s="64"/>
      <c r="J921" s="52" t="s">
        <v>124</v>
      </c>
      <c r="K921" s="52"/>
      <c r="L921" s="52"/>
      <c r="M921" s="1259" t="e">
        <f>'Nom. Sic. Sem. 2'!#REF!</f>
        <v>#REF!</v>
      </c>
      <c r="N921" s="1260"/>
    </row>
    <row r="922" spans="1:14" ht="12.75" hidden="1" customHeight="1">
      <c r="A922" s="66">
        <v>0</v>
      </c>
      <c r="B922" s="52" t="s">
        <v>125</v>
      </c>
      <c r="C922" s="52"/>
      <c r="D922" s="52"/>
      <c r="E922" s="1272">
        <v>0</v>
      </c>
      <c r="F922" s="1273"/>
      <c r="I922" s="66">
        <v>0</v>
      </c>
      <c r="J922" s="52" t="s">
        <v>125</v>
      </c>
      <c r="K922" s="52"/>
      <c r="L922" s="52"/>
      <c r="M922" s="1259">
        <v>0</v>
      </c>
      <c r="N922" s="1260"/>
    </row>
    <row r="923" spans="1:14" ht="12.75" hidden="1" customHeight="1">
      <c r="A923" s="66">
        <v>0</v>
      </c>
      <c r="B923" s="52" t="s">
        <v>126</v>
      </c>
      <c r="C923" s="52"/>
      <c r="D923" s="52"/>
      <c r="E923" s="1272">
        <v>0</v>
      </c>
      <c r="F923" s="1273"/>
      <c r="I923" s="66">
        <v>0</v>
      </c>
      <c r="J923" s="52" t="s">
        <v>126</v>
      </c>
      <c r="K923" s="52"/>
      <c r="L923" s="52"/>
      <c r="M923" s="1259">
        <v>0</v>
      </c>
      <c r="N923" s="1260"/>
    </row>
    <row r="924" spans="1:14" ht="12.75" hidden="1" customHeight="1">
      <c r="A924" s="67" t="e">
        <f>'Nom. Sic. Sem. 2'!#REF!</f>
        <v>#REF!</v>
      </c>
      <c r="B924" s="52" t="s">
        <v>127</v>
      </c>
      <c r="C924" s="52"/>
      <c r="D924" s="52"/>
      <c r="E924" s="1272" t="e">
        <f>'Nom. Sic. Sem. 2'!#REF!</f>
        <v>#REF!</v>
      </c>
      <c r="F924" s="1273"/>
      <c r="I924" s="67" t="e">
        <f>'Nom. Sic. Sem. 2'!#REF!</f>
        <v>#REF!</v>
      </c>
      <c r="J924" s="52" t="s">
        <v>127</v>
      </c>
      <c r="K924" s="52"/>
      <c r="L924" s="52"/>
      <c r="M924" s="1259" t="e">
        <f>'Nom. Sic. Sem. 2'!#REF!</f>
        <v>#REF!</v>
      </c>
      <c r="N924" s="1260"/>
    </row>
    <row r="925" spans="1:14" ht="12.75" hidden="1" customHeight="1">
      <c r="A925" s="66" t="e">
        <f>'Nom. Sic. Sem. 2'!#REF!</f>
        <v>#REF!</v>
      </c>
      <c r="B925" s="52" t="s">
        <v>128</v>
      </c>
      <c r="C925" s="52"/>
      <c r="D925" s="52"/>
      <c r="E925" s="1272" t="e">
        <f>'Nom. Sic. Sem. 2'!#REF!</f>
        <v>#REF!</v>
      </c>
      <c r="F925" s="1273"/>
      <c r="I925" s="66" t="e">
        <f>'Nom. Sic. Sem. 2'!#REF!</f>
        <v>#REF!</v>
      </c>
      <c r="J925" s="52" t="s">
        <v>128</v>
      </c>
      <c r="K925" s="52"/>
      <c r="L925" s="52"/>
      <c r="M925" s="1259" t="e">
        <f>'Nom. Sic. Sem. 2'!#REF!</f>
        <v>#REF!</v>
      </c>
      <c r="N925" s="1260"/>
    </row>
    <row r="926" spans="1:14" ht="12.75" hidden="1" customHeight="1">
      <c r="A926" s="66" t="e">
        <f>'Nom. Sic. Sem. 2'!#REF!</f>
        <v>#REF!</v>
      </c>
      <c r="B926" s="1267" t="str">
        <f>'Nom. Sic. Sem. 1'!$O$4</f>
        <v>PR / RM /F</v>
      </c>
      <c r="C926" s="1267"/>
      <c r="D926" s="1267"/>
      <c r="E926" s="1272" t="e">
        <f>'Nom. Sic. Sem. 2'!#REF!</f>
        <v>#REF!</v>
      </c>
      <c r="F926" s="1273"/>
      <c r="I926" s="66" t="e">
        <f>'Nom. Sic. Sem. 2'!#REF!</f>
        <v>#REF!</v>
      </c>
      <c r="J926" s="1267" t="str">
        <f>'Nom. Sic. Sem. 1'!$O$4</f>
        <v>PR / RM /F</v>
      </c>
      <c r="K926" s="1267"/>
      <c r="L926" s="1267"/>
      <c r="M926" s="1259" t="e">
        <f>'Nom. Sic. Sem. 2'!#REF!</f>
        <v>#REF!</v>
      </c>
      <c r="N926" s="1260"/>
    </row>
    <row r="927" spans="1:14" ht="12.75" hidden="1" customHeight="1">
      <c r="A927" s="51"/>
      <c r="B927" s="1261" t="s">
        <v>10</v>
      </c>
      <c r="C927" s="1261"/>
      <c r="D927" s="52"/>
      <c r="E927" s="1259" t="e">
        <f>SUM(E919:F926)</f>
        <v>#REF!</v>
      </c>
      <c r="F927" s="1262"/>
      <c r="I927" s="51"/>
      <c r="J927" s="1261" t="s">
        <v>10</v>
      </c>
      <c r="K927" s="1261"/>
      <c r="L927" s="52"/>
      <c r="M927" s="1259" t="e">
        <f>SUM(M919:N926)</f>
        <v>#REF!</v>
      </c>
      <c r="N927" s="1260"/>
    </row>
    <row r="928" spans="1:14" ht="12.75" hidden="1" customHeight="1">
      <c r="A928" s="1263" t="s">
        <v>105</v>
      </c>
      <c r="B928" s="1248"/>
      <c r="C928" s="1248"/>
      <c r="D928" s="1248"/>
      <c r="E928" s="1257"/>
      <c r="F928" s="1258"/>
      <c r="I928" s="1263" t="s">
        <v>105</v>
      </c>
      <c r="J928" s="1248"/>
      <c r="K928" s="1248"/>
      <c r="L928" s="1248"/>
      <c r="M928" s="1264"/>
      <c r="N928" s="1265"/>
    </row>
    <row r="929" spans="1:14" ht="12.75" hidden="1" customHeight="1">
      <c r="A929" s="1266" t="s">
        <v>129</v>
      </c>
      <c r="B929" s="1267"/>
      <c r="C929" s="1267"/>
      <c r="D929" s="73" t="e">
        <f>'Nom. Sic. Sem. 2'!#REF!</f>
        <v>#REF!</v>
      </c>
      <c r="E929" s="52"/>
      <c r="F929" s="54"/>
      <c r="I929" s="1266" t="s">
        <v>129</v>
      </c>
      <c r="J929" s="1267"/>
      <c r="K929" s="1267"/>
      <c r="L929" s="73" t="e">
        <f>'Nom. Sic. Sem. 2'!#REF!</f>
        <v>#REF!</v>
      </c>
      <c r="M929" s="52"/>
      <c r="N929" s="54"/>
    </row>
    <row r="930" spans="1:14" ht="13.5" hidden="1" thickBot="1">
      <c r="A930" s="1266" t="s">
        <v>130</v>
      </c>
      <c r="B930" s="1267"/>
      <c r="C930" s="1267"/>
      <c r="D930" s="73" t="e">
        <f>'Nom. Sic. Sem. 2'!#REF!</f>
        <v>#REF!</v>
      </c>
      <c r="E930" s="73"/>
      <c r="F930" s="54"/>
      <c r="I930" s="1266" t="s">
        <v>130</v>
      </c>
      <c r="J930" s="1267"/>
      <c r="K930" s="1267"/>
      <c r="L930" s="73" t="e">
        <f>'Nom. Sic. Sem. 2'!#REF!</f>
        <v>#REF!</v>
      </c>
      <c r="M930" s="73"/>
      <c r="N930" s="54"/>
    </row>
    <row r="931" spans="1:14" ht="12.75" hidden="1" customHeight="1">
      <c r="A931" s="72" t="s">
        <v>131</v>
      </c>
      <c r="B931" s="68"/>
      <c r="C931" s="68"/>
      <c r="D931" s="73" t="e">
        <f>'Nom. Sic. Sem. 2'!#REF!</f>
        <v>#REF!</v>
      </c>
      <c r="E931" s="52"/>
      <c r="F931" s="54"/>
      <c r="I931" s="72" t="s">
        <v>131</v>
      </c>
      <c r="J931" s="68"/>
      <c r="K931" s="68"/>
      <c r="L931" s="73" t="e">
        <f>'Nom. Sic. Sem. 2'!#REF!</f>
        <v>#REF!</v>
      </c>
      <c r="M931" s="52"/>
      <c r="N931" s="54"/>
    </row>
    <row r="932" spans="1:14" ht="12.75" hidden="1" customHeight="1">
      <c r="A932" s="1266" t="s">
        <v>132</v>
      </c>
      <c r="B932" s="1267"/>
      <c r="C932" s="1267"/>
      <c r="D932" s="73" t="e">
        <f>'Nom. Sic. Sem. 2'!#REF!</f>
        <v>#REF!</v>
      </c>
      <c r="E932" s="52"/>
      <c r="F932" s="54"/>
      <c r="I932" s="1266" t="s">
        <v>132</v>
      </c>
      <c r="J932" s="1267"/>
      <c r="K932" s="1267"/>
      <c r="L932" s="73" t="e">
        <f>'Nom. Sic. Sem. 2'!#REF!</f>
        <v>#REF!</v>
      </c>
      <c r="M932" s="52"/>
      <c r="N932" s="54"/>
    </row>
    <row r="933" spans="1:14" ht="13.5" hidden="1" customHeight="1" thickBot="1">
      <c r="A933" s="1266" t="s">
        <v>133</v>
      </c>
      <c r="B933" s="1267"/>
      <c r="C933" s="1267"/>
      <c r="D933" s="73" t="e">
        <f>'Nom. Sic. Sem. 2'!#REF!</f>
        <v>#REF!</v>
      </c>
      <c r="E933" s="52"/>
      <c r="F933" s="54"/>
      <c r="I933" s="1266" t="s">
        <v>133</v>
      </c>
      <c r="J933" s="1267"/>
      <c r="K933" s="1267"/>
      <c r="L933" s="73" t="e">
        <f>'Nom. Sic. Sem. 2'!#REF!</f>
        <v>#REF!</v>
      </c>
      <c r="M933" s="52"/>
      <c r="N933" s="54"/>
    </row>
    <row r="934" spans="1:14" ht="13.5" hidden="1" customHeight="1" thickBot="1">
      <c r="A934" s="1268" t="s">
        <v>134</v>
      </c>
      <c r="B934" s="1257"/>
      <c r="C934" s="1257"/>
      <c r="D934" s="52"/>
      <c r="E934" s="1269" t="e">
        <f>SUM(D929:D933)</f>
        <v>#REF!</v>
      </c>
      <c r="F934" s="1258"/>
      <c r="I934" s="1268" t="s">
        <v>134</v>
      </c>
      <c r="J934" s="1269"/>
      <c r="K934" s="1269"/>
      <c r="L934" s="52"/>
      <c r="M934" s="1270" t="e">
        <f>SUM(L929:L933)</f>
        <v>#REF!</v>
      </c>
      <c r="N934" s="1271"/>
    </row>
    <row r="935" spans="1:14" ht="13.5" hidden="1" thickBot="1">
      <c r="A935" s="51"/>
      <c r="B935" s="1248" t="s">
        <v>104</v>
      </c>
      <c r="C935" s="1248"/>
      <c r="D935" s="1248"/>
      <c r="E935" s="1249" t="e">
        <f>(E927-E934)</f>
        <v>#REF!</v>
      </c>
      <c r="F935" s="1250"/>
      <c r="I935" s="51"/>
      <c r="J935" s="1248" t="s">
        <v>104</v>
      </c>
      <c r="K935" s="1248"/>
      <c r="L935" s="1251"/>
      <c r="M935" s="1249" t="e">
        <f>(M927-M934)</f>
        <v>#REF!</v>
      </c>
      <c r="N935" s="1252"/>
    </row>
    <row r="936" spans="1:14" ht="13.5" hidden="1" thickBot="1">
      <c r="A936" s="51"/>
      <c r="B936" s="52"/>
      <c r="C936" s="52"/>
      <c r="D936" s="52"/>
      <c r="E936" s="52"/>
      <c r="F936" s="54"/>
      <c r="I936" s="51"/>
      <c r="J936" s="52"/>
      <c r="K936" s="52"/>
      <c r="L936" s="52"/>
      <c r="M936" s="52"/>
      <c r="N936" s="54"/>
    </row>
    <row r="937" spans="1:14" ht="12.75" hidden="1" customHeight="1">
      <c r="A937" s="51"/>
      <c r="B937" s="52"/>
      <c r="C937" s="52"/>
      <c r="D937" s="52"/>
      <c r="E937" s="52"/>
      <c r="F937" s="54"/>
      <c r="I937" s="51"/>
      <c r="J937" s="52"/>
      <c r="K937" s="52"/>
      <c r="L937" s="52"/>
      <c r="M937" s="52"/>
      <c r="N937" s="54"/>
    </row>
    <row r="938" spans="1:14" ht="12.75" hidden="1" customHeight="1">
      <c r="A938" s="1253"/>
      <c r="B938" s="1254"/>
      <c r="C938" s="1254"/>
      <c r="D938" s="52" t="s">
        <v>135</v>
      </c>
      <c r="E938" s="52"/>
      <c r="F938" s="54"/>
      <c r="I938" s="1253"/>
      <c r="J938" s="1254"/>
      <c r="K938" s="1254"/>
      <c r="L938" s="52" t="s">
        <v>135</v>
      </c>
      <c r="M938" s="52"/>
      <c r="N938" s="54"/>
    </row>
    <row r="939" spans="1:14" ht="13.5" hidden="1" thickBot="1">
      <c r="A939" s="1255" t="s">
        <v>136</v>
      </c>
      <c r="B939" s="1256"/>
      <c r="C939" s="1256"/>
      <c r="D939" s="1257" t="s">
        <v>137</v>
      </c>
      <c r="E939" s="1257"/>
      <c r="F939" s="1258"/>
      <c r="I939" s="1255" t="s">
        <v>136</v>
      </c>
      <c r="J939" s="1256"/>
      <c r="K939" s="1256"/>
      <c r="L939" s="1257" t="s">
        <v>137</v>
      </c>
      <c r="M939" s="1257"/>
      <c r="N939" s="1258"/>
    </row>
    <row r="940" spans="1:14" ht="13.5" hidden="1" thickBot="1">
      <c r="A940" s="75"/>
      <c r="B940" s="76"/>
      <c r="C940" s="76"/>
      <c r="D940" s="76"/>
      <c r="E940" s="76"/>
      <c r="F940" s="77"/>
      <c r="I940" s="75"/>
      <c r="J940" s="76"/>
      <c r="K940" s="76"/>
      <c r="L940" s="76"/>
      <c r="M940" s="76"/>
      <c r="N940" s="77"/>
    </row>
    <row r="941" spans="1:14" ht="13.5" hidden="1" thickBot="1"/>
    <row r="942" spans="1:14" ht="12.75" hidden="1" customHeight="1">
      <c r="A942" s="1274" t="s">
        <v>138</v>
      </c>
      <c r="B942" s="1275"/>
      <c r="C942" s="1275"/>
      <c r="D942" s="1275"/>
      <c r="E942" s="1275"/>
      <c r="F942" s="1276"/>
    </row>
    <row r="943" spans="1:14" ht="13.5" hidden="1" thickBot="1">
      <c r="A943" s="51"/>
      <c r="B943" s="52"/>
      <c r="C943" s="52"/>
      <c r="D943" s="53"/>
      <c r="E943" s="52"/>
      <c r="F943" s="54"/>
    </row>
    <row r="944" spans="1:14" ht="13.5" hidden="1" thickBot="1">
      <c r="A944" s="56" t="s">
        <v>120</v>
      </c>
      <c r="B944" s="57">
        <f>'Nom. Sic. Sem. 2'!$C$4</f>
        <v>43535</v>
      </c>
      <c r="C944" s="52" t="s">
        <v>16</v>
      </c>
      <c r="D944" s="57">
        <f>'Nom. Sic. Sem. 2'!$G$4</f>
        <v>43541</v>
      </c>
      <c r="E944" s="52" t="s">
        <v>121</v>
      </c>
      <c r="F944" s="54">
        <f>'Nom. Sic. Sem. 1'!$J$4</f>
        <v>2019</v>
      </c>
    </row>
    <row r="945" spans="1:6" ht="12.75" hidden="1" customHeight="1">
      <c r="A945" s="1277" t="s">
        <v>122</v>
      </c>
      <c r="B945" s="1278"/>
      <c r="C945" s="1279" t="e">
        <f>'Nom. Sic. Sem. 2'!#REF!</f>
        <v>#REF!</v>
      </c>
      <c r="D945" s="1279"/>
      <c r="E945" s="1279"/>
      <c r="F945" s="1280"/>
    </row>
    <row r="946" spans="1:6" ht="13.5" hidden="1" thickBot="1">
      <c r="A946" s="58"/>
      <c r="B946" s="59"/>
      <c r="C946" s="61"/>
      <c r="D946" s="61"/>
      <c r="E946" s="61"/>
      <c r="F946" s="62"/>
    </row>
    <row r="947" spans="1:6" ht="12.75" hidden="1" customHeight="1">
      <c r="A947" s="64" t="e">
        <f>'Nom. Sic. Sem. 2'!#REF!</f>
        <v>#REF!</v>
      </c>
      <c r="B947" s="52" t="s">
        <v>123</v>
      </c>
      <c r="C947" s="52"/>
      <c r="D947" s="52"/>
      <c r="E947" s="1272" t="e">
        <f>'Nom. Sic. Sem. 2'!#REF!</f>
        <v>#REF!</v>
      </c>
      <c r="F947" s="1273"/>
    </row>
    <row r="948" spans="1:6" ht="12.75" hidden="1" customHeight="1">
      <c r="A948" s="64"/>
      <c r="B948" s="52"/>
      <c r="C948" s="52"/>
      <c r="D948" s="52"/>
      <c r="E948" s="1272">
        <v>0</v>
      </c>
      <c r="F948" s="1273"/>
    </row>
    <row r="949" spans="1:6" ht="12.75" hidden="1" customHeight="1">
      <c r="A949" s="64"/>
      <c r="B949" s="52" t="s">
        <v>124</v>
      </c>
      <c r="C949" s="52"/>
      <c r="D949" s="52"/>
      <c r="E949" s="1272" t="e">
        <f>'Nom. Sic. Sem. 2'!#REF!</f>
        <v>#REF!</v>
      </c>
      <c r="F949" s="1273"/>
    </row>
    <row r="950" spans="1:6" ht="12.75" hidden="1" customHeight="1">
      <c r="A950" s="66">
        <v>0</v>
      </c>
      <c r="B950" s="52" t="s">
        <v>125</v>
      </c>
      <c r="C950" s="52"/>
      <c r="D950" s="52"/>
      <c r="E950" s="1272">
        <v>0</v>
      </c>
      <c r="F950" s="1273"/>
    </row>
    <row r="951" spans="1:6" ht="12.75" hidden="1" customHeight="1">
      <c r="A951" s="66">
        <v>0</v>
      </c>
      <c r="B951" s="52" t="s">
        <v>126</v>
      </c>
      <c r="C951" s="52"/>
      <c r="D951" s="52"/>
      <c r="E951" s="1272">
        <v>0</v>
      </c>
      <c r="F951" s="1273"/>
    </row>
    <row r="952" spans="1:6" ht="12.75" hidden="1" customHeight="1">
      <c r="A952" s="67" t="e">
        <f>'Nom. Sic. Sem. 2'!#REF!</f>
        <v>#REF!</v>
      </c>
      <c r="B952" s="52" t="s">
        <v>127</v>
      </c>
      <c r="C952" s="52"/>
      <c r="D952" s="52"/>
      <c r="E952" s="1272" t="e">
        <f>'Nom. Sic. Sem. 2'!#REF!</f>
        <v>#REF!</v>
      </c>
      <c r="F952" s="1273"/>
    </row>
    <row r="953" spans="1:6" ht="12.75" hidden="1" customHeight="1">
      <c r="A953" s="66" t="e">
        <f>'Nom. Sic. Sem. 2'!#REF!</f>
        <v>#REF!</v>
      </c>
      <c r="B953" s="52" t="s">
        <v>128</v>
      </c>
      <c r="C953" s="52"/>
      <c r="D953" s="52"/>
      <c r="E953" s="1272" t="e">
        <f>'Nom. Sic. Sem. 2'!#REF!</f>
        <v>#REF!</v>
      </c>
      <c r="F953" s="1273"/>
    </row>
    <row r="954" spans="1:6" ht="12.75" hidden="1" customHeight="1">
      <c r="A954" s="66" t="e">
        <f>'Nom. Sic. Sem. 2'!#REF!</f>
        <v>#REF!</v>
      </c>
      <c r="B954" s="1267" t="str">
        <f>'Nom. Sic. Sem. 1'!$O$4</f>
        <v>PR / RM /F</v>
      </c>
      <c r="C954" s="1267"/>
      <c r="D954" s="1267"/>
      <c r="E954" s="1272" t="e">
        <f>'Nom. Sic. Sem. 2'!#REF!</f>
        <v>#REF!</v>
      </c>
      <c r="F954" s="1273"/>
    </row>
    <row r="955" spans="1:6" ht="12.75" hidden="1" customHeight="1">
      <c r="A955" s="51"/>
      <c r="B955" s="1261" t="s">
        <v>10</v>
      </c>
      <c r="C955" s="1261"/>
      <c r="D955" s="52"/>
      <c r="E955" s="1259" t="e">
        <f>SUM(E947:F954)</f>
        <v>#REF!</v>
      </c>
      <c r="F955" s="1262"/>
    </row>
    <row r="956" spans="1:6" ht="12.75" hidden="1" customHeight="1">
      <c r="A956" s="1263" t="s">
        <v>105</v>
      </c>
      <c r="B956" s="1248"/>
      <c r="C956" s="1248"/>
      <c r="D956" s="1248"/>
      <c r="E956" s="1257"/>
      <c r="F956" s="1258"/>
    </row>
    <row r="957" spans="1:6" ht="12.75" hidden="1" customHeight="1">
      <c r="A957" s="1266" t="s">
        <v>129</v>
      </c>
      <c r="B957" s="1267"/>
      <c r="C957" s="1267"/>
      <c r="D957" s="73" t="e">
        <f>'Nom. Sic. Sem. 2'!#REF!</f>
        <v>#REF!</v>
      </c>
      <c r="E957" s="52"/>
      <c r="F957" s="54"/>
    </row>
    <row r="958" spans="1:6" ht="12.75" hidden="1" customHeight="1">
      <c r="A958" s="1266" t="s">
        <v>130</v>
      </c>
      <c r="B958" s="1267"/>
      <c r="C958" s="1267"/>
      <c r="D958" s="73" t="e">
        <f>'Nom. Sic. Sem. 2'!#REF!</f>
        <v>#REF!</v>
      </c>
      <c r="E958" s="73"/>
      <c r="F958" s="54"/>
    </row>
    <row r="959" spans="1:6" ht="13.5" hidden="1" thickBot="1">
      <c r="A959" s="72" t="s">
        <v>131</v>
      </c>
      <c r="B959" s="68"/>
      <c r="C959" s="68"/>
      <c r="D959" s="73" t="e">
        <f>'Nom. Sic. Sem. 2'!#REF!</f>
        <v>#REF!</v>
      </c>
      <c r="E959" s="52"/>
      <c r="F959" s="54"/>
    </row>
    <row r="960" spans="1:6" ht="12.75" hidden="1" customHeight="1">
      <c r="A960" s="1266" t="s">
        <v>132</v>
      </c>
      <c r="B960" s="1267"/>
      <c r="C960" s="1267"/>
      <c r="D960" s="73" t="e">
        <f>'Nom. Sic. Sem. 2'!#REF!</f>
        <v>#REF!</v>
      </c>
      <c r="E960" s="52"/>
      <c r="F960" s="54"/>
    </row>
    <row r="961" spans="1:6" ht="12.75" hidden="1" customHeight="1">
      <c r="A961" s="1266" t="s">
        <v>133</v>
      </c>
      <c r="B961" s="1267"/>
      <c r="C961" s="1267"/>
      <c r="D961" s="73" t="e">
        <f>'Nom. Sic. Sem. 2'!#REF!</f>
        <v>#REF!</v>
      </c>
      <c r="E961" s="52"/>
      <c r="F961" s="54"/>
    </row>
    <row r="962" spans="1:6" ht="13.5" hidden="1" customHeight="1" thickBot="1">
      <c r="A962" s="1268" t="s">
        <v>134</v>
      </c>
      <c r="B962" s="1257"/>
      <c r="C962" s="1257"/>
      <c r="D962" s="52"/>
      <c r="E962" s="1269" t="e">
        <f>SUM(D957:D961)</f>
        <v>#REF!</v>
      </c>
      <c r="F962" s="1258"/>
    </row>
    <row r="963" spans="1:6" ht="13.5" hidden="1" customHeight="1" thickBot="1">
      <c r="A963" s="51"/>
      <c r="B963" s="1248" t="s">
        <v>104</v>
      </c>
      <c r="C963" s="1248"/>
      <c r="D963" s="1248"/>
      <c r="E963" s="1249" t="e">
        <f>(E955-E962)</f>
        <v>#REF!</v>
      </c>
      <c r="F963" s="1250"/>
    </row>
    <row r="964" spans="1:6" ht="13.5" hidden="1" thickBot="1">
      <c r="A964" s="51"/>
      <c r="B964" s="52"/>
      <c r="C964" s="52"/>
      <c r="D964" s="52"/>
      <c r="E964" s="52"/>
      <c r="F964" s="54"/>
    </row>
    <row r="965" spans="1:6" ht="13.5" hidden="1" thickBot="1">
      <c r="A965" s="51"/>
      <c r="B965" s="52"/>
      <c r="C965" s="52"/>
      <c r="D965" s="52"/>
      <c r="E965" s="52"/>
      <c r="F965" s="54"/>
    </row>
    <row r="966" spans="1:6" ht="12.75" hidden="1" customHeight="1">
      <c r="A966" s="1253"/>
      <c r="B966" s="1254"/>
      <c r="C966" s="1254"/>
      <c r="D966" s="52" t="s">
        <v>135</v>
      </c>
      <c r="E966" s="52"/>
      <c r="F966" s="54"/>
    </row>
    <row r="967" spans="1:6" ht="12.75" hidden="1" customHeight="1">
      <c r="A967" s="1255" t="s">
        <v>136</v>
      </c>
      <c r="B967" s="1256"/>
      <c r="C967" s="1256"/>
      <c r="D967" s="1257" t="s">
        <v>137</v>
      </c>
      <c r="E967" s="1257"/>
      <c r="F967" s="1258"/>
    </row>
    <row r="968" spans="1:6" ht="13.5" hidden="1" thickBot="1">
      <c r="A968" s="75"/>
      <c r="B968" s="76"/>
      <c r="C968" s="76"/>
      <c r="D968" s="76"/>
      <c r="E968" s="76"/>
      <c r="F968" s="77"/>
    </row>
    <row r="969" spans="1:6" ht="13.5" hidden="1" thickBot="1"/>
    <row r="970" spans="1:6" ht="13.5" hidden="1" thickBot="1"/>
    <row r="971" spans="1:6" ht="13.5" hidden="1" thickBot="1"/>
    <row r="972" spans="1:6" ht="13.5" hidden="1" thickBot="1"/>
    <row r="973" spans="1:6" ht="13.5" hidden="1" thickBot="1"/>
    <row r="974" spans="1:6" ht="13.5" hidden="1" thickBot="1"/>
    <row r="975" spans="1:6" ht="13.5" hidden="1" thickBot="1"/>
    <row r="976" spans="1:6" ht="13.5" hidden="1" thickBot="1"/>
    <row r="977" ht="13.5" hidden="1" thickBot="1"/>
    <row r="978" ht="13.5" hidden="1" thickBot="1"/>
    <row r="979" ht="13.5" hidden="1" thickBot="1"/>
    <row r="980" ht="13.5" hidden="1" thickBot="1"/>
    <row r="981" ht="13.5" hidden="1" thickBot="1"/>
    <row r="982" ht="13.5" hidden="1" thickBot="1"/>
    <row r="983" ht="13.5" hidden="1" thickBot="1"/>
    <row r="984" ht="13.5" hidden="1" thickBot="1"/>
    <row r="985" ht="13.5" hidden="1" thickBot="1"/>
    <row r="986" ht="13.5" hidden="1" thickBot="1"/>
    <row r="987" ht="13.5" hidden="1" thickBot="1"/>
    <row r="988" ht="13.5" hidden="1" thickBot="1"/>
    <row r="989" ht="13.5" hidden="1" thickBot="1"/>
    <row r="990" ht="13.5" hidden="1" thickBot="1"/>
    <row r="991" ht="13.5" hidden="1" thickBot="1"/>
    <row r="992" ht="13.5" hidden="1" thickBot="1"/>
    <row r="993" spans="1:14" ht="13.5" hidden="1" thickBot="1">
      <c r="A993" s="1274" t="s">
        <v>138</v>
      </c>
      <c r="B993" s="1275"/>
      <c r="C993" s="1275"/>
      <c r="D993" s="1275"/>
      <c r="E993" s="1275"/>
      <c r="F993" s="1276"/>
      <c r="G993" s="50"/>
      <c r="I993" s="1274" t="s">
        <v>138</v>
      </c>
      <c r="J993" s="1275"/>
      <c r="K993" s="1275"/>
      <c r="L993" s="1275"/>
      <c r="M993" s="1275"/>
      <c r="N993" s="1276"/>
    </row>
    <row r="994" spans="1:14" ht="13.5" hidden="1" thickBot="1">
      <c r="A994" s="51"/>
      <c r="B994" s="52"/>
      <c r="C994" s="52"/>
      <c r="D994" s="53"/>
      <c r="E994" s="52"/>
      <c r="F994" s="54"/>
      <c r="G994" s="55"/>
      <c r="I994" s="51"/>
      <c r="J994" s="52"/>
      <c r="K994" s="52"/>
      <c r="L994" s="53"/>
      <c r="M994" s="52"/>
      <c r="N994" s="54"/>
    </row>
    <row r="995" spans="1:14" ht="13.5" hidden="1" thickBot="1">
      <c r="A995" s="56" t="s">
        <v>120</v>
      </c>
      <c r="B995" s="57">
        <f>'Nom. Sic. Sem. 2'!$C$4</f>
        <v>43535</v>
      </c>
      <c r="C995" s="52" t="s">
        <v>16</v>
      </c>
      <c r="D995" s="57">
        <f>'Nom. Sic. Sem. 2'!$G$4</f>
        <v>43541</v>
      </c>
      <c r="E995" s="52" t="s">
        <v>121</v>
      </c>
      <c r="F995" s="54">
        <f>'Nom. Sic. Sem. 1'!$J$4</f>
        <v>2019</v>
      </c>
      <c r="G995" s="55"/>
      <c r="I995" s="56" t="s">
        <v>120</v>
      </c>
      <c r="J995" s="57">
        <f>'Nom. Sic. Sem. 2'!$C$4</f>
        <v>43535</v>
      </c>
      <c r="K995" s="52" t="s">
        <v>16</v>
      </c>
      <c r="L995" s="57">
        <f>'Nom. Sic. Sem. 2'!$G$4</f>
        <v>43541</v>
      </c>
      <c r="M995" s="52" t="s">
        <v>121</v>
      </c>
      <c r="N995" s="54">
        <f>'Nom. Sic. Sem. 1'!$J$4</f>
        <v>2019</v>
      </c>
    </row>
    <row r="996" spans="1:14" ht="13.5" hidden="1" thickBot="1">
      <c r="A996" s="1277" t="s">
        <v>122</v>
      </c>
      <c r="B996" s="1278"/>
      <c r="C996" s="1279" t="str">
        <f>'Nom. Sic. Sem. 2'!$B$36</f>
        <v>Jorge Alvarez</v>
      </c>
      <c r="D996" s="1279"/>
      <c r="E996" s="1279"/>
      <c r="F996" s="1280"/>
      <c r="G996" s="60"/>
      <c r="I996" s="1277" t="s">
        <v>122</v>
      </c>
      <c r="J996" s="1278"/>
      <c r="K996" s="1279" t="str">
        <f>'Nom. Sic. Sem. 2'!$B37</f>
        <v>Carlos perozo</v>
      </c>
      <c r="L996" s="1279"/>
      <c r="M996" s="1279"/>
      <c r="N996" s="1280"/>
    </row>
    <row r="997" spans="1:14" ht="13.5" hidden="1" thickBot="1">
      <c r="A997" s="58"/>
      <c r="B997" s="59"/>
      <c r="C997" s="61"/>
      <c r="D997" s="61"/>
      <c r="E997" s="61"/>
      <c r="F997" s="62"/>
      <c r="G997" s="63"/>
      <c r="I997" s="58"/>
      <c r="J997" s="59"/>
      <c r="K997" s="61"/>
      <c r="L997" s="61"/>
      <c r="M997" s="61"/>
      <c r="N997" s="62"/>
    </row>
    <row r="998" spans="1:14" ht="13.5" hidden="1" thickBot="1">
      <c r="A998" s="64">
        <f>'Nom. Sic. Sem. 2'!$L$36</f>
        <v>5</v>
      </c>
      <c r="B998" s="52" t="s">
        <v>123</v>
      </c>
      <c r="C998" s="52"/>
      <c r="D998" s="52"/>
      <c r="E998" s="1272">
        <f>'Nom. Sic. Sem. 2'!$M$36</f>
        <v>3000</v>
      </c>
      <c r="F998" s="1273"/>
      <c r="G998" s="65"/>
      <c r="I998" s="64">
        <f>'Nom. Sic. Sem. 2'!$L$37</f>
        <v>5</v>
      </c>
      <c r="J998" s="52" t="s">
        <v>123</v>
      </c>
      <c r="K998" s="52"/>
      <c r="L998" s="52"/>
      <c r="M998" s="1272">
        <f>'Nom. Sic. Sem. 2'!$M37</f>
        <v>6000</v>
      </c>
      <c r="N998" s="1273"/>
    </row>
    <row r="999" spans="1:14" ht="13.5" hidden="1" thickBot="1">
      <c r="A999" s="64"/>
      <c r="B999" s="52"/>
      <c r="C999" s="52"/>
      <c r="D999" s="52"/>
      <c r="E999" s="1272">
        <v>0</v>
      </c>
      <c r="F999" s="1273"/>
      <c r="G999" s="65"/>
      <c r="I999" s="64"/>
      <c r="J999" s="52"/>
      <c r="K999" s="52"/>
      <c r="L999" s="52"/>
      <c r="M999" s="1259">
        <v>0</v>
      </c>
      <c r="N999" s="1260"/>
    </row>
    <row r="1000" spans="1:14" ht="13.5" hidden="1" thickBot="1">
      <c r="A1000" s="64"/>
      <c r="B1000" s="52" t="s">
        <v>124</v>
      </c>
      <c r="C1000" s="52"/>
      <c r="D1000" s="52"/>
      <c r="E1000" s="1272">
        <f>'Nom. Sic. Sem. 2'!$N$36</f>
        <v>1050</v>
      </c>
      <c r="F1000" s="1273"/>
      <c r="G1000" s="65"/>
      <c r="I1000" s="64"/>
      <c r="J1000" s="52" t="s">
        <v>124</v>
      </c>
      <c r="K1000" s="52"/>
      <c r="L1000" s="52"/>
      <c r="M1000" s="1259">
        <f>'Nom. Sic. Sem. 2'!$N$37</f>
        <v>525</v>
      </c>
      <c r="N1000" s="1260"/>
    </row>
    <row r="1001" spans="1:14" ht="13.5" hidden="1" thickBot="1">
      <c r="A1001" s="66">
        <v>0</v>
      </c>
      <c r="B1001" s="52" t="s">
        <v>125</v>
      </c>
      <c r="C1001" s="52"/>
      <c r="D1001" s="52"/>
      <c r="E1001" s="1272">
        <v>0</v>
      </c>
      <c r="F1001" s="1273"/>
      <c r="G1001" s="65"/>
      <c r="I1001" s="66">
        <v>0</v>
      </c>
      <c r="J1001" s="52" t="s">
        <v>125</v>
      </c>
      <c r="K1001" s="52"/>
      <c r="L1001" s="52"/>
      <c r="M1001" s="1259">
        <v>0</v>
      </c>
      <c r="N1001" s="1260"/>
    </row>
    <row r="1002" spans="1:14" ht="13.5" hidden="1" thickBot="1">
      <c r="A1002" s="66">
        <v>0</v>
      </c>
      <c r="B1002" s="52" t="s">
        <v>126</v>
      </c>
      <c r="C1002" s="52"/>
      <c r="D1002" s="52"/>
      <c r="E1002" s="1272">
        <v>0</v>
      </c>
      <c r="F1002" s="1273"/>
      <c r="G1002" s="65"/>
      <c r="I1002" s="66">
        <v>0</v>
      </c>
      <c r="J1002" s="52" t="s">
        <v>126</v>
      </c>
      <c r="K1002" s="52"/>
      <c r="L1002" s="52"/>
      <c r="M1002" s="1259">
        <v>0</v>
      </c>
      <c r="N1002" s="1260"/>
    </row>
    <row r="1003" spans="1:14" ht="13.5" hidden="1" thickBot="1">
      <c r="A1003" s="67">
        <f>'Nom. Sic. Sem. 2'!$V$36</f>
        <v>0</v>
      </c>
      <c r="B1003" s="52" t="s">
        <v>127</v>
      </c>
      <c r="C1003" s="52"/>
      <c r="D1003" s="52"/>
      <c r="E1003" s="1272">
        <f>'Nom. Sic. Sem. 2'!$W$36</f>
        <v>0</v>
      </c>
      <c r="F1003" s="1273"/>
      <c r="G1003" s="65"/>
      <c r="I1003" s="67">
        <f>'Nom. Sic. Sem. 2'!$V$37</f>
        <v>0</v>
      </c>
      <c r="J1003" s="52" t="s">
        <v>127</v>
      </c>
      <c r="K1003" s="52"/>
      <c r="L1003" s="52"/>
      <c r="M1003" s="1259">
        <f>'Nom. Sic. Sem. 2'!$W$37</f>
        <v>0</v>
      </c>
      <c r="N1003" s="1260"/>
    </row>
    <row r="1004" spans="1:14" ht="13.5" hidden="1" thickBot="1">
      <c r="A1004" s="66">
        <f>'Nom. Sic. Sem. 2'!$AB$36</f>
        <v>2</v>
      </c>
      <c r="B1004" s="52" t="s">
        <v>128</v>
      </c>
      <c r="C1004" s="52"/>
      <c r="D1004" s="52"/>
      <c r="E1004" s="1272">
        <f>'Nom. Sic. Sem. 2'!$AC$36</f>
        <v>2187</v>
      </c>
      <c r="F1004" s="1273"/>
      <c r="G1004" s="65"/>
      <c r="I1004" s="66">
        <f>'Nom. Sic. Sem. 2'!$AB$37</f>
        <v>2</v>
      </c>
      <c r="J1004" s="52" t="s">
        <v>128</v>
      </c>
      <c r="K1004" s="52"/>
      <c r="L1004" s="52"/>
      <c r="M1004" s="1259">
        <f>'Nom. Sic. Sem. 2'!$AC$37</f>
        <v>3523.5</v>
      </c>
      <c r="N1004" s="1260"/>
    </row>
    <row r="1005" spans="1:14" ht="13.5" hidden="1" thickBot="1">
      <c r="A1005" s="66">
        <f>'Nom. Sic. Sem. 2'!$O$36</f>
        <v>0</v>
      </c>
      <c r="B1005" s="1267" t="str">
        <f>'Nom. Sic. Sem. 1'!$O$4</f>
        <v>PR / RM /F</v>
      </c>
      <c r="C1005" s="1267"/>
      <c r="D1005" s="1267"/>
      <c r="E1005" s="1272">
        <f>'Nom. Sic. Sem. 2'!$P$36</f>
        <v>0</v>
      </c>
      <c r="F1005" s="1273"/>
      <c r="G1005" s="65"/>
      <c r="I1005" s="66">
        <f>'Nom. Sic. Sem. 2'!$O$37</f>
        <v>0</v>
      </c>
      <c r="J1005" s="1267" t="str">
        <f>'Nom. Sic. Sem. 1'!$O$4</f>
        <v>PR / RM /F</v>
      </c>
      <c r="K1005" s="1267"/>
      <c r="L1005" s="1267"/>
      <c r="M1005" s="1259">
        <f>'Nom. Sic. Sem. 2'!$P$37</f>
        <v>0</v>
      </c>
      <c r="N1005" s="1260"/>
    </row>
    <row r="1006" spans="1:14" ht="13.5" hidden="1" thickBot="1">
      <c r="A1006" s="51"/>
      <c r="B1006" s="1261" t="s">
        <v>10</v>
      </c>
      <c r="C1006" s="1261"/>
      <c r="D1006" s="52"/>
      <c r="E1006" s="1259">
        <f>SUM(E998:F1005)</f>
        <v>6237</v>
      </c>
      <c r="F1006" s="1262"/>
      <c r="G1006" s="69"/>
      <c r="I1006" s="51"/>
      <c r="J1006" s="1261" t="s">
        <v>10</v>
      </c>
      <c r="K1006" s="1261"/>
      <c r="L1006" s="52"/>
      <c r="M1006" s="1259">
        <f>SUM(M998:N1005)</f>
        <v>10048.5</v>
      </c>
      <c r="N1006" s="1260"/>
    </row>
    <row r="1007" spans="1:14" ht="13.5" hidden="1" thickBot="1">
      <c r="A1007" s="1263" t="s">
        <v>105</v>
      </c>
      <c r="B1007" s="1248"/>
      <c r="C1007" s="1248"/>
      <c r="D1007" s="1248"/>
      <c r="E1007" s="1257"/>
      <c r="F1007" s="1258"/>
      <c r="G1007" s="69"/>
      <c r="I1007" s="1263" t="s">
        <v>105</v>
      </c>
      <c r="J1007" s="1248"/>
      <c r="K1007" s="1248"/>
      <c r="L1007" s="1248"/>
      <c r="M1007" s="1264"/>
      <c r="N1007" s="1265"/>
    </row>
    <row r="1008" spans="1:14" ht="13.5" hidden="1" thickBot="1">
      <c r="A1008" s="1266" t="s">
        <v>129</v>
      </c>
      <c r="B1008" s="1267"/>
      <c r="C1008" s="1267"/>
      <c r="D1008" s="73">
        <f>'Nom. Sic. Sem. 2'!$AG$36</f>
        <v>0</v>
      </c>
      <c r="E1008" s="52"/>
      <c r="F1008" s="54"/>
      <c r="G1008" s="55"/>
      <c r="I1008" s="1266" t="s">
        <v>129</v>
      </c>
      <c r="J1008" s="1267"/>
      <c r="K1008" s="1267"/>
      <c r="L1008" s="73">
        <f>'Nom. Sic. Sem. 2'!$AG$37</f>
        <v>0</v>
      </c>
      <c r="M1008" s="52"/>
      <c r="N1008" s="54"/>
    </row>
    <row r="1009" spans="1:14" ht="13.5" hidden="1" thickBot="1">
      <c r="A1009" s="1266" t="s">
        <v>130</v>
      </c>
      <c r="B1009" s="1267"/>
      <c r="C1009" s="1267"/>
      <c r="D1009" s="73">
        <f>'Nom. Sic. Sem. 2'!$AE$36</f>
        <v>189</v>
      </c>
      <c r="E1009" s="73"/>
      <c r="F1009" s="54"/>
      <c r="G1009" s="55"/>
      <c r="I1009" s="1266" t="s">
        <v>130</v>
      </c>
      <c r="J1009" s="1267"/>
      <c r="K1009" s="1267"/>
      <c r="L1009" s="73">
        <f>'Nom. Sic. Sem. 2'!$AE$37</f>
        <v>378</v>
      </c>
      <c r="M1009" s="73"/>
      <c r="N1009" s="54"/>
    </row>
    <row r="1010" spans="1:14" ht="13.5" hidden="1" thickBot="1">
      <c r="A1010" s="72" t="s">
        <v>131</v>
      </c>
      <c r="B1010" s="68"/>
      <c r="C1010" s="68"/>
      <c r="D1010" s="73">
        <f>'Nom. Sic. Sem. 2'!$AF$36</f>
        <v>76.545000000000002</v>
      </c>
      <c r="E1010" s="52"/>
      <c r="F1010" s="54"/>
      <c r="G1010" s="55"/>
      <c r="I1010" s="72" t="s">
        <v>131</v>
      </c>
      <c r="J1010" s="68"/>
      <c r="K1010" s="68"/>
      <c r="L1010" s="73">
        <f>'Nom. Sic. Sem. 2'!$AF$37</f>
        <v>123.32250000000001</v>
      </c>
      <c r="M1010" s="52"/>
      <c r="N1010" s="54"/>
    </row>
    <row r="1011" spans="1:14" ht="13.5" hidden="1" thickBot="1">
      <c r="A1011" s="1266" t="s">
        <v>132</v>
      </c>
      <c r="B1011" s="1267"/>
      <c r="C1011" s="1267"/>
      <c r="D1011" s="73">
        <f>'Nom. Sic. Sem. 2'!$AH$36</f>
        <v>0</v>
      </c>
      <c r="E1011" s="52"/>
      <c r="F1011" s="54"/>
      <c r="G1011" s="55"/>
      <c r="I1011" s="1266" t="s">
        <v>132</v>
      </c>
      <c r="J1011" s="1267"/>
      <c r="K1011" s="1267"/>
      <c r="L1011" s="73">
        <f>'Nom. Sic. Sem. 2'!$AH$37</f>
        <v>0</v>
      </c>
      <c r="M1011" s="52"/>
      <c r="N1011" s="54"/>
    </row>
    <row r="1012" spans="1:14" ht="13.5" hidden="1" thickBot="1">
      <c r="A1012" s="1266" t="s">
        <v>133</v>
      </c>
      <c r="B1012" s="1267"/>
      <c r="C1012" s="1267"/>
      <c r="D1012" s="73">
        <f>'Nom. Sic. Sem. 2'!$AI$36</f>
        <v>76.545000000000002</v>
      </c>
      <c r="E1012" s="52"/>
      <c r="F1012" s="54"/>
      <c r="G1012" s="55"/>
      <c r="I1012" s="1266" t="s">
        <v>133</v>
      </c>
      <c r="J1012" s="1267"/>
      <c r="K1012" s="1267"/>
      <c r="L1012" s="73">
        <f>'Nom. Sic. Sem. 2'!$AI$37</f>
        <v>0</v>
      </c>
      <c r="M1012" s="52"/>
      <c r="N1012" s="54"/>
    </row>
    <row r="1013" spans="1:14" ht="13.5" hidden="1" thickBot="1">
      <c r="A1013" s="1268" t="s">
        <v>134</v>
      </c>
      <c r="B1013" s="1257"/>
      <c r="C1013" s="1257"/>
      <c r="D1013" s="52"/>
      <c r="E1013" s="1269">
        <f>SUM(D1008:D1012)</f>
        <v>342.09000000000003</v>
      </c>
      <c r="F1013" s="1258"/>
      <c r="G1013" s="69"/>
      <c r="I1013" s="1268" t="s">
        <v>134</v>
      </c>
      <c r="J1013" s="1269"/>
      <c r="K1013" s="1269"/>
      <c r="L1013" s="52"/>
      <c r="M1013" s="1270">
        <f>SUM(L1008:L1012)</f>
        <v>501.32249999999999</v>
      </c>
      <c r="N1013" s="1271"/>
    </row>
    <row r="1014" spans="1:14" ht="13.5" hidden="1" thickBot="1">
      <c r="A1014" s="51"/>
      <c r="B1014" s="1248" t="s">
        <v>104</v>
      </c>
      <c r="C1014" s="1248"/>
      <c r="D1014" s="1248"/>
      <c r="E1014" s="1249">
        <f>(E1006-E1013)</f>
        <v>5894.91</v>
      </c>
      <c r="F1014" s="1250"/>
      <c r="G1014" s="69"/>
      <c r="I1014" s="51"/>
      <c r="J1014" s="1248" t="s">
        <v>104</v>
      </c>
      <c r="K1014" s="1248"/>
      <c r="L1014" s="1251"/>
      <c r="M1014" s="1249">
        <f>(M1006-M1013)</f>
        <v>9547.1774999999998</v>
      </c>
      <c r="N1014" s="1252"/>
    </row>
    <row r="1015" spans="1:14" ht="13.5" hidden="1" thickBot="1">
      <c r="A1015" s="51"/>
      <c r="B1015" s="52"/>
      <c r="C1015" s="52"/>
      <c r="D1015" s="52"/>
      <c r="E1015" s="52"/>
      <c r="F1015" s="54"/>
      <c r="G1015" s="55"/>
      <c r="I1015" s="51"/>
      <c r="J1015" s="52"/>
      <c r="K1015" s="52"/>
      <c r="L1015" s="52"/>
      <c r="M1015" s="52"/>
      <c r="N1015" s="54"/>
    </row>
    <row r="1016" spans="1:14" ht="13.5" hidden="1" thickBot="1">
      <c r="A1016" s="51"/>
      <c r="B1016" s="52"/>
      <c r="C1016" s="52"/>
      <c r="D1016" s="52"/>
      <c r="E1016" s="52"/>
      <c r="F1016" s="54"/>
      <c r="G1016" s="55"/>
      <c r="I1016" s="51"/>
      <c r="J1016" s="52"/>
      <c r="K1016" s="52"/>
      <c r="L1016" s="52"/>
      <c r="M1016" s="52"/>
      <c r="N1016" s="54"/>
    </row>
    <row r="1017" spans="1:14" ht="13.5" hidden="1" thickBot="1">
      <c r="A1017" s="1253"/>
      <c r="B1017" s="1254"/>
      <c r="C1017" s="1254"/>
      <c r="D1017" s="52" t="s">
        <v>135</v>
      </c>
      <c r="E1017" s="52"/>
      <c r="F1017" s="54"/>
      <c r="G1017" s="55"/>
      <c r="I1017" s="1253"/>
      <c r="J1017" s="1254"/>
      <c r="K1017" s="1254"/>
      <c r="L1017" s="52" t="s">
        <v>135</v>
      </c>
      <c r="M1017" s="52"/>
      <c r="N1017" s="54"/>
    </row>
    <row r="1018" spans="1:14" ht="13.5" hidden="1" thickBot="1">
      <c r="A1018" s="1255" t="s">
        <v>136</v>
      </c>
      <c r="B1018" s="1256"/>
      <c r="C1018" s="1256"/>
      <c r="D1018" s="1257" t="s">
        <v>137</v>
      </c>
      <c r="E1018" s="1257"/>
      <c r="F1018" s="1258"/>
      <c r="G1018" s="69"/>
      <c r="I1018" s="1255" t="s">
        <v>136</v>
      </c>
      <c r="J1018" s="1256"/>
      <c r="K1018" s="1256"/>
      <c r="L1018" s="1257" t="s">
        <v>137</v>
      </c>
      <c r="M1018" s="1257"/>
      <c r="N1018" s="1258"/>
    </row>
    <row r="1019" spans="1:14" ht="13.5" hidden="1" thickBot="1">
      <c r="A1019" s="75"/>
      <c r="B1019" s="76"/>
      <c r="C1019" s="76"/>
      <c r="D1019" s="76"/>
      <c r="E1019" s="76"/>
      <c r="F1019" s="77"/>
      <c r="G1019" s="55"/>
      <c r="I1019" s="75"/>
      <c r="J1019" s="76"/>
      <c r="K1019" s="76"/>
      <c r="L1019" s="76"/>
      <c r="M1019" s="76"/>
      <c r="N1019" s="77"/>
    </row>
    <row r="1020" spans="1:14" ht="13.5" hidden="1" thickBot="1"/>
    <row r="1021" spans="1:14">
      <c r="A1021" s="1274" t="s">
        <v>138</v>
      </c>
      <c r="B1021" s="1275"/>
      <c r="C1021" s="1275"/>
      <c r="D1021" s="1275"/>
      <c r="E1021" s="1275"/>
      <c r="F1021" s="1276"/>
      <c r="I1021" s="1274" t="s">
        <v>138</v>
      </c>
      <c r="J1021" s="1275"/>
      <c r="K1021" s="1275"/>
      <c r="L1021" s="1275"/>
      <c r="M1021" s="1275"/>
      <c r="N1021" s="1276"/>
    </row>
    <row r="1022" spans="1:14">
      <c r="A1022" s="51"/>
      <c r="B1022" s="52"/>
      <c r="C1022" s="52"/>
      <c r="D1022" s="53"/>
      <c r="E1022" s="52"/>
      <c r="F1022" s="54"/>
      <c r="I1022" s="51"/>
      <c r="J1022" s="52"/>
      <c r="K1022" s="52"/>
      <c r="L1022" s="53"/>
      <c r="M1022" s="52"/>
      <c r="N1022" s="54"/>
    </row>
    <row r="1023" spans="1:14">
      <c r="A1023" s="56" t="s">
        <v>120</v>
      </c>
      <c r="B1023" s="57">
        <f>'Nom. Sic. Sem. 2'!$C$4</f>
        <v>43535</v>
      </c>
      <c r="C1023" s="52" t="s">
        <v>16</v>
      </c>
      <c r="D1023" s="57">
        <f>'Nom. Sic. Sem. 2'!$G$4</f>
        <v>43541</v>
      </c>
      <c r="E1023" s="52" t="s">
        <v>121</v>
      </c>
      <c r="F1023" s="54">
        <f>'Nom. Sic. Sem. 1'!$J$4</f>
        <v>2019</v>
      </c>
      <c r="I1023" s="56" t="s">
        <v>120</v>
      </c>
      <c r="J1023" s="57">
        <f>'Nom. Sic. Sem. 2'!$C$4</f>
        <v>43535</v>
      </c>
      <c r="K1023" s="52" t="s">
        <v>16</v>
      </c>
      <c r="L1023" s="57">
        <f>'Nom. Sic. Sem. 2'!$G$4</f>
        <v>43541</v>
      </c>
      <c r="M1023" s="52" t="s">
        <v>121</v>
      </c>
      <c r="N1023" s="54">
        <f>'Nom. Sic. Sem. 1'!$J$4</f>
        <v>2019</v>
      </c>
    </row>
    <row r="1024" spans="1:14">
      <c r="A1024" s="1277" t="s">
        <v>122</v>
      </c>
      <c r="B1024" s="1278"/>
      <c r="C1024" s="1279" t="str">
        <f>'Nom. Sic. Sem. 2'!$B$38</f>
        <v>José Gregorio Álvarez</v>
      </c>
      <c r="D1024" s="1279"/>
      <c r="E1024" s="1279"/>
      <c r="F1024" s="1280"/>
      <c r="I1024" s="1277" t="s">
        <v>122</v>
      </c>
      <c r="J1024" s="1278"/>
      <c r="K1024" s="1279" t="str">
        <f>'Nom. Sic. Sem. 2'!$B$32</f>
        <v>Nabol Alvarez</v>
      </c>
      <c r="L1024" s="1279"/>
      <c r="M1024" s="1279"/>
      <c r="N1024" s="1280"/>
    </row>
    <row r="1025" spans="1:14">
      <c r="A1025" s="58"/>
      <c r="B1025" s="59"/>
      <c r="C1025" s="61"/>
      <c r="D1025" s="61"/>
      <c r="E1025" s="61"/>
      <c r="F1025" s="62"/>
      <c r="I1025" s="58"/>
      <c r="J1025" s="59"/>
      <c r="K1025" s="61"/>
      <c r="L1025" s="61"/>
      <c r="M1025" s="61"/>
      <c r="N1025" s="62"/>
    </row>
    <row r="1026" spans="1:14">
      <c r="A1026" s="64">
        <f>'Nom. Sic. Sem. 2'!$L$38</f>
        <v>5</v>
      </c>
      <c r="B1026" s="52" t="s">
        <v>123</v>
      </c>
      <c r="C1026" s="52"/>
      <c r="D1026" s="52"/>
      <c r="E1026" s="1272">
        <f>'Nom. Sic. Sem. 2'!$M$38</f>
        <v>3000</v>
      </c>
      <c r="F1026" s="1273"/>
      <c r="I1026" s="64">
        <f>'Nom. Sic. Sem. 2'!$L$32</f>
        <v>5</v>
      </c>
      <c r="J1026" s="52" t="s">
        <v>123</v>
      </c>
      <c r="K1026" s="52"/>
      <c r="L1026" s="52"/>
      <c r="M1026" s="1272">
        <f>'Nom. Sic. Sem. 2'!$M$32</f>
        <v>3000</v>
      </c>
      <c r="N1026" s="1273"/>
    </row>
    <row r="1027" spans="1:14">
      <c r="A1027" s="64"/>
      <c r="B1027" s="52"/>
      <c r="C1027" s="52"/>
      <c r="D1027" s="52"/>
      <c r="E1027" s="1259">
        <v>0</v>
      </c>
      <c r="F1027" s="1260"/>
      <c r="I1027" s="64"/>
      <c r="J1027" s="52"/>
      <c r="K1027" s="52"/>
      <c r="L1027" s="52"/>
      <c r="M1027" s="1259">
        <v>0</v>
      </c>
      <c r="N1027" s="1260"/>
    </row>
    <row r="1028" spans="1:14">
      <c r="A1028" s="64"/>
      <c r="B1028" s="52" t="s">
        <v>124</v>
      </c>
      <c r="C1028" s="52"/>
      <c r="D1028" s="52"/>
      <c r="E1028" s="1259">
        <f>'Nom. Sic. Sem. 2'!$N$38</f>
        <v>0</v>
      </c>
      <c r="F1028" s="1260"/>
      <c r="I1028" s="64"/>
      <c r="J1028" s="52" t="s">
        <v>124</v>
      </c>
      <c r="K1028" s="52"/>
      <c r="L1028" s="52"/>
      <c r="M1028" s="1259">
        <f>'Nom. Sic. Sem. 2'!$N$32</f>
        <v>0</v>
      </c>
      <c r="N1028" s="1260"/>
    </row>
    <row r="1029" spans="1:14">
      <c r="A1029" s="66">
        <v>0</v>
      </c>
      <c r="B1029" s="52" t="s">
        <v>125</v>
      </c>
      <c r="C1029" s="52"/>
      <c r="D1029" s="52"/>
      <c r="E1029" s="1259">
        <v>0</v>
      </c>
      <c r="F1029" s="1260"/>
      <c r="I1029" s="66">
        <v>0</v>
      </c>
      <c r="J1029" s="52" t="s">
        <v>125</v>
      </c>
      <c r="K1029" s="52"/>
      <c r="L1029" s="52"/>
      <c r="M1029" s="1259">
        <v>0</v>
      </c>
      <c r="N1029" s="1260"/>
    </row>
    <row r="1030" spans="1:14">
      <c r="A1030" s="66">
        <v>0</v>
      </c>
      <c r="B1030" s="52" t="s">
        <v>126</v>
      </c>
      <c r="C1030" s="52"/>
      <c r="D1030" s="52"/>
      <c r="E1030" s="1259">
        <v>0</v>
      </c>
      <c r="F1030" s="1260"/>
      <c r="I1030" s="66">
        <v>0</v>
      </c>
      <c r="J1030" s="52" t="s">
        <v>126</v>
      </c>
      <c r="K1030" s="52"/>
      <c r="L1030" s="52"/>
      <c r="M1030" s="1259">
        <v>0</v>
      </c>
      <c r="N1030" s="1260"/>
    </row>
    <row r="1031" spans="1:14">
      <c r="A1031" s="66">
        <f>'Nom. Sic. Sem. 2'!V38</f>
        <v>0</v>
      </c>
      <c r="B1031" s="226" t="s">
        <v>261</v>
      </c>
      <c r="C1031" s="226"/>
      <c r="D1031" s="52"/>
      <c r="E1031" s="1259">
        <f>'Nom. Sic. Sem. 2'!W38</f>
        <v>0</v>
      </c>
      <c r="F1031" s="1260"/>
      <c r="G1031" s="65"/>
      <c r="I1031" s="66">
        <f>'Nom. Sic. Sem. 2'!V32</f>
        <v>0</v>
      </c>
      <c r="J1031" s="226" t="s">
        <v>261</v>
      </c>
      <c r="K1031" s="226"/>
      <c r="L1031" s="52"/>
      <c r="M1031" s="1259">
        <f>'Nom. Sic. Sem. 2'!W32</f>
        <v>0</v>
      </c>
      <c r="N1031" s="1260"/>
    </row>
    <row r="1032" spans="1:14">
      <c r="A1032" s="67">
        <f>'Nom. Sic. Sem. 2'!X38</f>
        <v>0</v>
      </c>
      <c r="B1032" s="226" t="s">
        <v>262</v>
      </c>
      <c r="C1032" s="226"/>
      <c r="D1032" s="52"/>
      <c r="E1032" s="1272">
        <f>'Nom. Sic. Sem. 2'!Y38</f>
        <v>0</v>
      </c>
      <c r="F1032" s="1273"/>
      <c r="G1032" s="65"/>
      <c r="I1032" s="67">
        <f>'Nom. Sic. Sem. 2'!X32</f>
        <v>1</v>
      </c>
      <c r="J1032" s="226" t="s">
        <v>262</v>
      </c>
      <c r="K1032" s="226"/>
      <c r="L1032" s="52"/>
      <c r="M1032" s="1272">
        <f>'Nom. Sic. Sem. 2'!Y32</f>
        <v>1050</v>
      </c>
      <c r="N1032" s="1273"/>
    </row>
    <row r="1033" spans="1:14">
      <c r="A1033" s="66">
        <f>'Nom. Sic. Sem. 2'!$AB$38</f>
        <v>2</v>
      </c>
      <c r="B1033" s="52" t="s">
        <v>128</v>
      </c>
      <c r="C1033" s="52"/>
      <c r="D1033" s="52"/>
      <c r="E1033" s="1259">
        <f>'Nom. Sic. Sem. 2'!$AC$38</f>
        <v>1200</v>
      </c>
      <c r="F1033" s="1260"/>
      <c r="I1033" s="66">
        <f>'Nom. Sic. Sem. 2'!$AB$32</f>
        <v>2</v>
      </c>
      <c r="J1033" s="52" t="s">
        <v>128</v>
      </c>
      <c r="K1033" s="52"/>
      <c r="L1033" s="52"/>
      <c r="M1033" s="1259">
        <f>'Nom. Sic. Sem. 2'!$AC$32</f>
        <v>1620</v>
      </c>
      <c r="N1033" s="1260"/>
    </row>
    <row r="1034" spans="1:14">
      <c r="A1034" s="66">
        <f>'Nom. Sic. Sem. 2'!$O$38</f>
        <v>0</v>
      </c>
      <c r="B1034" s="1267" t="str">
        <f>'Nom. Sic. Sem. 1'!$O$4</f>
        <v>PR / RM /F</v>
      </c>
      <c r="C1034" s="1267"/>
      <c r="D1034" s="1267"/>
      <c r="E1034" s="1259">
        <f>'Nom. Sic. Sem. 2'!$P$38</f>
        <v>0</v>
      </c>
      <c r="F1034" s="1260"/>
      <c r="I1034" s="66">
        <f>'Nom. Sic. Sem. 2'!$O$32</f>
        <v>0</v>
      </c>
      <c r="J1034" s="1267" t="str">
        <f>'Nom. Sic. Sem. 1'!$O$4</f>
        <v>PR / RM /F</v>
      </c>
      <c r="K1034" s="1267"/>
      <c r="L1034" s="1267"/>
      <c r="M1034" s="1259">
        <f>'Nom. Sic. Sem. 2'!$P$32</f>
        <v>0</v>
      </c>
      <c r="N1034" s="1260"/>
    </row>
    <row r="1035" spans="1:14">
      <c r="A1035" s="51"/>
      <c r="B1035" s="1261" t="s">
        <v>10</v>
      </c>
      <c r="C1035" s="1261"/>
      <c r="D1035" s="52"/>
      <c r="E1035" s="1259">
        <f>SUM(E1026:F1034)</f>
        <v>4200</v>
      </c>
      <c r="F1035" s="1260"/>
      <c r="I1035" s="51"/>
      <c r="J1035" s="1261" t="s">
        <v>10</v>
      </c>
      <c r="K1035" s="1261"/>
      <c r="L1035" s="52"/>
      <c r="M1035" s="1259">
        <f>SUM(M1026:N1034)</f>
        <v>5670</v>
      </c>
      <c r="N1035" s="1260"/>
    </row>
    <row r="1036" spans="1:14">
      <c r="A1036" s="1263" t="s">
        <v>105</v>
      </c>
      <c r="B1036" s="1248"/>
      <c r="C1036" s="1248"/>
      <c r="D1036" s="1248"/>
      <c r="E1036" s="1264"/>
      <c r="F1036" s="1265"/>
      <c r="I1036" s="1263" t="s">
        <v>105</v>
      </c>
      <c r="J1036" s="1248"/>
      <c r="K1036" s="1248"/>
      <c r="L1036" s="1248"/>
      <c r="M1036" s="1264"/>
      <c r="N1036" s="1265"/>
    </row>
    <row r="1037" spans="1:14">
      <c r="A1037" s="1266" t="s">
        <v>253</v>
      </c>
      <c r="B1037" s="1267"/>
      <c r="C1037" s="1267"/>
      <c r="D1037" s="73">
        <f>'Nom. Sic. Sem. 2'!$AJ$38</f>
        <v>0</v>
      </c>
      <c r="E1037" s="52"/>
      <c r="F1037" s="54"/>
      <c r="I1037" s="1266" t="s">
        <v>253</v>
      </c>
      <c r="J1037" s="1267"/>
      <c r="K1037" s="1267"/>
      <c r="L1037" s="73">
        <f>'Nom. Sic. Sem. 2'!$AJ$32</f>
        <v>0</v>
      </c>
      <c r="M1037" s="52"/>
      <c r="N1037" s="54"/>
    </row>
    <row r="1038" spans="1:14">
      <c r="A1038" s="1266" t="s">
        <v>130</v>
      </c>
      <c r="B1038" s="1267"/>
      <c r="C1038" s="1267"/>
      <c r="D1038" s="73">
        <f>'Nom. Sic. Sem. 2'!$AE$38</f>
        <v>189</v>
      </c>
      <c r="E1038" s="73"/>
      <c r="F1038" s="54"/>
      <c r="I1038" s="1266" t="s">
        <v>130</v>
      </c>
      <c r="J1038" s="1267"/>
      <c r="K1038" s="1267"/>
      <c r="L1038" s="73">
        <f>'Nom. Sic. Sem. 2'!$AE$32</f>
        <v>0</v>
      </c>
      <c r="M1038" s="73"/>
      <c r="N1038" s="54"/>
    </row>
    <row r="1039" spans="1:14">
      <c r="A1039" s="72" t="s">
        <v>131</v>
      </c>
      <c r="B1039" s="68"/>
      <c r="C1039" s="68"/>
      <c r="D1039" s="73">
        <f>'Nom. Sic. Sem. 2'!$AF$38</f>
        <v>42</v>
      </c>
      <c r="E1039" s="52"/>
      <c r="F1039" s="54"/>
      <c r="I1039" s="72" t="s">
        <v>131</v>
      </c>
      <c r="J1039" s="68"/>
      <c r="K1039" s="68"/>
      <c r="L1039" s="73">
        <f>'Nom. Sic. Sem. 2'!$AF$32</f>
        <v>56.7</v>
      </c>
      <c r="M1039" s="52"/>
      <c r="N1039" s="54"/>
    </row>
    <row r="1040" spans="1:14">
      <c r="A1040" s="1266" t="s">
        <v>132</v>
      </c>
      <c r="B1040" s="1267"/>
      <c r="C1040" s="1267"/>
      <c r="D1040" s="73">
        <f>'Nom. Sic. Sem. 2'!$AH$38</f>
        <v>0</v>
      </c>
      <c r="E1040" s="52"/>
      <c r="F1040" s="54"/>
      <c r="I1040" s="1266" t="s">
        <v>132</v>
      </c>
      <c r="J1040" s="1267"/>
      <c r="K1040" s="1267"/>
      <c r="L1040" s="73">
        <f>'Nom. Sic. Sem. 2'!$AH$32</f>
        <v>0</v>
      </c>
      <c r="M1040" s="52"/>
      <c r="N1040" s="54"/>
    </row>
    <row r="1041" spans="1:14">
      <c r="A1041" s="1266" t="s">
        <v>133</v>
      </c>
      <c r="B1041" s="1267"/>
      <c r="C1041" s="1267"/>
      <c r="D1041" s="73">
        <f>'Nom. Sic. Sem. 2'!$AI$38</f>
        <v>42</v>
      </c>
      <c r="E1041" s="52"/>
      <c r="F1041" s="54"/>
      <c r="I1041" s="1266" t="s">
        <v>133</v>
      </c>
      <c r="J1041" s="1267"/>
      <c r="K1041" s="1267"/>
      <c r="L1041" s="73">
        <f>'Nom. Sic. Sem. 2'!$AI$32</f>
        <v>56.7</v>
      </c>
      <c r="M1041" s="52"/>
      <c r="N1041" s="54"/>
    </row>
    <row r="1042" spans="1:14" ht="13.5" thickBot="1">
      <c r="A1042" s="1268" t="s">
        <v>134</v>
      </c>
      <c r="B1042" s="1269"/>
      <c r="C1042" s="1269"/>
      <c r="D1042" s="52"/>
      <c r="E1042" s="1270">
        <f>SUM(D1037:D1041)</f>
        <v>273</v>
      </c>
      <c r="F1042" s="1271"/>
      <c r="I1042" s="1268" t="s">
        <v>134</v>
      </c>
      <c r="J1042" s="1269"/>
      <c r="K1042" s="1269"/>
      <c r="L1042" s="52"/>
      <c r="M1042" s="1270">
        <f>SUM(L1037:L1041)</f>
        <v>113.4</v>
      </c>
      <c r="N1042" s="1271"/>
    </row>
    <row r="1043" spans="1:14" ht="13.5" thickBot="1">
      <c r="A1043" s="51"/>
      <c r="B1043" s="1248" t="s">
        <v>104</v>
      </c>
      <c r="C1043" s="1248"/>
      <c r="D1043" s="1251"/>
      <c r="E1043" s="1249">
        <f>(E1035-E1042)</f>
        <v>3927</v>
      </c>
      <c r="F1043" s="1252"/>
      <c r="I1043" s="51"/>
      <c r="J1043" s="1248" t="s">
        <v>104</v>
      </c>
      <c r="K1043" s="1248"/>
      <c r="L1043" s="1251"/>
      <c r="M1043" s="1249">
        <f>(M1035-M1042)</f>
        <v>5556.6</v>
      </c>
      <c r="N1043" s="1252"/>
    </row>
    <row r="1044" spans="1:14">
      <c r="A1044" s="51"/>
      <c r="B1044" s="52"/>
      <c r="C1044" s="52"/>
      <c r="D1044" s="52"/>
      <c r="E1044" s="52"/>
      <c r="F1044" s="54"/>
      <c r="I1044" s="51"/>
      <c r="J1044" s="52"/>
      <c r="K1044" s="52"/>
      <c r="L1044" s="52"/>
      <c r="M1044" s="52"/>
      <c r="N1044" s="54"/>
    </row>
    <row r="1045" spans="1:14">
      <c r="A1045" s="51"/>
      <c r="B1045" s="52"/>
      <c r="C1045" s="52"/>
      <c r="D1045" s="52"/>
      <c r="E1045" s="52"/>
      <c r="F1045" s="54"/>
      <c r="I1045" s="51"/>
      <c r="J1045" s="52"/>
      <c r="K1045" s="52"/>
      <c r="L1045" s="52"/>
      <c r="M1045" s="52"/>
      <c r="N1045" s="54"/>
    </row>
    <row r="1046" spans="1:14">
      <c r="A1046" s="1253"/>
      <c r="B1046" s="1254"/>
      <c r="C1046" s="1254"/>
      <c r="D1046" s="52" t="s">
        <v>135</v>
      </c>
      <c r="E1046" s="52"/>
      <c r="F1046" s="54"/>
      <c r="I1046" s="1253"/>
      <c r="J1046" s="1254"/>
      <c r="K1046" s="1254"/>
      <c r="L1046" s="52" t="s">
        <v>135</v>
      </c>
      <c r="M1046" s="52"/>
      <c r="N1046" s="54"/>
    </row>
    <row r="1047" spans="1:14">
      <c r="A1047" s="1255" t="s">
        <v>136</v>
      </c>
      <c r="B1047" s="1256"/>
      <c r="C1047" s="1256"/>
      <c r="D1047" s="1257" t="s">
        <v>137</v>
      </c>
      <c r="E1047" s="1257"/>
      <c r="F1047" s="1258"/>
      <c r="I1047" s="1255" t="s">
        <v>136</v>
      </c>
      <c r="J1047" s="1256"/>
      <c r="K1047" s="1256"/>
      <c r="L1047" s="1257" t="s">
        <v>137</v>
      </c>
      <c r="M1047" s="1257"/>
      <c r="N1047" s="1258"/>
    </row>
    <row r="1048" spans="1:14" ht="13.5" thickBot="1">
      <c r="A1048" s="75"/>
      <c r="B1048" s="76"/>
      <c r="C1048" s="76"/>
      <c r="D1048" s="76"/>
      <c r="E1048" s="76"/>
      <c r="F1048" s="77"/>
      <c r="I1048" s="75"/>
      <c r="J1048" s="76"/>
      <c r="K1048" s="76"/>
      <c r="L1048" s="76"/>
      <c r="M1048" s="76"/>
      <c r="N1048" s="77"/>
    </row>
    <row r="1049" spans="1:14" ht="13.5" thickBot="1"/>
    <row r="1050" spans="1:14">
      <c r="A1050" s="1274" t="s">
        <v>138</v>
      </c>
      <c r="B1050" s="1275"/>
      <c r="C1050" s="1275"/>
      <c r="D1050" s="1275"/>
      <c r="E1050" s="1275"/>
      <c r="F1050" s="1276"/>
      <c r="I1050" s="1274" t="s">
        <v>138</v>
      </c>
      <c r="J1050" s="1275"/>
      <c r="K1050" s="1275"/>
      <c r="L1050" s="1275"/>
      <c r="M1050" s="1275"/>
      <c r="N1050" s="1276"/>
    </row>
    <row r="1051" spans="1:14">
      <c r="A1051" s="51"/>
      <c r="B1051" s="52"/>
      <c r="C1051" s="52"/>
      <c r="D1051" s="53"/>
      <c r="E1051" s="52"/>
      <c r="F1051" s="54"/>
      <c r="I1051" s="51"/>
      <c r="J1051" s="52"/>
      <c r="K1051" s="52"/>
      <c r="L1051" s="53"/>
      <c r="M1051" s="52"/>
      <c r="N1051" s="54"/>
    </row>
    <row r="1052" spans="1:14">
      <c r="A1052" s="56" t="s">
        <v>120</v>
      </c>
      <c r="B1052" s="57">
        <f>'Nom. Sic. Sem. 2'!$C$4</f>
        <v>43535</v>
      </c>
      <c r="C1052" s="52" t="s">
        <v>16</v>
      </c>
      <c r="D1052" s="57">
        <f>'Nom. Sic. Sem. 2'!$G$4</f>
        <v>43541</v>
      </c>
      <c r="E1052" s="52" t="s">
        <v>121</v>
      </c>
      <c r="F1052" s="54">
        <f>'Nom. Sic. Sem. 1'!$J$4</f>
        <v>2019</v>
      </c>
      <c r="I1052" s="56" t="s">
        <v>120</v>
      </c>
      <c r="J1052" s="57">
        <f>'Nom. Sic. Sem. 2'!$C$4</f>
        <v>43535</v>
      </c>
      <c r="K1052" s="52" t="s">
        <v>16</v>
      </c>
      <c r="L1052" s="57">
        <f>'Nom. Sic. Sem. 2'!$G$4</f>
        <v>43541</v>
      </c>
      <c r="M1052" s="52" t="s">
        <v>121</v>
      </c>
      <c r="N1052" s="54">
        <f>'Nom. Sic. Sem. 1'!$J$4</f>
        <v>2019</v>
      </c>
    </row>
    <row r="1053" spans="1:14">
      <c r="A1053" s="1277" t="s">
        <v>122</v>
      </c>
      <c r="B1053" s="1278"/>
      <c r="C1053" s="1279" t="str">
        <f>'Nom. Sic. Sem. 2'!$B$33</f>
        <v>Libardo A. Torrealba</v>
      </c>
      <c r="D1053" s="1279"/>
      <c r="E1053" s="1279"/>
      <c r="F1053" s="1280"/>
      <c r="I1053" s="1277" t="s">
        <v>122</v>
      </c>
      <c r="J1053" s="1278"/>
      <c r="K1053" s="1279" t="str">
        <f>'Nom. Sic. Sem. 2'!$B$34</f>
        <v>Jorge R. Garcia</v>
      </c>
      <c r="L1053" s="1279"/>
      <c r="M1053" s="1279"/>
      <c r="N1053" s="1280"/>
    </row>
    <row r="1054" spans="1:14">
      <c r="A1054" s="58"/>
      <c r="B1054" s="59"/>
      <c r="C1054" s="61"/>
      <c r="D1054" s="61"/>
      <c r="E1054" s="61"/>
      <c r="F1054" s="62"/>
      <c r="I1054" s="58"/>
      <c r="J1054" s="59"/>
      <c r="K1054" s="61"/>
      <c r="L1054" s="61"/>
      <c r="M1054" s="61"/>
      <c r="N1054" s="62"/>
    </row>
    <row r="1055" spans="1:14">
      <c r="A1055" s="64">
        <f>'Nom. Sic. Sem. 2'!$L$33</f>
        <v>5</v>
      </c>
      <c r="B1055" s="52" t="s">
        <v>123</v>
      </c>
      <c r="C1055" s="52"/>
      <c r="D1055" s="52"/>
      <c r="E1055" s="1272">
        <f>'Nom. Sic. Sem. 2'!$M$33</f>
        <v>3600</v>
      </c>
      <c r="F1055" s="1273"/>
      <c r="I1055" s="64">
        <f>'Nom. Sic. Sem. 2'!$L$34</f>
        <v>5</v>
      </c>
      <c r="J1055" s="52" t="s">
        <v>123</v>
      </c>
      <c r="K1055" s="52"/>
      <c r="L1055" s="52"/>
      <c r="M1055" s="1272">
        <f>'Nom. Sic. Sem. 2'!$M$34</f>
        <v>3600</v>
      </c>
      <c r="N1055" s="1273"/>
    </row>
    <row r="1056" spans="1:14">
      <c r="A1056" s="64"/>
      <c r="B1056" s="52"/>
      <c r="C1056" s="52"/>
      <c r="D1056" s="52"/>
      <c r="E1056" s="1259">
        <v>0</v>
      </c>
      <c r="F1056" s="1260"/>
      <c r="I1056" s="64"/>
      <c r="J1056" s="52"/>
      <c r="K1056" s="52"/>
      <c r="L1056" s="52"/>
      <c r="M1056" s="1259">
        <v>0</v>
      </c>
      <c r="N1056" s="1260"/>
    </row>
    <row r="1057" spans="1:14">
      <c r="A1057" s="64"/>
      <c r="B1057" s="52" t="s">
        <v>124</v>
      </c>
      <c r="C1057" s="52"/>
      <c r="D1057" s="52"/>
      <c r="E1057" s="1259">
        <f>'Nom. Sic. Sem. 2'!$N$33</f>
        <v>0</v>
      </c>
      <c r="F1057" s="1260"/>
      <c r="I1057" s="64"/>
      <c r="J1057" s="52" t="s">
        <v>124</v>
      </c>
      <c r="K1057" s="52"/>
      <c r="L1057" s="52"/>
      <c r="M1057" s="1259">
        <f>'Nom. Sic. Sem. 2'!$N$34</f>
        <v>0</v>
      </c>
      <c r="N1057" s="1260"/>
    </row>
    <row r="1058" spans="1:14">
      <c r="A1058" s="66">
        <v>0</v>
      </c>
      <c r="B1058" s="52" t="s">
        <v>125</v>
      </c>
      <c r="C1058" s="52"/>
      <c r="D1058" s="52"/>
      <c r="E1058" s="1259">
        <v>0</v>
      </c>
      <c r="F1058" s="1260"/>
      <c r="I1058" s="66">
        <v>0</v>
      </c>
      <c r="J1058" s="52" t="s">
        <v>125</v>
      </c>
      <c r="K1058" s="52"/>
      <c r="L1058" s="52"/>
      <c r="M1058" s="1259">
        <v>0</v>
      </c>
      <c r="N1058" s="1260"/>
    </row>
    <row r="1059" spans="1:14">
      <c r="A1059" s="66">
        <v>0</v>
      </c>
      <c r="B1059" s="52" t="s">
        <v>126</v>
      </c>
      <c r="C1059" s="52"/>
      <c r="D1059" s="52"/>
      <c r="E1059" s="1259">
        <v>0</v>
      </c>
      <c r="F1059" s="1260"/>
      <c r="I1059" s="66">
        <v>0</v>
      </c>
      <c r="J1059" s="52" t="s">
        <v>126</v>
      </c>
      <c r="K1059" s="52"/>
      <c r="L1059" s="52"/>
      <c r="M1059" s="1259">
        <v>0</v>
      </c>
      <c r="N1059" s="1260"/>
    </row>
    <row r="1060" spans="1:14">
      <c r="A1060" s="66">
        <f>'Nom. Sic. Sem. 2'!V33</f>
        <v>0</v>
      </c>
      <c r="B1060" s="226" t="s">
        <v>261</v>
      </c>
      <c r="C1060" s="226"/>
      <c r="D1060" s="52"/>
      <c r="E1060" s="1259">
        <f>'Nom. Sic. Sem. 2'!W33</f>
        <v>0</v>
      </c>
      <c r="F1060" s="1260"/>
      <c r="G1060" s="65"/>
      <c r="I1060" s="66">
        <f>'Nom. Sic. Sem. 2'!V34</f>
        <v>0</v>
      </c>
      <c r="J1060" s="226" t="s">
        <v>261</v>
      </c>
      <c r="K1060" s="226"/>
      <c r="L1060" s="52"/>
      <c r="M1060" s="1259">
        <f>'Nom. Sic. Sem. 2'!W34</f>
        <v>0</v>
      </c>
      <c r="N1060" s="1260"/>
    </row>
    <row r="1061" spans="1:14">
      <c r="A1061" s="67">
        <f>'Nom. Sic. Sem. 2'!X33</f>
        <v>1</v>
      </c>
      <c r="B1061" s="226" t="s">
        <v>262</v>
      </c>
      <c r="C1061" s="226"/>
      <c r="D1061" s="52"/>
      <c r="E1061" s="1272">
        <f>'Nom. Sic. Sem. 2'!Y33</f>
        <v>1260</v>
      </c>
      <c r="F1061" s="1273"/>
      <c r="G1061" s="65"/>
      <c r="I1061" s="67">
        <f>'Nom. Sic. Sem. 2'!X34</f>
        <v>1</v>
      </c>
      <c r="J1061" s="226" t="s">
        <v>262</v>
      </c>
      <c r="K1061" s="226"/>
      <c r="L1061" s="52"/>
      <c r="M1061" s="1272">
        <f>'Nom. Sic. Sem. 2'!Y34</f>
        <v>1260</v>
      </c>
      <c r="N1061" s="1273"/>
    </row>
    <row r="1062" spans="1:14">
      <c r="A1062" s="66">
        <f>'Nom. Sic. Sem. 2'!$AB$33</f>
        <v>2</v>
      </c>
      <c r="B1062" s="52" t="s">
        <v>128</v>
      </c>
      <c r="C1062" s="52"/>
      <c r="D1062" s="52"/>
      <c r="E1062" s="1259">
        <f>'Nom. Sic. Sem. 2'!$AC$33</f>
        <v>1944</v>
      </c>
      <c r="F1062" s="1260"/>
      <c r="I1062" s="66">
        <f>'Nom. Sic. Sem. 2'!$AB$34</f>
        <v>2</v>
      </c>
      <c r="J1062" s="52" t="s">
        <v>128</v>
      </c>
      <c r="K1062" s="52"/>
      <c r="L1062" s="52"/>
      <c r="M1062" s="1259">
        <f>'Nom. Sic. Sem. 2'!$AC$34</f>
        <v>1944</v>
      </c>
      <c r="N1062" s="1260"/>
    </row>
    <row r="1063" spans="1:14">
      <c r="A1063" s="66">
        <f>'Nom. Sic. Sem. 2'!$O$33</f>
        <v>0</v>
      </c>
      <c r="B1063" s="1267" t="str">
        <f>'Nom. Sic. Sem. 1'!$O$4</f>
        <v>PR / RM /F</v>
      </c>
      <c r="C1063" s="1267"/>
      <c r="D1063" s="1267"/>
      <c r="E1063" s="1259">
        <f>'Nom. Sic. Sem. 2'!$P$33</f>
        <v>0</v>
      </c>
      <c r="F1063" s="1260"/>
      <c r="I1063" s="66">
        <f>'Nom. Sic. Sem. 2'!$O$34</f>
        <v>0</v>
      </c>
      <c r="J1063" s="1267" t="str">
        <f>'Nom. Sic. Sem. 1'!$O$4</f>
        <v>PR / RM /F</v>
      </c>
      <c r="K1063" s="1267"/>
      <c r="L1063" s="1267"/>
      <c r="M1063" s="1259">
        <f>'Nom. Sic. Sem. 2'!$P$34</f>
        <v>0</v>
      </c>
      <c r="N1063" s="1260"/>
    </row>
    <row r="1064" spans="1:14">
      <c r="A1064" s="51"/>
      <c r="B1064" s="1261" t="s">
        <v>10</v>
      </c>
      <c r="C1064" s="1261"/>
      <c r="D1064" s="52"/>
      <c r="E1064" s="1259">
        <f>SUM(E1055:F1063)</f>
        <v>6804</v>
      </c>
      <c r="F1064" s="1260"/>
      <c r="I1064" s="51"/>
      <c r="J1064" s="1261" t="s">
        <v>10</v>
      </c>
      <c r="K1064" s="1261"/>
      <c r="L1064" s="52"/>
      <c r="M1064" s="1259">
        <f>SUM(M1055:N1063)</f>
        <v>6804</v>
      </c>
      <c r="N1064" s="1260"/>
    </row>
    <row r="1065" spans="1:14">
      <c r="A1065" s="1263" t="s">
        <v>105</v>
      </c>
      <c r="B1065" s="1248"/>
      <c r="C1065" s="1248"/>
      <c r="D1065" s="1248"/>
      <c r="E1065" s="1264"/>
      <c r="F1065" s="1265"/>
      <c r="I1065" s="1263" t="s">
        <v>105</v>
      </c>
      <c r="J1065" s="1248"/>
      <c r="K1065" s="1248"/>
      <c r="L1065" s="1248"/>
      <c r="M1065" s="1264"/>
      <c r="N1065" s="1265"/>
    </row>
    <row r="1066" spans="1:14">
      <c r="A1066" s="1266" t="s">
        <v>253</v>
      </c>
      <c r="B1066" s="1267"/>
      <c r="C1066" s="1267"/>
      <c r="D1066" s="73">
        <f>'Nom. Sic. Sem. 2'!$AJ$33</f>
        <v>0</v>
      </c>
      <c r="E1066" s="52"/>
      <c r="F1066" s="54"/>
      <c r="I1066" s="1266" t="s">
        <v>253</v>
      </c>
      <c r="J1066" s="1267"/>
      <c r="K1066" s="1267"/>
      <c r="L1066" s="73">
        <f>'Nom. Sic. Sem. 2'!$AJ$34</f>
        <v>0</v>
      </c>
      <c r="M1066" s="52"/>
      <c r="N1066" s="54"/>
    </row>
    <row r="1067" spans="1:14">
      <c r="A1067" s="1266" t="s">
        <v>130</v>
      </c>
      <c r="B1067" s="1267"/>
      <c r="C1067" s="1267"/>
      <c r="D1067" s="73">
        <f>'Nom. Sic. Sem. 2'!$AE$33</f>
        <v>226.79999999999998</v>
      </c>
      <c r="E1067" s="73"/>
      <c r="F1067" s="54"/>
      <c r="I1067" s="1266" t="s">
        <v>130</v>
      </c>
      <c r="J1067" s="1267"/>
      <c r="K1067" s="1267"/>
      <c r="L1067" s="73">
        <f>'Nom. Sic. Sem. 2'!$AE$34</f>
        <v>226.79999999999998</v>
      </c>
      <c r="M1067" s="73"/>
      <c r="N1067" s="54"/>
    </row>
    <row r="1068" spans="1:14">
      <c r="A1068" s="72" t="s">
        <v>131</v>
      </c>
      <c r="B1068" s="68"/>
      <c r="C1068" s="68"/>
      <c r="D1068" s="73">
        <f>'Nom. Sic. Sem. 2'!$AF$33</f>
        <v>68.040000000000006</v>
      </c>
      <c r="E1068" s="52"/>
      <c r="F1068" s="54"/>
      <c r="I1068" s="72" t="s">
        <v>131</v>
      </c>
      <c r="J1068" s="68"/>
      <c r="K1068" s="68"/>
      <c r="L1068" s="73">
        <f>'Nom. Sic. Sem. 2'!$AF$34</f>
        <v>68.040000000000006</v>
      </c>
      <c r="M1068" s="52"/>
      <c r="N1068" s="54"/>
    </row>
    <row r="1069" spans="1:14">
      <c r="A1069" s="1266" t="s">
        <v>132</v>
      </c>
      <c r="B1069" s="1267"/>
      <c r="C1069" s="1267"/>
      <c r="D1069" s="73">
        <f>'Nom. Sic. Sem. 2'!$AH$33</f>
        <v>0</v>
      </c>
      <c r="E1069" s="52"/>
      <c r="F1069" s="54"/>
      <c r="I1069" s="1266" t="s">
        <v>132</v>
      </c>
      <c r="J1069" s="1267"/>
      <c r="K1069" s="1267"/>
      <c r="L1069" s="73">
        <f>'Nom. Sic. Sem. 2'!$AH$34</f>
        <v>0</v>
      </c>
      <c r="M1069" s="52"/>
      <c r="N1069" s="54"/>
    </row>
    <row r="1070" spans="1:14">
      <c r="A1070" s="1266" t="s">
        <v>133</v>
      </c>
      <c r="B1070" s="1267"/>
      <c r="C1070" s="1267"/>
      <c r="D1070" s="73">
        <f>'Nom. Sic. Sem. 2'!$AI$33</f>
        <v>68.040000000000006</v>
      </c>
      <c r="E1070" s="52"/>
      <c r="F1070" s="54"/>
      <c r="I1070" s="1266" t="s">
        <v>133</v>
      </c>
      <c r="J1070" s="1267"/>
      <c r="K1070" s="1267"/>
      <c r="L1070" s="73">
        <f>'Nom. Sic. Sem. 2'!$AI$34</f>
        <v>68.040000000000006</v>
      </c>
      <c r="M1070" s="52"/>
      <c r="N1070" s="54"/>
    </row>
    <row r="1071" spans="1:14" ht="13.5" thickBot="1">
      <c r="A1071" s="1268" t="s">
        <v>134</v>
      </c>
      <c r="B1071" s="1269"/>
      <c r="C1071" s="1269"/>
      <c r="D1071" s="52"/>
      <c r="E1071" s="1270">
        <f>SUM(D1066:D1070)</f>
        <v>362.88</v>
      </c>
      <c r="F1071" s="1271"/>
      <c r="I1071" s="1268" t="s">
        <v>134</v>
      </c>
      <c r="J1071" s="1269"/>
      <c r="K1071" s="1269"/>
      <c r="L1071" s="52"/>
      <c r="M1071" s="1270">
        <f>SUM(L1066:L1070)</f>
        <v>362.88</v>
      </c>
      <c r="N1071" s="1271"/>
    </row>
    <row r="1072" spans="1:14" ht="13.5" thickBot="1">
      <c r="A1072" s="51"/>
      <c r="B1072" s="1248" t="s">
        <v>104</v>
      </c>
      <c r="C1072" s="1248"/>
      <c r="D1072" s="1251"/>
      <c r="E1072" s="1249">
        <f>(E1064-E1071)</f>
        <v>6441.12</v>
      </c>
      <c r="F1072" s="1252"/>
      <c r="I1072" s="51"/>
      <c r="J1072" s="1248" t="s">
        <v>104</v>
      </c>
      <c r="K1072" s="1248"/>
      <c r="L1072" s="1251"/>
      <c r="M1072" s="1249">
        <f>(M1064-M1071)</f>
        <v>6441.12</v>
      </c>
      <c r="N1072" s="1252"/>
    </row>
    <row r="1073" spans="1:14">
      <c r="A1073" s="51"/>
      <c r="B1073" s="52"/>
      <c r="C1073" s="52"/>
      <c r="D1073" s="52"/>
      <c r="E1073" s="52"/>
      <c r="F1073" s="54"/>
      <c r="I1073" s="51"/>
      <c r="J1073" s="52"/>
      <c r="K1073" s="52"/>
      <c r="L1073" s="52"/>
      <c r="M1073" s="52"/>
      <c r="N1073" s="54"/>
    </row>
    <row r="1074" spans="1:14">
      <c r="A1074" s="51"/>
      <c r="B1074" s="52"/>
      <c r="C1074" s="52"/>
      <c r="D1074" s="52"/>
      <c r="E1074" s="52"/>
      <c r="F1074" s="54"/>
      <c r="I1074" s="51"/>
      <c r="J1074" s="52"/>
      <c r="K1074" s="52"/>
      <c r="L1074" s="52"/>
      <c r="M1074" s="52"/>
      <c r="N1074" s="54"/>
    </row>
    <row r="1075" spans="1:14">
      <c r="A1075" s="1253"/>
      <c r="B1075" s="1254"/>
      <c r="C1075" s="1254"/>
      <c r="D1075" s="52" t="s">
        <v>135</v>
      </c>
      <c r="E1075" s="52"/>
      <c r="F1075" s="54"/>
      <c r="I1075" s="1253"/>
      <c r="J1075" s="1254"/>
      <c r="K1075" s="1254"/>
      <c r="L1075" s="52" t="s">
        <v>135</v>
      </c>
      <c r="M1075" s="52"/>
      <c r="N1075" s="54"/>
    </row>
    <row r="1076" spans="1:14">
      <c r="A1076" s="1255" t="s">
        <v>136</v>
      </c>
      <c r="B1076" s="1256"/>
      <c r="C1076" s="1256"/>
      <c r="D1076" s="1257" t="s">
        <v>137</v>
      </c>
      <c r="E1076" s="1257"/>
      <c r="F1076" s="1258"/>
      <c r="I1076" s="1255" t="s">
        <v>136</v>
      </c>
      <c r="J1076" s="1256"/>
      <c r="K1076" s="1256"/>
      <c r="L1076" s="1257" t="s">
        <v>137</v>
      </c>
      <c r="M1076" s="1257"/>
      <c r="N1076" s="1258"/>
    </row>
    <row r="1077" spans="1:14" ht="13.5" thickBot="1">
      <c r="A1077" s="75"/>
      <c r="B1077" s="76"/>
      <c r="C1077" s="76"/>
      <c r="D1077" s="76"/>
      <c r="E1077" s="76"/>
      <c r="F1077" s="77"/>
      <c r="I1077" s="75"/>
      <c r="J1077" s="76"/>
      <c r="K1077" s="76"/>
      <c r="L1077" s="76"/>
      <c r="M1077" s="76"/>
      <c r="N1077" s="77"/>
    </row>
    <row r="1078" spans="1:14" ht="13.5" thickBot="1"/>
    <row r="1079" spans="1:14">
      <c r="A1079" s="1274" t="s">
        <v>138</v>
      </c>
      <c r="B1079" s="1275"/>
      <c r="C1079" s="1275"/>
      <c r="D1079" s="1275"/>
      <c r="E1079" s="1275"/>
      <c r="F1079" s="1276"/>
      <c r="I1079" s="1274" t="s">
        <v>138</v>
      </c>
      <c r="J1079" s="1275"/>
      <c r="K1079" s="1275"/>
      <c r="L1079" s="1275"/>
      <c r="M1079" s="1275"/>
      <c r="N1079" s="1276"/>
    </row>
    <row r="1080" spans="1:14">
      <c r="A1080" s="51"/>
      <c r="B1080" s="52"/>
      <c r="C1080" s="52"/>
      <c r="D1080" s="53"/>
      <c r="E1080" s="52"/>
      <c r="F1080" s="54"/>
      <c r="I1080" s="51"/>
      <c r="J1080" s="52"/>
      <c r="K1080" s="52"/>
      <c r="L1080" s="53"/>
      <c r="M1080" s="52"/>
      <c r="N1080" s="54"/>
    </row>
    <row r="1081" spans="1:14">
      <c r="A1081" s="56" t="s">
        <v>120</v>
      </c>
      <c r="B1081" s="57">
        <f>'Nom. Sic. Sem. 2'!$C$4</f>
        <v>43535</v>
      </c>
      <c r="C1081" s="52" t="s">
        <v>16</v>
      </c>
      <c r="D1081" s="57">
        <f>'Nom. Sic. Sem. 2'!$G$4</f>
        <v>43541</v>
      </c>
      <c r="E1081" s="52" t="s">
        <v>121</v>
      </c>
      <c r="F1081" s="54">
        <f>'Nom. Sic. Sem. 1'!$J$4</f>
        <v>2019</v>
      </c>
      <c r="I1081" s="56" t="s">
        <v>120</v>
      </c>
      <c r="J1081" s="57">
        <f>'Nom. Sic. Sem. 2'!$C$4</f>
        <v>43535</v>
      </c>
      <c r="K1081" s="52" t="s">
        <v>16</v>
      </c>
      <c r="L1081" s="57">
        <f>'Nom. Sic. Sem. 2'!$G$4</f>
        <v>43541</v>
      </c>
      <c r="M1081" s="52" t="s">
        <v>121</v>
      </c>
      <c r="N1081" s="54">
        <f>'Nom. Sic. Sem. 1'!$J$4</f>
        <v>2019</v>
      </c>
    </row>
    <row r="1082" spans="1:14">
      <c r="A1082" s="1277" t="s">
        <v>122</v>
      </c>
      <c r="B1082" s="1278"/>
      <c r="C1082" s="1279" t="str">
        <f>'Nom. Sic. Sem. 2'!$B$35</f>
        <v>Armando  Jose Nuñez</v>
      </c>
      <c r="D1082" s="1279"/>
      <c r="E1082" s="1279"/>
      <c r="F1082" s="1280"/>
      <c r="I1082" s="1277" t="s">
        <v>122</v>
      </c>
      <c r="J1082" s="1278"/>
      <c r="K1082" s="1279" t="e">
        <f>'Nom. Sic. Sem. 2'!#REF!</f>
        <v>#REF!</v>
      </c>
      <c r="L1082" s="1279"/>
      <c r="M1082" s="1279"/>
      <c r="N1082" s="1280"/>
    </row>
    <row r="1083" spans="1:14">
      <c r="A1083" s="58"/>
      <c r="B1083" s="59"/>
      <c r="C1083" s="61"/>
      <c r="D1083" s="61"/>
      <c r="E1083" s="61"/>
      <c r="F1083" s="62"/>
      <c r="I1083" s="58"/>
      <c r="J1083" s="59"/>
      <c r="K1083" s="61"/>
      <c r="L1083" s="61"/>
      <c r="M1083" s="61"/>
      <c r="N1083" s="62"/>
    </row>
    <row r="1084" spans="1:14">
      <c r="A1084" s="64">
        <f>'Nom. Sic. Sem. 2'!$L$35</f>
        <v>0</v>
      </c>
      <c r="B1084" s="52" t="s">
        <v>123</v>
      </c>
      <c r="C1084" s="52"/>
      <c r="D1084" s="52"/>
      <c r="E1084" s="1272">
        <f>'Nom. Sic. Sem. 2'!$M$35</f>
        <v>0</v>
      </c>
      <c r="F1084" s="1273"/>
      <c r="I1084" s="64" t="e">
        <f>'Nom. Sic. Sem. 2'!#REF!</f>
        <v>#REF!</v>
      </c>
      <c r="J1084" s="52" t="s">
        <v>123</v>
      </c>
      <c r="K1084" s="52"/>
      <c r="L1084" s="52"/>
      <c r="M1084" s="1272" t="e">
        <f>'Nom. Sic. Sem. 2'!#REF!</f>
        <v>#REF!</v>
      </c>
      <c r="N1084" s="1273"/>
    </row>
    <row r="1085" spans="1:14">
      <c r="A1085" s="64"/>
      <c r="B1085" s="52"/>
      <c r="C1085" s="52"/>
      <c r="D1085" s="52"/>
      <c r="E1085" s="1259">
        <v>0</v>
      </c>
      <c r="F1085" s="1260"/>
      <c r="I1085" s="64"/>
      <c r="J1085" s="52"/>
      <c r="K1085" s="52"/>
      <c r="L1085" s="52"/>
      <c r="M1085" s="1259">
        <v>0</v>
      </c>
      <c r="N1085" s="1260"/>
    </row>
    <row r="1086" spans="1:14">
      <c r="A1086" s="64"/>
      <c r="B1086" s="52" t="s">
        <v>124</v>
      </c>
      <c r="C1086" s="52"/>
      <c r="D1086" s="52"/>
      <c r="E1086" s="1259">
        <f>'Nom. Sic. Sem. 2'!$N$35</f>
        <v>0</v>
      </c>
      <c r="F1086" s="1260"/>
      <c r="I1086" s="64"/>
      <c r="J1086" s="52" t="s">
        <v>124</v>
      </c>
      <c r="K1086" s="52"/>
      <c r="L1086" s="52"/>
      <c r="M1086" s="1259" t="e">
        <f>'Nom. Sic. Sem. 2'!#REF!</f>
        <v>#REF!</v>
      </c>
      <c r="N1086" s="1260"/>
    </row>
    <row r="1087" spans="1:14">
      <c r="A1087" s="66">
        <v>0</v>
      </c>
      <c r="B1087" s="52" t="s">
        <v>125</v>
      </c>
      <c r="C1087" s="52"/>
      <c r="D1087" s="52"/>
      <c r="E1087" s="1259">
        <v>0</v>
      </c>
      <c r="F1087" s="1260"/>
      <c r="I1087" s="66">
        <v>0</v>
      </c>
      <c r="J1087" s="52" t="s">
        <v>125</v>
      </c>
      <c r="K1087" s="52"/>
      <c r="L1087" s="52"/>
      <c r="M1087" s="1259">
        <v>0</v>
      </c>
      <c r="N1087" s="1260"/>
    </row>
    <row r="1088" spans="1:14">
      <c r="A1088" s="66">
        <v>0</v>
      </c>
      <c r="B1088" s="52" t="s">
        <v>126</v>
      </c>
      <c r="C1088" s="52"/>
      <c r="D1088" s="52"/>
      <c r="E1088" s="1259">
        <v>0</v>
      </c>
      <c r="F1088" s="1260"/>
      <c r="I1088" s="66">
        <v>0</v>
      </c>
      <c r="J1088" s="52" t="s">
        <v>126</v>
      </c>
      <c r="K1088" s="52"/>
      <c r="L1088" s="52"/>
      <c r="M1088" s="1259">
        <v>0</v>
      </c>
      <c r="N1088" s="1260"/>
    </row>
    <row r="1089" spans="1:14">
      <c r="A1089" s="66">
        <f>'Nom. Sic. Sem. 2'!V35</f>
        <v>0</v>
      </c>
      <c r="B1089" s="226" t="s">
        <v>261</v>
      </c>
      <c r="C1089" s="226"/>
      <c r="D1089" s="52"/>
      <c r="E1089" s="1259">
        <f>'Nom. Sic. Sem. 2'!W35</f>
        <v>0</v>
      </c>
      <c r="F1089" s="1260"/>
      <c r="G1089" s="65"/>
      <c r="I1089" s="66" t="e">
        <f>'Nom. Sic. Sem. 2'!#REF!</f>
        <v>#REF!</v>
      </c>
      <c r="J1089" s="226" t="s">
        <v>261</v>
      </c>
      <c r="K1089" s="226"/>
      <c r="L1089" s="52"/>
      <c r="M1089" s="1259" t="e">
        <f>'Nom. Sic. Sem. 2'!#REF!</f>
        <v>#REF!</v>
      </c>
      <c r="N1089" s="1260"/>
    </row>
    <row r="1090" spans="1:14">
      <c r="A1090" s="67">
        <f>'Nom. Sic. Sem. 2'!X35</f>
        <v>0</v>
      </c>
      <c r="B1090" s="226" t="s">
        <v>262</v>
      </c>
      <c r="C1090" s="226"/>
      <c r="D1090" s="52"/>
      <c r="E1090" s="1272">
        <f>'Nom. Sic. Sem. 2'!Y35</f>
        <v>0</v>
      </c>
      <c r="F1090" s="1273"/>
      <c r="G1090" s="65"/>
      <c r="I1090" s="67" t="e">
        <f>'Nom. Sic. Sem. 2'!#REF!</f>
        <v>#REF!</v>
      </c>
      <c r="J1090" s="226" t="s">
        <v>262</v>
      </c>
      <c r="K1090" s="226"/>
      <c r="L1090" s="52"/>
      <c r="M1090" s="1272" t="e">
        <f>'Nom. Sic. Sem. 2'!#REF!</f>
        <v>#REF!</v>
      </c>
      <c r="N1090" s="1273"/>
    </row>
    <row r="1091" spans="1:14">
      <c r="A1091" s="66">
        <f>'Nom. Sic. Sem. 2'!$AB$35</f>
        <v>0</v>
      </c>
      <c r="B1091" s="52" t="s">
        <v>128</v>
      </c>
      <c r="C1091" s="52"/>
      <c r="D1091" s="52"/>
      <c r="E1091" s="1259">
        <f>'Nom. Sic. Sem. 2'!$AC$35</f>
        <v>0</v>
      </c>
      <c r="F1091" s="1260"/>
      <c r="I1091" s="66" t="e">
        <f>'Nom. Sic. Sem. 2'!#REF!</f>
        <v>#REF!</v>
      </c>
      <c r="J1091" s="52" t="s">
        <v>128</v>
      </c>
      <c r="K1091" s="52"/>
      <c r="L1091" s="52"/>
      <c r="M1091" s="1259" t="e">
        <f>'Nom. Sic. Sem. 2'!#REF!</f>
        <v>#REF!</v>
      </c>
      <c r="N1091" s="1260"/>
    </row>
    <row r="1092" spans="1:14">
      <c r="A1092" s="66">
        <f>'Nom. Sic. Sem. 2'!$O$35</f>
        <v>0</v>
      </c>
      <c r="B1092" s="1267" t="str">
        <f>'Nom. Sic. Sem. 1'!$O$4</f>
        <v>PR / RM /F</v>
      </c>
      <c r="C1092" s="1267"/>
      <c r="D1092" s="1267"/>
      <c r="E1092" s="1259">
        <f>'Nom. Sic. Sem. 2'!$P$35</f>
        <v>0</v>
      </c>
      <c r="F1092" s="1260"/>
      <c r="I1092" s="66" t="e">
        <f>'Nom. Sic. Sem. 2'!#REF!</f>
        <v>#REF!</v>
      </c>
      <c r="J1092" s="1267" t="str">
        <f>'Nom. Sic. Sem. 1'!$O$4</f>
        <v>PR / RM /F</v>
      </c>
      <c r="K1092" s="1267"/>
      <c r="L1092" s="1267"/>
      <c r="M1092" s="1259" t="e">
        <f>'Nom. Sic. Sem. 2'!#REF!</f>
        <v>#REF!</v>
      </c>
      <c r="N1092" s="1260"/>
    </row>
    <row r="1093" spans="1:14">
      <c r="A1093" s="51"/>
      <c r="B1093" s="1261" t="s">
        <v>10</v>
      </c>
      <c r="C1093" s="1261"/>
      <c r="D1093" s="52"/>
      <c r="E1093" s="1259">
        <f>SUM(E1084:F1092)</f>
        <v>0</v>
      </c>
      <c r="F1093" s="1260"/>
      <c r="I1093" s="51"/>
      <c r="J1093" s="1261" t="s">
        <v>10</v>
      </c>
      <c r="K1093" s="1261"/>
      <c r="L1093" s="52"/>
      <c r="M1093" s="1259" t="e">
        <f>SUM(M1084:N1092)</f>
        <v>#REF!</v>
      </c>
      <c r="N1093" s="1260"/>
    </row>
    <row r="1094" spans="1:14">
      <c r="A1094" s="1263" t="s">
        <v>105</v>
      </c>
      <c r="B1094" s="1248"/>
      <c r="C1094" s="1248"/>
      <c r="D1094" s="1248"/>
      <c r="E1094" s="1264"/>
      <c r="F1094" s="1265"/>
      <c r="I1094" s="1263" t="s">
        <v>105</v>
      </c>
      <c r="J1094" s="1248"/>
      <c r="K1094" s="1248"/>
      <c r="L1094" s="1248"/>
      <c r="M1094" s="1264"/>
      <c r="N1094" s="1265"/>
    </row>
    <row r="1095" spans="1:14">
      <c r="A1095" s="1266" t="s">
        <v>253</v>
      </c>
      <c r="B1095" s="1267"/>
      <c r="C1095" s="1267"/>
      <c r="D1095" s="73">
        <f>'Nom. Sic. Sem. 2'!$AJ$35</f>
        <v>0</v>
      </c>
      <c r="E1095" s="52"/>
      <c r="F1095" s="54"/>
      <c r="I1095" s="1266" t="s">
        <v>253</v>
      </c>
      <c r="J1095" s="1267"/>
      <c r="K1095" s="1267"/>
      <c r="L1095" s="73" t="e">
        <f>'Nom. Sic. Sem. 2'!#REF!</f>
        <v>#REF!</v>
      </c>
      <c r="M1095" s="52"/>
      <c r="N1095" s="54"/>
    </row>
    <row r="1096" spans="1:14">
      <c r="A1096" s="1266" t="s">
        <v>130</v>
      </c>
      <c r="B1096" s="1267"/>
      <c r="C1096" s="1267"/>
      <c r="D1096" s="73">
        <f>'Nom. Sic. Sem. 2'!$AE$35</f>
        <v>0</v>
      </c>
      <c r="E1096" s="73"/>
      <c r="F1096" s="54"/>
      <c r="I1096" s="1266" t="s">
        <v>130</v>
      </c>
      <c r="J1096" s="1267"/>
      <c r="K1096" s="1267"/>
      <c r="L1096" s="73" t="e">
        <f>'Nom. Sic. Sem. 2'!#REF!</f>
        <v>#REF!</v>
      </c>
      <c r="M1096" s="73"/>
      <c r="N1096" s="54"/>
    </row>
    <row r="1097" spans="1:14">
      <c r="A1097" s="72" t="s">
        <v>131</v>
      </c>
      <c r="B1097" s="68"/>
      <c r="C1097" s="68"/>
      <c r="D1097" s="73">
        <f>'Nom. Sic. Sem. 2'!$AF$35</f>
        <v>0</v>
      </c>
      <c r="E1097" s="52"/>
      <c r="F1097" s="54"/>
      <c r="I1097" s="72" t="s">
        <v>131</v>
      </c>
      <c r="J1097" s="68"/>
      <c r="K1097" s="68"/>
      <c r="L1097" s="73" t="e">
        <f>'Nom. Sic. Sem. 2'!#REF!</f>
        <v>#REF!</v>
      </c>
      <c r="M1097" s="52"/>
      <c r="N1097" s="54"/>
    </row>
    <row r="1098" spans="1:14">
      <c r="A1098" s="1266" t="s">
        <v>132</v>
      </c>
      <c r="B1098" s="1267"/>
      <c r="C1098" s="1267"/>
      <c r="D1098" s="73">
        <f>'Nom. Sic. Sem. 2'!$AH$35</f>
        <v>0</v>
      </c>
      <c r="E1098" s="52"/>
      <c r="F1098" s="54"/>
      <c r="I1098" s="1266" t="s">
        <v>132</v>
      </c>
      <c r="J1098" s="1267"/>
      <c r="K1098" s="1267"/>
      <c r="L1098" s="73" t="e">
        <f>'Nom. Sic. Sem. 2'!#REF!</f>
        <v>#REF!</v>
      </c>
      <c r="M1098" s="52"/>
      <c r="N1098" s="54"/>
    </row>
    <row r="1099" spans="1:14">
      <c r="A1099" s="1266" t="s">
        <v>133</v>
      </c>
      <c r="B1099" s="1267"/>
      <c r="C1099" s="1267"/>
      <c r="D1099" s="73">
        <f>'Nom. Sic. Sem. 2'!$AI$35</f>
        <v>0</v>
      </c>
      <c r="E1099" s="52"/>
      <c r="F1099" s="54"/>
      <c r="I1099" s="1266" t="s">
        <v>133</v>
      </c>
      <c r="J1099" s="1267"/>
      <c r="K1099" s="1267"/>
      <c r="L1099" s="73" t="e">
        <f>'Nom. Sic. Sem. 2'!#REF!</f>
        <v>#REF!</v>
      </c>
      <c r="M1099" s="52"/>
      <c r="N1099" s="54"/>
    </row>
    <row r="1100" spans="1:14" ht="13.5" thickBot="1">
      <c r="A1100" s="1268" t="s">
        <v>134</v>
      </c>
      <c r="B1100" s="1269"/>
      <c r="C1100" s="1269"/>
      <c r="D1100" s="52"/>
      <c r="E1100" s="1270">
        <f>SUM(D1095:D1099)</f>
        <v>0</v>
      </c>
      <c r="F1100" s="1271"/>
      <c r="I1100" s="1268" t="s">
        <v>134</v>
      </c>
      <c r="J1100" s="1269"/>
      <c r="K1100" s="1269"/>
      <c r="L1100" s="52"/>
      <c r="M1100" s="1270" t="e">
        <f>SUM(L1095:L1099)</f>
        <v>#REF!</v>
      </c>
      <c r="N1100" s="1271"/>
    </row>
    <row r="1101" spans="1:14" ht="13.5" thickBot="1">
      <c r="A1101" s="51"/>
      <c r="B1101" s="1248" t="s">
        <v>104</v>
      </c>
      <c r="C1101" s="1248"/>
      <c r="D1101" s="1251"/>
      <c r="E1101" s="1249">
        <f>(E1093-E1100)</f>
        <v>0</v>
      </c>
      <c r="F1101" s="1252"/>
      <c r="I1101" s="51"/>
      <c r="J1101" s="1248" t="s">
        <v>104</v>
      </c>
      <c r="K1101" s="1248"/>
      <c r="L1101" s="1251"/>
      <c r="M1101" s="1249" t="e">
        <f>(M1093-M1100)</f>
        <v>#REF!</v>
      </c>
      <c r="N1101" s="1252"/>
    </row>
    <row r="1102" spans="1:14">
      <c r="A1102" s="51"/>
      <c r="B1102" s="52"/>
      <c r="C1102" s="52"/>
      <c r="D1102" s="52"/>
      <c r="E1102" s="52"/>
      <c r="F1102" s="54"/>
      <c r="I1102" s="51"/>
      <c r="J1102" s="52"/>
      <c r="K1102" s="52"/>
      <c r="L1102" s="52"/>
      <c r="M1102" s="52"/>
      <c r="N1102" s="54"/>
    </row>
    <row r="1103" spans="1:14">
      <c r="A1103" s="51"/>
      <c r="B1103" s="52"/>
      <c r="C1103" s="52"/>
      <c r="D1103" s="52"/>
      <c r="E1103" s="52"/>
      <c r="F1103" s="54"/>
      <c r="I1103" s="51"/>
      <c r="J1103" s="52"/>
      <c r="K1103" s="52"/>
      <c r="L1103" s="52"/>
      <c r="M1103" s="52"/>
      <c r="N1103" s="54"/>
    </row>
    <row r="1104" spans="1:14">
      <c r="A1104" s="1253"/>
      <c r="B1104" s="1254"/>
      <c r="C1104" s="1254"/>
      <c r="D1104" s="52" t="s">
        <v>135</v>
      </c>
      <c r="E1104" s="52"/>
      <c r="F1104" s="54"/>
      <c r="I1104" s="1253"/>
      <c r="J1104" s="1254"/>
      <c r="K1104" s="1254"/>
      <c r="L1104" s="52" t="s">
        <v>135</v>
      </c>
      <c r="M1104" s="52"/>
      <c r="N1104" s="54"/>
    </row>
    <row r="1105" spans="1:14">
      <c r="A1105" s="1255" t="s">
        <v>136</v>
      </c>
      <c r="B1105" s="1256"/>
      <c r="C1105" s="1256"/>
      <c r="D1105" s="1257" t="s">
        <v>137</v>
      </c>
      <c r="E1105" s="1257"/>
      <c r="F1105" s="1258"/>
      <c r="I1105" s="1255" t="s">
        <v>136</v>
      </c>
      <c r="J1105" s="1256"/>
      <c r="K1105" s="1256"/>
      <c r="L1105" s="1257" t="s">
        <v>137</v>
      </c>
      <c r="M1105" s="1257"/>
      <c r="N1105" s="1258"/>
    </row>
    <row r="1106" spans="1:14" ht="13.5" thickBot="1">
      <c r="A1106" s="75"/>
      <c r="B1106" s="76"/>
      <c r="C1106" s="76"/>
      <c r="D1106" s="76"/>
      <c r="E1106" s="76"/>
      <c r="F1106" s="77"/>
      <c r="I1106" s="75"/>
      <c r="J1106" s="76"/>
      <c r="K1106" s="76"/>
      <c r="L1106" s="76"/>
      <c r="M1106" s="76"/>
      <c r="N1106" s="77"/>
    </row>
    <row r="1107" spans="1:14">
      <c r="A1107" s="1274" t="s">
        <v>138</v>
      </c>
      <c r="B1107" s="1275"/>
      <c r="C1107" s="1275"/>
      <c r="D1107" s="1275"/>
      <c r="E1107" s="1275"/>
      <c r="F1107" s="1276"/>
      <c r="I1107" s="1274" t="s">
        <v>138</v>
      </c>
      <c r="J1107" s="1275"/>
      <c r="K1107" s="1275"/>
      <c r="L1107" s="1275"/>
      <c r="M1107" s="1275"/>
      <c r="N1107" s="1276"/>
    </row>
    <row r="1108" spans="1:14">
      <c r="A1108" s="51"/>
      <c r="B1108" s="52"/>
      <c r="C1108" s="52"/>
      <c r="D1108" s="53"/>
      <c r="E1108" s="52"/>
      <c r="F1108" s="54"/>
      <c r="I1108" s="51"/>
      <c r="J1108" s="52"/>
      <c r="K1108" s="52"/>
      <c r="L1108" s="53"/>
      <c r="M1108" s="52"/>
      <c r="N1108" s="54"/>
    </row>
    <row r="1109" spans="1:14">
      <c r="A1109" s="56" t="s">
        <v>120</v>
      </c>
      <c r="B1109" s="57">
        <f>'Nom. Sic. Sem. 2'!$C$4</f>
        <v>43535</v>
      </c>
      <c r="C1109" s="52" t="s">
        <v>16</v>
      </c>
      <c r="D1109" s="57">
        <f>'Nom. Sic. Sem. 2'!$G$4</f>
        <v>43541</v>
      </c>
      <c r="E1109" s="52" t="s">
        <v>121</v>
      </c>
      <c r="F1109" s="54">
        <f>'Nom. Sic. Sem. 1'!$J$4</f>
        <v>2019</v>
      </c>
      <c r="I1109" s="56" t="s">
        <v>120</v>
      </c>
      <c r="J1109" s="57">
        <f>'Nom. Sic. Sem. 2'!$C$4</f>
        <v>43535</v>
      </c>
      <c r="K1109" s="52" t="s">
        <v>16</v>
      </c>
      <c r="L1109" s="57">
        <f>'Nom. Sic. Sem. 2'!$G$4</f>
        <v>43541</v>
      </c>
      <c r="M1109" s="52" t="s">
        <v>121</v>
      </c>
      <c r="N1109" s="54">
        <f>'Nom. Sic. Sem. 1'!$J$4</f>
        <v>2019</v>
      </c>
    </row>
    <row r="1110" spans="1:14">
      <c r="A1110" s="1277" t="s">
        <v>122</v>
      </c>
      <c r="B1110" s="1278"/>
      <c r="C1110" s="1279" t="str">
        <f>'Nom. Sic. Sem. 2'!$B$39</f>
        <v>Luis Falcon</v>
      </c>
      <c r="D1110" s="1279"/>
      <c r="E1110" s="1279"/>
      <c r="F1110" s="1280"/>
      <c r="I1110" s="1277" t="s">
        <v>122</v>
      </c>
      <c r="J1110" s="1278"/>
      <c r="K1110" s="1279" t="str">
        <f>'Nom. Sic. Sem. 2'!$B$40</f>
        <v>Jose angel Herrera</v>
      </c>
      <c r="L1110" s="1279"/>
      <c r="M1110" s="1279"/>
      <c r="N1110" s="1280"/>
    </row>
    <row r="1111" spans="1:14">
      <c r="A1111" s="58"/>
      <c r="B1111" s="59"/>
      <c r="C1111" s="61"/>
      <c r="D1111" s="61"/>
      <c r="E1111" s="61"/>
      <c r="F1111" s="62"/>
      <c r="I1111" s="58"/>
      <c r="J1111" s="59"/>
      <c r="K1111" s="61"/>
      <c r="L1111" s="61"/>
      <c r="M1111" s="61"/>
      <c r="N1111" s="62"/>
    </row>
    <row r="1112" spans="1:14">
      <c r="A1112" s="64">
        <f>'Nom. Sic. Sem. 2'!$L$39</f>
        <v>5</v>
      </c>
      <c r="B1112" s="52" t="s">
        <v>123</v>
      </c>
      <c r="C1112" s="52"/>
      <c r="D1112" s="52"/>
      <c r="E1112" s="1272">
        <f>'Nom. Sic. Sem. 2'!$M$39</f>
        <v>3000</v>
      </c>
      <c r="F1112" s="1273"/>
      <c r="I1112" s="64">
        <f>'Nom. Sic. Sem. 2'!$L$40</f>
        <v>5</v>
      </c>
      <c r="J1112" s="52" t="s">
        <v>123</v>
      </c>
      <c r="K1112" s="52"/>
      <c r="L1112" s="52"/>
      <c r="M1112" s="1272">
        <f>'Nom. Sic. Sem. 2'!$M$40</f>
        <v>3000</v>
      </c>
      <c r="N1112" s="1273"/>
    </row>
    <row r="1113" spans="1:14">
      <c r="A1113" s="64"/>
      <c r="B1113" s="52"/>
      <c r="C1113" s="52"/>
      <c r="D1113" s="52"/>
      <c r="E1113" s="1259">
        <v>0</v>
      </c>
      <c r="F1113" s="1260"/>
      <c r="I1113" s="64"/>
      <c r="J1113" s="52"/>
      <c r="K1113" s="52"/>
      <c r="L1113" s="52"/>
      <c r="M1113" s="1259">
        <v>0</v>
      </c>
      <c r="N1113" s="1260"/>
    </row>
    <row r="1114" spans="1:14">
      <c r="A1114" s="64"/>
      <c r="B1114" s="52" t="s">
        <v>124</v>
      </c>
      <c r="C1114" s="52"/>
      <c r="D1114" s="52"/>
      <c r="E1114" s="1259">
        <f>'Nom. Sic. Sem. 2'!$N$39</f>
        <v>1050</v>
      </c>
      <c r="F1114" s="1260"/>
      <c r="I1114" s="64"/>
      <c r="J1114" s="52" t="s">
        <v>124</v>
      </c>
      <c r="K1114" s="52"/>
      <c r="L1114" s="52"/>
      <c r="M1114" s="1259">
        <f>'Nom. Sic. Sem. 2'!$N$40</f>
        <v>0</v>
      </c>
      <c r="N1114" s="1260"/>
    </row>
    <row r="1115" spans="1:14">
      <c r="A1115" s="66">
        <v>0</v>
      </c>
      <c r="B1115" s="52" t="s">
        <v>125</v>
      </c>
      <c r="C1115" s="52"/>
      <c r="D1115" s="52"/>
      <c r="E1115" s="1259">
        <v>0</v>
      </c>
      <c r="F1115" s="1260"/>
      <c r="I1115" s="66">
        <v>0</v>
      </c>
      <c r="J1115" s="52" t="s">
        <v>125</v>
      </c>
      <c r="K1115" s="52"/>
      <c r="L1115" s="52"/>
      <c r="M1115" s="1259">
        <v>0</v>
      </c>
      <c r="N1115" s="1260"/>
    </row>
    <row r="1116" spans="1:14">
      <c r="A1116" s="66">
        <v>0</v>
      </c>
      <c r="B1116" s="52" t="s">
        <v>126</v>
      </c>
      <c r="C1116" s="52"/>
      <c r="D1116" s="52"/>
      <c r="E1116" s="1259">
        <v>0</v>
      </c>
      <c r="F1116" s="1260"/>
      <c r="I1116" s="66">
        <v>0</v>
      </c>
      <c r="J1116" s="52" t="s">
        <v>126</v>
      </c>
      <c r="K1116" s="52"/>
      <c r="L1116" s="52"/>
      <c r="M1116" s="1259">
        <v>0</v>
      </c>
      <c r="N1116" s="1260"/>
    </row>
    <row r="1117" spans="1:14">
      <c r="A1117" s="66">
        <f>'Nom. Sic. Sem. 2'!V39</f>
        <v>0</v>
      </c>
      <c r="B1117" s="226" t="s">
        <v>261</v>
      </c>
      <c r="C1117" s="226"/>
      <c r="D1117" s="52"/>
      <c r="E1117" s="1259">
        <f>'Nom. Sic. Sem. 2'!W39</f>
        <v>0</v>
      </c>
      <c r="F1117" s="1260"/>
      <c r="G1117" s="65"/>
      <c r="I1117" s="66">
        <f>'Nom. Sic. Sem. 2'!V40</f>
        <v>0</v>
      </c>
      <c r="J1117" s="226" t="s">
        <v>261</v>
      </c>
      <c r="K1117" s="226"/>
      <c r="L1117" s="52"/>
      <c r="M1117" s="1259">
        <f>'Nom. Sic. Sem. 2'!W40</f>
        <v>0</v>
      </c>
      <c r="N1117" s="1260"/>
    </row>
    <row r="1118" spans="1:14">
      <c r="A1118" s="67">
        <f>'Nom. Sic. Sem. 2'!X39</f>
        <v>1</v>
      </c>
      <c r="B1118" s="226" t="s">
        <v>262</v>
      </c>
      <c r="C1118" s="226"/>
      <c r="D1118" s="52"/>
      <c r="E1118" s="1272">
        <f>'Nom. Sic. Sem. 2'!Y39</f>
        <v>1417.5</v>
      </c>
      <c r="F1118" s="1273"/>
      <c r="G1118" s="65"/>
      <c r="I1118" s="67">
        <f>'Nom. Sic. Sem. 2'!X40</f>
        <v>1</v>
      </c>
      <c r="J1118" s="226" t="s">
        <v>262</v>
      </c>
      <c r="K1118" s="226"/>
      <c r="L1118" s="52"/>
      <c r="M1118" s="1272">
        <f>'Nom. Sic. Sem. 2'!Y40</f>
        <v>1050</v>
      </c>
      <c r="N1118" s="1273"/>
    </row>
    <row r="1119" spans="1:14">
      <c r="A1119" s="66">
        <f>'Nom. Sic. Sem. 2'!$AB$39</f>
        <v>2</v>
      </c>
      <c r="B1119" s="52" t="s">
        <v>128</v>
      </c>
      <c r="C1119" s="52"/>
      <c r="D1119" s="52"/>
      <c r="E1119" s="1259">
        <f>'Nom. Sic. Sem. 2'!$AC$39</f>
        <v>2187</v>
      </c>
      <c r="F1119" s="1260"/>
      <c r="I1119" s="66">
        <f>'Nom. Sic. Sem. 2'!$AB$40</f>
        <v>2</v>
      </c>
      <c r="J1119" s="52" t="s">
        <v>128</v>
      </c>
      <c r="K1119" s="52"/>
      <c r="L1119" s="52"/>
      <c r="M1119" s="1259">
        <f>'Nom. Sic. Sem. 2'!$AC$40</f>
        <v>1620</v>
      </c>
      <c r="N1119" s="1260"/>
    </row>
    <row r="1120" spans="1:14">
      <c r="A1120" s="66">
        <f>'Nom. Sic. Sem. 2'!$O$39</f>
        <v>0</v>
      </c>
      <c r="B1120" s="1267" t="str">
        <f>'Nom. Sic. Sem. 1'!$O$4</f>
        <v>PR / RM /F</v>
      </c>
      <c r="C1120" s="1267"/>
      <c r="D1120" s="1267"/>
      <c r="E1120" s="1259">
        <f>'Nom. Sic. Sem. 2'!$P$39</f>
        <v>0</v>
      </c>
      <c r="F1120" s="1260"/>
      <c r="I1120" s="66">
        <f>'Nom. Sic. Sem. 2'!$O$40</f>
        <v>0</v>
      </c>
      <c r="J1120" s="1267" t="str">
        <f>'Nom. Sic. Sem. 1'!$O$4</f>
        <v>PR / RM /F</v>
      </c>
      <c r="K1120" s="1267"/>
      <c r="L1120" s="1267"/>
      <c r="M1120" s="1259">
        <f>'Nom. Sic. Sem. 2'!$P$40</f>
        <v>0</v>
      </c>
      <c r="N1120" s="1260"/>
    </row>
    <row r="1121" spans="1:14">
      <c r="A1121" s="51"/>
      <c r="B1121" s="1261" t="s">
        <v>10</v>
      </c>
      <c r="C1121" s="1261"/>
      <c r="D1121" s="52"/>
      <c r="E1121" s="1259">
        <f>SUM(E1112:F1120)</f>
        <v>7654.5</v>
      </c>
      <c r="F1121" s="1260"/>
      <c r="I1121" s="51"/>
      <c r="J1121" s="1261" t="s">
        <v>10</v>
      </c>
      <c r="K1121" s="1261"/>
      <c r="L1121" s="52"/>
      <c r="M1121" s="1259">
        <f>SUM(M1112:N1120)</f>
        <v>5670</v>
      </c>
      <c r="N1121" s="1260"/>
    </row>
    <row r="1122" spans="1:14">
      <c r="A1122" s="1263" t="s">
        <v>105</v>
      </c>
      <c r="B1122" s="1248"/>
      <c r="C1122" s="1248"/>
      <c r="D1122" s="1248"/>
      <c r="E1122" s="1264"/>
      <c r="F1122" s="1265"/>
      <c r="I1122" s="1263" t="s">
        <v>105</v>
      </c>
      <c r="J1122" s="1248"/>
      <c r="K1122" s="1248"/>
      <c r="L1122" s="1248"/>
      <c r="M1122" s="1264"/>
      <c r="N1122" s="1265"/>
    </row>
    <row r="1123" spans="1:14">
      <c r="A1123" s="1266" t="s">
        <v>253</v>
      </c>
      <c r="B1123" s="1267"/>
      <c r="C1123" s="1267"/>
      <c r="D1123" s="73">
        <f>'Nom. Sic. Sem. 2'!$AJ$39</f>
        <v>0</v>
      </c>
      <c r="E1123" s="52"/>
      <c r="F1123" s="54"/>
      <c r="I1123" s="1266" t="s">
        <v>253</v>
      </c>
      <c r="J1123" s="1267"/>
      <c r="K1123" s="1267"/>
      <c r="L1123" s="73">
        <f>'Nom. Sic. Sem. 2'!$AJ$40</f>
        <v>0</v>
      </c>
      <c r="M1123" s="52"/>
      <c r="N1123" s="54"/>
    </row>
    <row r="1124" spans="1:14">
      <c r="A1124" s="1266" t="s">
        <v>130</v>
      </c>
      <c r="B1124" s="1267"/>
      <c r="C1124" s="1267"/>
      <c r="D1124" s="73">
        <f>'Nom. Sic. Sem. 2'!$AE$39</f>
        <v>189</v>
      </c>
      <c r="E1124" s="73"/>
      <c r="F1124" s="54"/>
      <c r="I1124" s="1266" t="s">
        <v>130</v>
      </c>
      <c r="J1124" s="1267"/>
      <c r="K1124" s="1267"/>
      <c r="L1124" s="73">
        <f>'Nom. Sic. Sem. 2'!$AE$40</f>
        <v>189</v>
      </c>
      <c r="M1124" s="73"/>
      <c r="N1124" s="54"/>
    </row>
    <row r="1125" spans="1:14">
      <c r="A1125" s="72" t="s">
        <v>131</v>
      </c>
      <c r="B1125" s="68"/>
      <c r="C1125" s="68"/>
      <c r="D1125" s="73">
        <f>'Nom. Sic. Sem. 2'!$AF$39</f>
        <v>76.545000000000002</v>
      </c>
      <c r="E1125" s="52"/>
      <c r="F1125" s="54"/>
      <c r="I1125" s="72" t="s">
        <v>131</v>
      </c>
      <c r="J1125" s="68"/>
      <c r="K1125" s="68"/>
      <c r="L1125" s="73">
        <f>'Nom. Sic. Sem. 2'!$AF$40</f>
        <v>56.7</v>
      </c>
      <c r="M1125" s="52"/>
      <c r="N1125" s="54"/>
    </row>
    <row r="1126" spans="1:14">
      <c r="A1126" s="1266" t="s">
        <v>132</v>
      </c>
      <c r="B1126" s="1267"/>
      <c r="C1126" s="1267"/>
      <c r="D1126" s="73">
        <f>'Nom. Sic. Sem. 2'!$AH$39</f>
        <v>0</v>
      </c>
      <c r="E1126" s="52"/>
      <c r="F1126" s="54"/>
      <c r="I1126" s="1266" t="s">
        <v>132</v>
      </c>
      <c r="J1126" s="1267"/>
      <c r="K1126" s="1267"/>
      <c r="L1126" s="73">
        <f>'Nom. Sic. Sem. 2'!$AH$40</f>
        <v>0</v>
      </c>
      <c r="M1126" s="52"/>
      <c r="N1126" s="54"/>
    </row>
    <row r="1127" spans="1:14">
      <c r="A1127" s="1266" t="s">
        <v>133</v>
      </c>
      <c r="B1127" s="1267"/>
      <c r="C1127" s="1267"/>
      <c r="D1127" s="73">
        <f>'Nom. Sic. Sem. 2'!$AI$39</f>
        <v>76.545000000000002</v>
      </c>
      <c r="E1127" s="52"/>
      <c r="F1127" s="54"/>
      <c r="I1127" s="1266" t="s">
        <v>133</v>
      </c>
      <c r="J1127" s="1267"/>
      <c r="K1127" s="1267"/>
      <c r="L1127" s="73">
        <f>'Nom. Sic. Sem. 2'!$AI$40</f>
        <v>56.7</v>
      </c>
      <c r="M1127" s="52"/>
      <c r="N1127" s="54"/>
    </row>
    <row r="1128" spans="1:14" ht="13.5" thickBot="1">
      <c r="A1128" s="1268" t="s">
        <v>134</v>
      </c>
      <c r="B1128" s="1269"/>
      <c r="C1128" s="1269"/>
      <c r="D1128" s="52"/>
      <c r="E1128" s="1270">
        <f>SUM(D1123:D1127)</f>
        <v>342.09000000000003</v>
      </c>
      <c r="F1128" s="1271"/>
      <c r="I1128" s="1268" t="s">
        <v>134</v>
      </c>
      <c r="J1128" s="1269"/>
      <c r="K1128" s="1269"/>
      <c r="L1128" s="52"/>
      <c r="M1128" s="1270">
        <f>SUM(L1123:L1127)</f>
        <v>302.39999999999998</v>
      </c>
      <c r="N1128" s="1271"/>
    </row>
    <row r="1129" spans="1:14" ht="13.5" thickBot="1">
      <c r="A1129" s="51"/>
      <c r="B1129" s="1248" t="s">
        <v>104</v>
      </c>
      <c r="C1129" s="1248"/>
      <c r="D1129" s="1251"/>
      <c r="E1129" s="1249">
        <f>(E1121-E1128)</f>
        <v>7312.41</v>
      </c>
      <c r="F1129" s="1252"/>
      <c r="I1129" s="51"/>
      <c r="J1129" s="1248" t="s">
        <v>104</v>
      </c>
      <c r="K1129" s="1248"/>
      <c r="L1129" s="1251"/>
      <c r="M1129" s="1249">
        <f>(M1121-M1128)</f>
        <v>5367.6</v>
      </c>
      <c r="N1129" s="1252"/>
    </row>
    <row r="1130" spans="1:14">
      <c r="A1130" s="51"/>
      <c r="B1130" s="52"/>
      <c r="C1130" s="52"/>
      <c r="D1130" s="52"/>
      <c r="E1130" s="52"/>
      <c r="F1130" s="54"/>
      <c r="I1130" s="51"/>
      <c r="J1130" s="52"/>
      <c r="K1130" s="52"/>
      <c r="L1130" s="52"/>
      <c r="M1130" s="52"/>
      <c r="N1130" s="54"/>
    </row>
    <row r="1131" spans="1:14">
      <c r="A1131" s="51"/>
      <c r="B1131" s="52"/>
      <c r="C1131" s="52"/>
      <c r="D1131" s="52"/>
      <c r="E1131" s="52"/>
      <c r="F1131" s="54"/>
      <c r="I1131" s="51"/>
      <c r="J1131" s="52"/>
      <c r="K1131" s="52"/>
      <c r="L1131" s="52"/>
      <c r="M1131" s="52"/>
      <c r="N1131" s="54"/>
    </row>
    <row r="1132" spans="1:14">
      <c r="A1132" s="1253"/>
      <c r="B1132" s="1254"/>
      <c r="C1132" s="1254"/>
      <c r="D1132" s="52" t="s">
        <v>135</v>
      </c>
      <c r="E1132" s="52"/>
      <c r="F1132" s="54"/>
      <c r="I1132" s="1253"/>
      <c r="J1132" s="1254"/>
      <c r="K1132" s="1254"/>
      <c r="L1132" s="52" t="s">
        <v>135</v>
      </c>
      <c r="M1132" s="52"/>
      <c r="N1132" s="54"/>
    </row>
    <row r="1133" spans="1:14">
      <c r="A1133" s="1255" t="s">
        <v>136</v>
      </c>
      <c r="B1133" s="1256"/>
      <c r="C1133" s="1256"/>
      <c r="D1133" s="1257" t="s">
        <v>137</v>
      </c>
      <c r="E1133" s="1257"/>
      <c r="F1133" s="1258"/>
      <c r="I1133" s="1255" t="s">
        <v>136</v>
      </c>
      <c r="J1133" s="1256"/>
      <c r="K1133" s="1256"/>
      <c r="L1133" s="1257" t="s">
        <v>137</v>
      </c>
      <c r="M1133" s="1257"/>
      <c r="N1133" s="1258"/>
    </row>
    <row r="1134" spans="1:14" ht="13.5" thickBot="1">
      <c r="A1134" s="75"/>
      <c r="B1134" s="76"/>
      <c r="C1134" s="76"/>
      <c r="D1134" s="76"/>
      <c r="E1134" s="76"/>
      <c r="F1134" s="77"/>
      <c r="I1134" s="75"/>
      <c r="J1134" s="76"/>
      <c r="K1134" s="76"/>
      <c r="L1134" s="76"/>
      <c r="M1134" s="76"/>
      <c r="N1134" s="77"/>
    </row>
    <row r="1135" spans="1:14">
      <c r="A1135" s="1274" t="s">
        <v>138</v>
      </c>
      <c r="B1135" s="1275"/>
      <c r="C1135" s="1275"/>
      <c r="D1135" s="1275"/>
      <c r="E1135" s="1275"/>
      <c r="F1135" s="1276"/>
      <c r="G1135" s="50"/>
      <c r="I1135" s="1274" t="s">
        <v>138</v>
      </c>
      <c r="J1135" s="1275"/>
      <c r="K1135" s="1275"/>
      <c r="L1135" s="1275"/>
      <c r="M1135" s="1275"/>
      <c r="N1135" s="1276"/>
    </row>
    <row r="1136" spans="1:14">
      <c r="A1136" s="51"/>
      <c r="B1136" s="52"/>
      <c r="C1136" s="52"/>
      <c r="D1136" s="53"/>
      <c r="E1136" s="52"/>
      <c r="F1136" s="54"/>
      <c r="G1136" s="55"/>
      <c r="I1136" s="51"/>
      <c r="J1136" s="52"/>
      <c r="K1136" s="52"/>
      <c r="L1136" s="53"/>
      <c r="M1136" s="52"/>
      <c r="N1136" s="54"/>
    </row>
    <row r="1137" spans="1:14">
      <c r="A1137" s="56" t="s">
        <v>120</v>
      </c>
      <c r="B1137" s="57">
        <f>'Nom. Sic. Sem. 2'!$C$4</f>
        <v>43535</v>
      </c>
      <c r="C1137" s="52" t="s">
        <v>16</v>
      </c>
      <c r="D1137" s="57">
        <f>'Nom. Sic. Sem. 2'!$G$4</f>
        <v>43541</v>
      </c>
      <c r="E1137" s="52" t="s">
        <v>121</v>
      </c>
      <c r="F1137" s="54">
        <f>'Nom. Sic. Sem. 1'!$J$4</f>
        <v>2019</v>
      </c>
      <c r="G1137" s="55"/>
      <c r="I1137" s="56" t="s">
        <v>120</v>
      </c>
      <c r="J1137" s="57">
        <f>'Nom. Sic. Sem. 2'!$C$4</f>
        <v>43535</v>
      </c>
      <c r="K1137" s="52" t="s">
        <v>16</v>
      </c>
      <c r="L1137" s="57">
        <f>'Nom. Sic. Sem. 2'!$G$4</f>
        <v>43541</v>
      </c>
      <c r="M1137" s="52" t="s">
        <v>121</v>
      </c>
      <c r="N1137" s="54">
        <f>'Nom. Sic. Sem. 2'!$J$4</f>
        <v>2019</v>
      </c>
    </row>
    <row r="1138" spans="1:14">
      <c r="A1138" s="1277" t="s">
        <v>122</v>
      </c>
      <c r="B1138" s="1278"/>
      <c r="C1138" s="1279" t="e">
        <f>'Nom. Sic. Sem. 2'!#REF!</f>
        <v>#REF!</v>
      </c>
      <c r="D1138" s="1279"/>
      <c r="E1138" s="1279"/>
      <c r="F1138" s="1280"/>
      <c r="G1138" s="60"/>
      <c r="I1138" s="1277" t="s">
        <v>122</v>
      </c>
      <c r="J1138" s="1278"/>
      <c r="K1138" s="1279" t="e">
        <f>'Nom. Sic. Sem. 2'!#REF!</f>
        <v>#REF!</v>
      </c>
      <c r="L1138" s="1279"/>
      <c r="M1138" s="1279"/>
      <c r="N1138" s="1280"/>
    </row>
    <row r="1139" spans="1:14">
      <c r="A1139" s="58"/>
      <c r="B1139" s="59"/>
      <c r="C1139" s="61"/>
      <c r="D1139" s="61"/>
      <c r="E1139" s="61"/>
      <c r="F1139" s="62"/>
      <c r="G1139" s="63"/>
      <c r="I1139" s="58"/>
      <c r="J1139" s="59"/>
      <c r="K1139" s="61"/>
      <c r="L1139" s="61"/>
      <c r="M1139" s="61"/>
      <c r="N1139" s="62"/>
    </row>
    <row r="1140" spans="1:14">
      <c r="A1140" s="64" t="e">
        <f>'Nom. Sic. Sem. 2'!#REF!</f>
        <v>#REF!</v>
      </c>
      <c r="B1140" s="52" t="s">
        <v>123</v>
      </c>
      <c r="C1140" s="52"/>
      <c r="D1140" s="52"/>
      <c r="E1140" s="1272" t="e">
        <f>'Nom. Sic. Sem. 2'!#REF!</f>
        <v>#REF!</v>
      </c>
      <c r="F1140" s="1273"/>
      <c r="G1140" s="65"/>
      <c r="I1140" s="64" t="e">
        <f>'Nom. Sic. Sem. 2'!#REF!</f>
        <v>#REF!</v>
      </c>
      <c r="J1140" s="52" t="s">
        <v>123</v>
      </c>
      <c r="K1140" s="52"/>
      <c r="L1140" s="52"/>
      <c r="M1140" s="1272" t="e">
        <f>'Nom. Sic. Sem. 2'!#REF!</f>
        <v>#REF!</v>
      </c>
      <c r="N1140" s="1273"/>
    </row>
    <row r="1141" spans="1:14">
      <c r="A1141" s="64"/>
      <c r="B1141" s="52"/>
      <c r="C1141" s="52"/>
      <c r="D1141" s="52"/>
      <c r="E1141" s="1272">
        <v>0</v>
      </c>
      <c r="F1141" s="1273"/>
      <c r="G1141" s="65"/>
      <c r="I1141" s="64"/>
      <c r="J1141" s="52"/>
      <c r="K1141" s="52"/>
      <c r="L1141" s="52"/>
      <c r="M1141" s="1259">
        <v>0</v>
      </c>
      <c r="N1141" s="1260"/>
    </row>
    <row r="1142" spans="1:14">
      <c r="A1142" s="64"/>
      <c r="B1142" s="52" t="s">
        <v>124</v>
      </c>
      <c r="C1142" s="52"/>
      <c r="D1142" s="52"/>
      <c r="E1142" s="1272" t="e">
        <f>'Nom. Sic. Sem. 2'!#REF!</f>
        <v>#REF!</v>
      </c>
      <c r="F1142" s="1273"/>
      <c r="G1142" s="65"/>
      <c r="I1142" s="64"/>
      <c r="J1142" s="52" t="s">
        <v>124</v>
      </c>
      <c r="K1142" s="52"/>
      <c r="L1142" s="52"/>
      <c r="M1142" s="1259" t="e">
        <f>'Nom. Sic. Sem. 2'!#REF!</f>
        <v>#REF!</v>
      </c>
      <c r="N1142" s="1260"/>
    </row>
    <row r="1143" spans="1:14">
      <c r="A1143" s="66">
        <v>0</v>
      </c>
      <c r="B1143" s="52" t="s">
        <v>125</v>
      </c>
      <c r="C1143" s="52"/>
      <c r="D1143" s="52"/>
      <c r="E1143" s="1272">
        <v>0</v>
      </c>
      <c r="F1143" s="1273"/>
      <c r="G1143" s="65"/>
      <c r="I1143" s="66">
        <v>0</v>
      </c>
      <c r="J1143" s="52" t="s">
        <v>125</v>
      </c>
      <c r="K1143" s="52"/>
      <c r="L1143" s="52"/>
      <c r="M1143" s="1259">
        <v>0</v>
      </c>
      <c r="N1143" s="1260"/>
    </row>
    <row r="1144" spans="1:14">
      <c r="A1144" s="66">
        <v>0</v>
      </c>
      <c r="B1144" s="52" t="s">
        <v>126</v>
      </c>
      <c r="C1144" s="52"/>
      <c r="D1144" s="52"/>
      <c r="E1144" s="1272">
        <v>0</v>
      </c>
      <c r="F1144" s="1273"/>
      <c r="G1144" s="65"/>
      <c r="I1144" s="66">
        <v>0</v>
      </c>
      <c r="J1144" s="52" t="s">
        <v>126</v>
      </c>
      <c r="K1144" s="52"/>
      <c r="L1144" s="52"/>
      <c r="M1144" s="1259">
        <v>0</v>
      </c>
      <c r="N1144" s="1260"/>
    </row>
    <row r="1145" spans="1:14">
      <c r="A1145" s="66" t="e">
        <f>'Nom. Sic. Sem. 2'!#REF!</f>
        <v>#REF!</v>
      </c>
      <c r="B1145" s="226" t="s">
        <v>261</v>
      </c>
      <c r="C1145" s="226"/>
      <c r="D1145" s="52"/>
      <c r="E1145" s="1259" t="e">
        <f>'Nom. Sic. Sem. 2'!#REF!</f>
        <v>#REF!</v>
      </c>
      <c r="F1145" s="1260"/>
      <c r="G1145" s="65"/>
      <c r="I1145" s="66" t="e">
        <f>'Nom. Sic. Sem. 2'!#REF!</f>
        <v>#REF!</v>
      </c>
      <c r="J1145" s="226" t="s">
        <v>261</v>
      </c>
      <c r="K1145" s="226"/>
      <c r="L1145" s="52"/>
      <c r="M1145" s="1259" t="e">
        <f>'Nom. Sic. Sem. 2'!#REF!</f>
        <v>#REF!</v>
      </c>
      <c r="N1145" s="1260"/>
    </row>
    <row r="1146" spans="1:14">
      <c r="A1146" s="67" t="e">
        <f>'Nom. Sic. Sem. 2'!#REF!</f>
        <v>#REF!</v>
      </c>
      <c r="B1146" s="226" t="s">
        <v>262</v>
      </c>
      <c r="C1146" s="226"/>
      <c r="D1146" s="52"/>
      <c r="E1146" s="1272" t="e">
        <f>'Nom. Sic. Sem. 2'!#REF!</f>
        <v>#REF!</v>
      </c>
      <c r="F1146" s="1273"/>
      <c r="G1146" s="65"/>
      <c r="I1146" s="67" t="e">
        <f>'Nom. Sic. Sem. 2'!#REF!</f>
        <v>#REF!</v>
      </c>
      <c r="J1146" s="226" t="s">
        <v>262</v>
      </c>
      <c r="K1146" s="226"/>
      <c r="L1146" s="52"/>
      <c r="M1146" s="1272" t="e">
        <f>'Nom. Sic. Sem. 2'!#REF!</f>
        <v>#REF!</v>
      </c>
      <c r="N1146" s="1273"/>
    </row>
    <row r="1147" spans="1:14">
      <c r="A1147" s="66" t="e">
        <f>'Nom. Sic. Sem. 2'!#REF!</f>
        <v>#REF!</v>
      </c>
      <c r="B1147" s="52" t="s">
        <v>128</v>
      </c>
      <c r="C1147" s="52"/>
      <c r="D1147" s="52"/>
      <c r="E1147" s="1272" t="e">
        <f>'Nom. Sic. Sem. 2'!#REF!</f>
        <v>#REF!</v>
      </c>
      <c r="F1147" s="1273"/>
      <c r="G1147" s="65"/>
      <c r="I1147" s="66" t="e">
        <f>'Nom. Sic. Sem. 2'!#REF!</f>
        <v>#REF!</v>
      </c>
      <c r="J1147" s="52" t="s">
        <v>128</v>
      </c>
      <c r="K1147" s="52"/>
      <c r="L1147" s="52"/>
      <c r="M1147" s="1259" t="e">
        <f>'Nom. Sic. Sem. 2'!#REF!</f>
        <v>#REF!</v>
      </c>
      <c r="N1147" s="1260"/>
    </row>
    <row r="1148" spans="1:14">
      <c r="A1148" s="66" t="e">
        <f>'Nom. Sic. Sem. 2'!#REF!</f>
        <v>#REF!</v>
      </c>
      <c r="B1148" s="1267" t="str">
        <f>'Nom. Sic. Sem. 1'!$O$4</f>
        <v>PR / RM /F</v>
      </c>
      <c r="C1148" s="1267"/>
      <c r="D1148" s="1267"/>
      <c r="E1148" s="1272" t="e">
        <f>'Nom. Sic. Sem. 2'!#REF!</f>
        <v>#REF!</v>
      </c>
      <c r="F1148" s="1273"/>
      <c r="G1148" s="65"/>
      <c r="I1148" s="66" t="e">
        <f>'Nom. Sic. Sem. 2'!#REF!</f>
        <v>#REF!</v>
      </c>
      <c r="J1148" s="1267" t="str">
        <f>'Nom. Sic. Sem. 1'!$O$4</f>
        <v>PR / RM /F</v>
      </c>
      <c r="K1148" s="1267"/>
      <c r="L1148" s="1267"/>
      <c r="M1148" s="1259" t="e">
        <f>'Nom. Sic. Sem. 2'!#REF!</f>
        <v>#REF!</v>
      </c>
      <c r="N1148" s="1260"/>
    </row>
    <row r="1149" spans="1:14">
      <c r="A1149" s="51"/>
      <c r="B1149" s="1261" t="s">
        <v>10</v>
      </c>
      <c r="C1149" s="1261"/>
      <c r="D1149" s="52"/>
      <c r="E1149" s="1259" t="e">
        <f>SUM(E1140:F1148)</f>
        <v>#REF!</v>
      </c>
      <c r="F1149" s="1262"/>
      <c r="G1149" s="69"/>
      <c r="I1149" s="51"/>
      <c r="J1149" s="1261" t="s">
        <v>10</v>
      </c>
      <c r="K1149" s="1261"/>
      <c r="L1149" s="52"/>
      <c r="M1149" s="1259" t="e">
        <f>SUM(M1140:N1148)</f>
        <v>#REF!</v>
      </c>
      <c r="N1149" s="1260"/>
    </row>
    <row r="1150" spans="1:14">
      <c r="A1150" s="1263" t="s">
        <v>105</v>
      </c>
      <c r="B1150" s="1248"/>
      <c r="C1150" s="1248"/>
      <c r="D1150" s="1248"/>
      <c r="E1150" s="1257"/>
      <c r="F1150" s="1258"/>
      <c r="G1150" s="69"/>
      <c r="I1150" s="1263" t="s">
        <v>105</v>
      </c>
      <c r="J1150" s="1248"/>
      <c r="K1150" s="1248"/>
      <c r="L1150" s="1248"/>
      <c r="M1150" s="1264"/>
      <c r="N1150" s="1265"/>
    </row>
    <row r="1151" spans="1:14">
      <c r="A1151" s="1266" t="s">
        <v>129</v>
      </c>
      <c r="B1151" s="1267"/>
      <c r="C1151" s="1267"/>
      <c r="D1151" s="73" t="e">
        <f>'Nom. Sic. Sem. 2'!#REF!</f>
        <v>#REF!</v>
      </c>
      <c r="E1151" s="52"/>
      <c r="F1151" s="54"/>
      <c r="G1151" s="55"/>
      <c r="I1151" s="1266" t="s">
        <v>129</v>
      </c>
      <c r="J1151" s="1267"/>
      <c r="K1151" s="1267"/>
      <c r="L1151" s="73" t="e">
        <f>'Nom. Sic. Sem. 2'!#REF!</f>
        <v>#REF!</v>
      </c>
      <c r="M1151" s="52"/>
      <c r="N1151" s="54"/>
    </row>
    <row r="1152" spans="1:14">
      <c r="A1152" s="1266" t="s">
        <v>130</v>
      </c>
      <c r="B1152" s="1267"/>
      <c r="C1152" s="1267"/>
      <c r="D1152" s="73" t="e">
        <f>'Nom. Sic. Sem. 2'!#REF!</f>
        <v>#REF!</v>
      </c>
      <c r="E1152" s="73"/>
      <c r="F1152" s="54"/>
      <c r="G1152" s="55"/>
      <c r="I1152" s="1266" t="s">
        <v>130</v>
      </c>
      <c r="J1152" s="1267"/>
      <c r="K1152" s="1267"/>
      <c r="L1152" s="73" t="e">
        <f>'Nom. Sic. Sem. 2'!#REF!</f>
        <v>#REF!</v>
      </c>
      <c r="M1152" s="73"/>
      <c r="N1152" s="54"/>
    </row>
    <row r="1153" spans="1:14">
      <c r="A1153" s="72" t="s">
        <v>131</v>
      </c>
      <c r="B1153" s="68"/>
      <c r="C1153" s="68"/>
      <c r="D1153" s="73" t="e">
        <f>'Nom. Sic. Sem. 2'!#REF!</f>
        <v>#REF!</v>
      </c>
      <c r="E1153" s="52"/>
      <c r="F1153" s="54"/>
      <c r="G1153" s="55"/>
      <c r="I1153" s="72" t="s">
        <v>131</v>
      </c>
      <c r="J1153" s="68"/>
      <c r="K1153" s="68"/>
      <c r="L1153" s="73" t="e">
        <f>'Nom. Sic. Sem. 2'!#REF!</f>
        <v>#REF!</v>
      </c>
      <c r="M1153" s="52"/>
      <c r="N1153" s="54"/>
    </row>
    <row r="1154" spans="1:14">
      <c r="A1154" s="1266" t="s">
        <v>132</v>
      </c>
      <c r="B1154" s="1267"/>
      <c r="C1154" s="1267"/>
      <c r="D1154" s="73" t="e">
        <f>'Nom. Sic. Sem. 2'!#REF!</f>
        <v>#REF!</v>
      </c>
      <c r="E1154" s="52"/>
      <c r="F1154" s="54"/>
      <c r="G1154" s="55"/>
      <c r="I1154" s="1266" t="s">
        <v>132</v>
      </c>
      <c r="J1154" s="1267"/>
      <c r="K1154" s="1267"/>
      <c r="L1154" s="73" t="e">
        <f>'Nom. Sic. Sem. 2'!#REF!</f>
        <v>#REF!</v>
      </c>
      <c r="M1154" s="52"/>
      <c r="N1154" s="54"/>
    </row>
    <row r="1155" spans="1:14">
      <c r="A1155" s="1266" t="s">
        <v>133</v>
      </c>
      <c r="B1155" s="1267"/>
      <c r="C1155" s="1267"/>
      <c r="D1155" s="73" t="e">
        <f>'Nom. Sic. Sem. 2'!#REF!</f>
        <v>#REF!</v>
      </c>
      <c r="E1155" s="52"/>
      <c r="F1155" s="54"/>
      <c r="G1155" s="55"/>
      <c r="I1155" s="1266" t="s">
        <v>133</v>
      </c>
      <c r="J1155" s="1267"/>
      <c r="K1155" s="1267"/>
      <c r="L1155" s="73" t="e">
        <f>'Nom. Sic. Sem. 2'!#REF!</f>
        <v>#REF!</v>
      </c>
      <c r="M1155" s="52"/>
      <c r="N1155" s="54"/>
    </row>
    <row r="1156" spans="1:14" ht="13.5" thickBot="1">
      <c r="A1156" s="1268" t="s">
        <v>134</v>
      </c>
      <c r="B1156" s="1257"/>
      <c r="C1156" s="1257"/>
      <c r="D1156" s="52"/>
      <c r="E1156" s="1269" t="e">
        <f>SUM(D1151:D1155)</f>
        <v>#REF!</v>
      </c>
      <c r="F1156" s="1258"/>
      <c r="G1156" s="69"/>
      <c r="I1156" s="1268" t="s">
        <v>134</v>
      </c>
      <c r="J1156" s="1269"/>
      <c r="K1156" s="1269"/>
      <c r="L1156" s="52"/>
      <c r="M1156" s="1270" t="e">
        <f>SUM(L1151:L1155)</f>
        <v>#REF!</v>
      </c>
      <c r="N1156" s="1271"/>
    </row>
    <row r="1157" spans="1:14" ht="13.5" thickBot="1">
      <c r="A1157" s="51"/>
      <c r="B1157" s="1248" t="s">
        <v>104</v>
      </c>
      <c r="C1157" s="1248"/>
      <c r="D1157" s="1248"/>
      <c r="E1157" s="1249" t="e">
        <f>(E1149-E1156)</f>
        <v>#REF!</v>
      </c>
      <c r="F1157" s="1250"/>
      <c r="G1157" s="69"/>
      <c r="I1157" s="51"/>
      <c r="J1157" s="1248" t="s">
        <v>104</v>
      </c>
      <c r="K1157" s="1248"/>
      <c r="L1157" s="1251"/>
      <c r="M1157" s="1249" t="e">
        <f>(M1149-M1156)</f>
        <v>#REF!</v>
      </c>
      <c r="N1157" s="1252"/>
    </row>
    <row r="1158" spans="1:14">
      <c r="A1158" s="51"/>
      <c r="B1158" s="52"/>
      <c r="C1158" s="52"/>
      <c r="D1158" s="52"/>
      <c r="E1158" s="52"/>
      <c r="F1158" s="54"/>
      <c r="G1158" s="55"/>
      <c r="I1158" s="51"/>
      <c r="J1158" s="52"/>
      <c r="K1158" s="52"/>
      <c r="L1158" s="52"/>
      <c r="M1158" s="52"/>
      <c r="N1158" s="54"/>
    </row>
    <row r="1159" spans="1:14">
      <c r="A1159" s="51"/>
      <c r="B1159" s="52"/>
      <c r="C1159" s="52"/>
      <c r="D1159" s="52"/>
      <c r="E1159" s="52"/>
      <c r="F1159" s="54"/>
      <c r="G1159" s="55"/>
      <c r="I1159" s="51"/>
      <c r="J1159" s="52"/>
      <c r="K1159" s="52"/>
      <c r="L1159" s="52"/>
      <c r="M1159" s="52"/>
      <c r="N1159" s="54"/>
    </row>
    <row r="1160" spans="1:14">
      <c r="A1160" s="1253"/>
      <c r="B1160" s="1254"/>
      <c r="C1160" s="1254"/>
      <c r="D1160" s="52" t="s">
        <v>135</v>
      </c>
      <c r="E1160" s="52"/>
      <c r="F1160" s="54"/>
      <c r="G1160" s="55"/>
      <c r="I1160" s="1253"/>
      <c r="J1160" s="1254"/>
      <c r="K1160" s="1254"/>
      <c r="L1160" s="52" t="s">
        <v>135</v>
      </c>
      <c r="M1160" s="52"/>
      <c r="N1160" s="54"/>
    </row>
    <row r="1161" spans="1:14">
      <c r="A1161" s="1255" t="s">
        <v>136</v>
      </c>
      <c r="B1161" s="1256"/>
      <c r="C1161" s="1256"/>
      <c r="D1161" s="1257" t="s">
        <v>137</v>
      </c>
      <c r="E1161" s="1257"/>
      <c r="F1161" s="1258"/>
      <c r="G1161" s="69"/>
      <c r="I1161" s="1255" t="s">
        <v>136</v>
      </c>
      <c r="J1161" s="1256"/>
      <c r="K1161" s="1256"/>
      <c r="L1161" s="1257" t="s">
        <v>137</v>
      </c>
      <c r="M1161" s="1257"/>
      <c r="N1161" s="1258"/>
    </row>
    <row r="1162" spans="1:14" ht="13.5" thickBot="1">
      <c r="A1162" s="75"/>
      <c r="B1162" s="76"/>
      <c r="C1162" s="76"/>
      <c r="D1162" s="76"/>
      <c r="E1162" s="76"/>
      <c r="F1162" s="77"/>
      <c r="G1162" s="55"/>
      <c r="I1162" s="75"/>
      <c r="J1162" s="76"/>
      <c r="K1162" s="76"/>
      <c r="L1162" s="76"/>
      <c r="M1162" s="76"/>
      <c r="N1162" s="77"/>
    </row>
  </sheetData>
  <mergeCells count="2075">
    <mergeCell ref="B927:C927"/>
    <mergeCell ref="E927:F927"/>
    <mergeCell ref="A928:D928"/>
    <mergeCell ref="E928:F928"/>
    <mergeCell ref="A929:C929"/>
    <mergeCell ref="A930:C930"/>
    <mergeCell ref="E922:F922"/>
    <mergeCell ref="E923:F923"/>
    <mergeCell ref="E924:F924"/>
    <mergeCell ref="E925:F925"/>
    <mergeCell ref="B926:D926"/>
    <mergeCell ref="E926:F926"/>
    <mergeCell ref="A914:F914"/>
    <mergeCell ref="A917:B917"/>
    <mergeCell ref="C917:F917"/>
    <mergeCell ref="E919:F919"/>
    <mergeCell ref="E920:F920"/>
    <mergeCell ref="E921:F921"/>
    <mergeCell ref="A905:C905"/>
    <mergeCell ref="E905:F905"/>
    <mergeCell ref="B906:D906"/>
    <mergeCell ref="E906:F906"/>
    <mergeCell ref="A909:C909"/>
    <mergeCell ref="A910:C910"/>
    <mergeCell ref="D910:F910"/>
    <mergeCell ref="A899:D899"/>
    <mergeCell ref="E899:F899"/>
    <mergeCell ref="A900:C900"/>
    <mergeCell ref="A901:C901"/>
    <mergeCell ref="A903:C903"/>
    <mergeCell ref="A904:C904"/>
    <mergeCell ref="E894:F894"/>
    <mergeCell ref="E895:F895"/>
    <mergeCell ref="E896:F896"/>
    <mergeCell ref="B897:D897"/>
    <mergeCell ref="E897:F897"/>
    <mergeCell ref="B898:C898"/>
    <mergeCell ref="E898:F898"/>
    <mergeCell ref="A888:B888"/>
    <mergeCell ref="C888:F888"/>
    <mergeCell ref="E890:F890"/>
    <mergeCell ref="E891:F891"/>
    <mergeCell ref="E892:F892"/>
    <mergeCell ref="E893:F893"/>
    <mergeCell ref="B877:D877"/>
    <mergeCell ref="E877:F877"/>
    <mergeCell ref="A880:C880"/>
    <mergeCell ref="A881:C881"/>
    <mergeCell ref="D881:F881"/>
    <mergeCell ref="A885:F885"/>
    <mergeCell ref="A871:C871"/>
    <mergeCell ref="A872:C872"/>
    <mergeCell ref="A874:C874"/>
    <mergeCell ref="A875:C875"/>
    <mergeCell ref="A876:C876"/>
    <mergeCell ref="E876:F876"/>
    <mergeCell ref="B868:D868"/>
    <mergeCell ref="E868:F868"/>
    <mergeCell ref="B869:C869"/>
    <mergeCell ref="E869:F869"/>
    <mergeCell ref="A870:D870"/>
    <mergeCell ref="E870:F870"/>
    <mergeCell ref="E862:F862"/>
    <mergeCell ref="E863:F863"/>
    <mergeCell ref="E864:F864"/>
    <mergeCell ref="E865:F865"/>
    <mergeCell ref="E866:F866"/>
    <mergeCell ref="E867:F867"/>
    <mergeCell ref="A859:B859"/>
    <mergeCell ref="C859:F859"/>
    <mergeCell ref="I859:J859"/>
    <mergeCell ref="K859:N859"/>
    <mergeCell ref="A850:C850"/>
    <mergeCell ref="E861:F861"/>
    <mergeCell ref="M861:N861"/>
    <mergeCell ref="I850:K850"/>
    <mergeCell ref="I851:K851"/>
    <mergeCell ref="L851:N851"/>
    <mergeCell ref="A856:F856"/>
    <mergeCell ref="I856:N856"/>
    <mergeCell ref="A851:C851"/>
    <mergeCell ref="D851:F851"/>
    <mergeCell ref="I841:K841"/>
    <mergeCell ref="I842:K842"/>
    <mergeCell ref="I844:K844"/>
    <mergeCell ref="I845:K845"/>
    <mergeCell ref="I846:K846"/>
    <mergeCell ref="M846:N846"/>
    <mergeCell ref="A846:C846"/>
    <mergeCell ref="E846:F846"/>
    <mergeCell ref="B847:D847"/>
    <mergeCell ref="E847:F847"/>
    <mergeCell ref="A1:F1"/>
    <mergeCell ref="A4:B4"/>
    <mergeCell ref="C4:F4"/>
    <mergeCell ref="M832:N832"/>
    <mergeCell ref="M833:N833"/>
    <mergeCell ref="M834:N834"/>
    <mergeCell ref="E9:F9"/>
    <mergeCell ref="E10:F10"/>
    <mergeCell ref="E12:F12"/>
    <mergeCell ref="E6:F6"/>
    <mergeCell ref="E7:F7"/>
    <mergeCell ref="E8:F8"/>
    <mergeCell ref="B15:C15"/>
    <mergeCell ref="E15:F15"/>
    <mergeCell ref="A16:D16"/>
    <mergeCell ref="E16:F16"/>
    <mergeCell ref="E13:F13"/>
    <mergeCell ref="B14:D14"/>
    <mergeCell ref="E14:F14"/>
    <mergeCell ref="E11:F11"/>
    <mergeCell ref="A21:C21"/>
    <mergeCell ref="A22:C22"/>
    <mergeCell ref="E22:F22"/>
    <mergeCell ref="A17:C17"/>
    <mergeCell ref="A18:C18"/>
    <mergeCell ref="A20:C20"/>
    <mergeCell ref="A27:C27"/>
    <mergeCell ref="D27:F27"/>
    <mergeCell ref="A32:F32"/>
    <mergeCell ref="B23:D23"/>
    <mergeCell ref="E23:F23"/>
    <mergeCell ref="A26:C26"/>
    <mergeCell ref="E38:F38"/>
    <mergeCell ref="E39:F39"/>
    <mergeCell ref="E40:F40"/>
    <mergeCell ref="A35:B35"/>
    <mergeCell ref="C35:F35"/>
    <mergeCell ref="E37:F37"/>
    <mergeCell ref="B45:D45"/>
    <mergeCell ref="E45:F45"/>
    <mergeCell ref="B46:C46"/>
    <mergeCell ref="E46:F46"/>
    <mergeCell ref="E41:F41"/>
    <mergeCell ref="E43:F43"/>
    <mergeCell ref="E44:F44"/>
    <mergeCell ref="E42:F42"/>
    <mergeCell ref="A49:C49"/>
    <mergeCell ref="A51:C51"/>
    <mergeCell ref="A52:C52"/>
    <mergeCell ref="A47:D47"/>
    <mergeCell ref="E47:F47"/>
    <mergeCell ref="A48:C48"/>
    <mergeCell ref="A57:C57"/>
    <mergeCell ref="A58:C58"/>
    <mergeCell ref="D58:F58"/>
    <mergeCell ref="A53:C53"/>
    <mergeCell ref="E53:F53"/>
    <mergeCell ref="B54:D54"/>
    <mergeCell ref="E54:F54"/>
    <mergeCell ref="E67:F67"/>
    <mergeCell ref="E68:F68"/>
    <mergeCell ref="E69:F69"/>
    <mergeCell ref="A61:F61"/>
    <mergeCell ref="A62:F62"/>
    <mergeCell ref="A65:B65"/>
    <mergeCell ref="C65:F65"/>
    <mergeCell ref="E74:F74"/>
    <mergeCell ref="B75:D75"/>
    <mergeCell ref="E75:F75"/>
    <mergeCell ref="E70:F70"/>
    <mergeCell ref="E71:F71"/>
    <mergeCell ref="E73:F73"/>
    <mergeCell ref="E72:F72"/>
    <mergeCell ref="A78:C78"/>
    <mergeCell ref="A79:C79"/>
    <mergeCell ref="A81:C81"/>
    <mergeCell ref="B76:C76"/>
    <mergeCell ref="E76:F76"/>
    <mergeCell ref="A77:D77"/>
    <mergeCell ref="E77:F77"/>
    <mergeCell ref="B84:D84"/>
    <mergeCell ref="E84:F84"/>
    <mergeCell ref="A87:C87"/>
    <mergeCell ref="A82:C82"/>
    <mergeCell ref="A83:C83"/>
    <mergeCell ref="E83:F83"/>
    <mergeCell ref="A95:B95"/>
    <mergeCell ref="C95:F95"/>
    <mergeCell ref="E97:F97"/>
    <mergeCell ref="A88:C88"/>
    <mergeCell ref="D88:F88"/>
    <mergeCell ref="A92:F92"/>
    <mergeCell ref="E101:F101"/>
    <mergeCell ref="E103:F103"/>
    <mergeCell ref="E104:F104"/>
    <mergeCell ref="E98:F98"/>
    <mergeCell ref="E99:F99"/>
    <mergeCell ref="E100:F100"/>
    <mergeCell ref="A107:D107"/>
    <mergeCell ref="E107:F107"/>
    <mergeCell ref="A108:C108"/>
    <mergeCell ref="B105:D105"/>
    <mergeCell ref="E105:F105"/>
    <mergeCell ref="B106:C106"/>
    <mergeCell ref="E106:F106"/>
    <mergeCell ref="A113:C113"/>
    <mergeCell ref="E113:F113"/>
    <mergeCell ref="B114:D114"/>
    <mergeCell ref="E114:F114"/>
    <mergeCell ref="A109:C109"/>
    <mergeCell ref="A111:C111"/>
    <mergeCell ref="A112:C112"/>
    <mergeCell ref="E120:F120"/>
    <mergeCell ref="A122:F122"/>
    <mergeCell ref="A125:B125"/>
    <mergeCell ref="C125:F125"/>
    <mergeCell ref="A117:C117"/>
    <mergeCell ref="A118:C118"/>
    <mergeCell ref="D118:F118"/>
    <mergeCell ref="E130:F130"/>
    <mergeCell ref="E131:F131"/>
    <mergeCell ref="E133:F133"/>
    <mergeCell ref="E127:F127"/>
    <mergeCell ref="E128:F128"/>
    <mergeCell ref="E129:F129"/>
    <mergeCell ref="B136:C136"/>
    <mergeCell ref="E136:F136"/>
    <mergeCell ref="A137:D137"/>
    <mergeCell ref="E137:F137"/>
    <mergeCell ref="E134:F134"/>
    <mergeCell ref="B135:D135"/>
    <mergeCell ref="E135:F135"/>
    <mergeCell ref="A142:C142"/>
    <mergeCell ref="A143:C143"/>
    <mergeCell ref="E143:F143"/>
    <mergeCell ref="A138:C138"/>
    <mergeCell ref="A139:C139"/>
    <mergeCell ref="A141:C141"/>
    <mergeCell ref="A148:C148"/>
    <mergeCell ref="D148:F148"/>
    <mergeCell ref="A152:F152"/>
    <mergeCell ref="B144:D144"/>
    <mergeCell ref="E144:F144"/>
    <mergeCell ref="A147:C147"/>
    <mergeCell ref="E158:F158"/>
    <mergeCell ref="E159:F159"/>
    <mergeCell ref="E160:F160"/>
    <mergeCell ref="A155:B155"/>
    <mergeCell ref="C155:F155"/>
    <mergeCell ref="E157:F157"/>
    <mergeCell ref="B165:D165"/>
    <mergeCell ref="E165:F165"/>
    <mergeCell ref="B166:C166"/>
    <mergeCell ref="E166:F166"/>
    <mergeCell ref="E161:F161"/>
    <mergeCell ref="E163:F163"/>
    <mergeCell ref="E164:F164"/>
    <mergeCell ref="A169:C169"/>
    <mergeCell ref="A171:C171"/>
    <mergeCell ref="A172:C172"/>
    <mergeCell ref="A167:D167"/>
    <mergeCell ref="E167:F167"/>
    <mergeCell ref="A168:C168"/>
    <mergeCell ref="A177:C177"/>
    <mergeCell ref="A178:C178"/>
    <mergeCell ref="D178:F178"/>
    <mergeCell ref="A173:C173"/>
    <mergeCell ref="E173:F173"/>
    <mergeCell ref="B174:D174"/>
    <mergeCell ref="E174:F174"/>
    <mergeCell ref="A185:B185"/>
    <mergeCell ref="C185:F185"/>
    <mergeCell ref="E187:F187"/>
    <mergeCell ref="A180:C180"/>
    <mergeCell ref="A181:C181"/>
    <mergeCell ref="A182:F182"/>
    <mergeCell ref="E191:F191"/>
    <mergeCell ref="E193:F193"/>
    <mergeCell ref="E194:F194"/>
    <mergeCell ref="E188:F188"/>
    <mergeCell ref="E189:F189"/>
    <mergeCell ref="E190:F190"/>
    <mergeCell ref="E192:F192"/>
    <mergeCell ref="A197:D197"/>
    <mergeCell ref="E197:F197"/>
    <mergeCell ref="A198:C198"/>
    <mergeCell ref="B195:D195"/>
    <mergeCell ref="E195:F195"/>
    <mergeCell ref="B196:C196"/>
    <mergeCell ref="E196:F196"/>
    <mergeCell ref="A203:C203"/>
    <mergeCell ref="E203:F203"/>
    <mergeCell ref="B204:D204"/>
    <mergeCell ref="E204:F204"/>
    <mergeCell ref="A199:C199"/>
    <mergeCell ref="A201:C201"/>
    <mergeCell ref="A202:C202"/>
    <mergeCell ref="A211:F211"/>
    <mergeCell ref="A214:B214"/>
    <mergeCell ref="C214:F214"/>
    <mergeCell ref="A207:C207"/>
    <mergeCell ref="A208:C208"/>
    <mergeCell ref="D208:F208"/>
    <mergeCell ref="E219:F219"/>
    <mergeCell ref="E220:F220"/>
    <mergeCell ref="E222:F222"/>
    <mergeCell ref="E216:F216"/>
    <mergeCell ref="E217:F217"/>
    <mergeCell ref="E218:F218"/>
    <mergeCell ref="B225:C225"/>
    <mergeCell ref="E225:F225"/>
    <mergeCell ref="A226:D226"/>
    <mergeCell ref="E226:F226"/>
    <mergeCell ref="E223:F223"/>
    <mergeCell ref="B224:D224"/>
    <mergeCell ref="E224:F224"/>
    <mergeCell ref="A231:C231"/>
    <mergeCell ref="A232:C232"/>
    <mergeCell ref="E232:F232"/>
    <mergeCell ref="A227:C227"/>
    <mergeCell ref="A228:C228"/>
    <mergeCell ref="A230:C230"/>
    <mergeCell ref="A237:C237"/>
    <mergeCell ref="D237:F237"/>
    <mergeCell ref="A240:C240"/>
    <mergeCell ref="B233:D233"/>
    <mergeCell ref="E233:F233"/>
    <mergeCell ref="A236:C236"/>
    <mergeCell ref="E246:F246"/>
    <mergeCell ref="E247:F247"/>
    <mergeCell ref="E248:F248"/>
    <mergeCell ref="A241:F241"/>
    <mergeCell ref="A244:B244"/>
    <mergeCell ref="C244:F244"/>
    <mergeCell ref="E253:F253"/>
    <mergeCell ref="B254:D254"/>
    <mergeCell ref="E254:F254"/>
    <mergeCell ref="E249:F249"/>
    <mergeCell ref="E250:F250"/>
    <mergeCell ref="E252:F252"/>
    <mergeCell ref="A257:C257"/>
    <mergeCell ref="A258:C258"/>
    <mergeCell ref="A260:C260"/>
    <mergeCell ref="B255:C255"/>
    <mergeCell ref="E255:F255"/>
    <mergeCell ref="A256:D256"/>
    <mergeCell ref="E256:F256"/>
    <mergeCell ref="B263:D263"/>
    <mergeCell ref="E263:F263"/>
    <mergeCell ref="A266:C266"/>
    <mergeCell ref="A261:C261"/>
    <mergeCell ref="A262:C262"/>
    <mergeCell ref="E262:F262"/>
    <mergeCell ref="A274:B274"/>
    <mergeCell ref="C274:F274"/>
    <mergeCell ref="E276:F276"/>
    <mergeCell ref="A267:C267"/>
    <mergeCell ref="D267:F267"/>
    <mergeCell ref="A271:F271"/>
    <mergeCell ref="E280:F280"/>
    <mergeCell ref="E282:F282"/>
    <mergeCell ref="E283:F283"/>
    <mergeCell ref="E277:F277"/>
    <mergeCell ref="E278:F278"/>
    <mergeCell ref="E279:F279"/>
    <mergeCell ref="E281:F281"/>
    <mergeCell ref="A286:D286"/>
    <mergeCell ref="E286:F286"/>
    <mergeCell ref="A287:C287"/>
    <mergeCell ref="B284:D284"/>
    <mergeCell ref="E284:F284"/>
    <mergeCell ref="B285:C285"/>
    <mergeCell ref="E285:F285"/>
    <mergeCell ref="A292:C292"/>
    <mergeCell ref="E292:F292"/>
    <mergeCell ref="B293:D293"/>
    <mergeCell ref="E293:F293"/>
    <mergeCell ref="A288:C288"/>
    <mergeCell ref="A290:C290"/>
    <mergeCell ref="A291:C291"/>
    <mergeCell ref="A300:B300"/>
    <mergeCell ref="C300:F300"/>
    <mergeCell ref="A301:F301"/>
    <mergeCell ref="A296:C296"/>
    <mergeCell ref="A297:C297"/>
    <mergeCell ref="D297:F297"/>
    <mergeCell ref="E307:F307"/>
    <mergeCell ref="E308:F308"/>
    <mergeCell ref="E309:F309"/>
    <mergeCell ref="A304:B304"/>
    <mergeCell ref="C304:F304"/>
    <mergeCell ref="E306:F306"/>
    <mergeCell ref="B314:D314"/>
    <mergeCell ref="E314:F314"/>
    <mergeCell ref="B315:C315"/>
    <mergeCell ref="E315:F315"/>
    <mergeCell ref="E310:F310"/>
    <mergeCell ref="E312:F312"/>
    <mergeCell ref="E313:F313"/>
    <mergeCell ref="E311:F311"/>
    <mergeCell ref="A318:C318"/>
    <mergeCell ref="A320:C320"/>
    <mergeCell ref="A321:C321"/>
    <mergeCell ref="A316:D316"/>
    <mergeCell ref="E316:F316"/>
    <mergeCell ref="A317:C317"/>
    <mergeCell ref="A326:C326"/>
    <mergeCell ref="A327:C327"/>
    <mergeCell ref="D327:F327"/>
    <mergeCell ref="A322:C322"/>
    <mergeCell ref="E322:F322"/>
    <mergeCell ref="B323:D323"/>
    <mergeCell ref="E323:F323"/>
    <mergeCell ref="E336:F336"/>
    <mergeCell ref="E337:F337"/>
    <mergeCell ref="E338:F338"/>
    <mergeCell ref="A331:F331"/>
    <mergeCell ref="A334:B334"/>
    <mergeCell ref="C334:F334"/>
    <mergeCell ref="E343:F343"/>
    <mergeCell ref="B344:D344"/>
    <mergeCell ref="E344:F344"/>
    <mergeCell ref="E339:F339"/>
    <mergeCell ref="E340:F340"/>
    <mergeCell ref="E342:F342"/>
    <mergeCell ref="A347:C347"/>
    <mergeCell ref="A348:C348"/>
    <mergeCell ref="A350:C350"/>
    <mergeCell ref="B345:C345"/>
    <mergeCell ref="E345:F345"/>
    <mergeCell ref="A346:D346"/>
    <mergeCell ref="E346:F346"/>
    <mergeCell ref="B374:D374"/>
    <mergeCell ref="E374:F374"/>
    <mergeCell ref="B375:C375"/>
    <mergeCell ref="E375:F375"/>
    <mergeCell ref="B405:C405"/>
    <mergeCell ref="E405:F405"/>
    <mergeCell ref="A406:D406"/>
    <mergeCell ref="E406:F406"/>
    <mergeCell ref="E403:F403"/>
    <mergeCell ref="B404:D404"/>
    <mergeCell ref="E404:F404"/>
    <mergeCell ref="B353:D353"/>
    <mergeCell ref="E353:F353"/>
    <mergeCell ref="A356:C356"/>
    <mergeCell ref="A351:C351"/>
    <mergeCell ref="A352:C352"/>
    <mergeCell ref="E352:F352"/>
    <mergeCell ref="A357:C357"/>
    <mergeCell ref="D357:F357"/>
    <mergeCell ref="E359:F359"/>
    <mergeCell ref="A382:C382"/>
    <mergeCell ref="E382:F382"/>
    <mergeCell ref="E370:F370"/>
    <mergeCell ref="E372:F372"/>
    <mergeCell ref="E373:F373"/>
    <mergeCell ref="A391:F391"/>
    <mergeCell ref="A394:B394"/>
    <mergeCell ref="C394:F394"/>
    <mergeCell ref="A411:C411"/>
    <mergeCell ref="A412:C412"/>
    <mergeCell ref="E412:F412"/>
    <mergeCell ref="A407:C407"/>
    <mergeCell ref="A408:C408"/>
    <mergeCell ref="A410:C410"/>
    <mergeCell ref="A417:C417"/>
    <mergeCell ref="D417:F417"/>
    <mergeCell ref="A424:F424"/>
    <mergeCell ref="B413:D413"/>
    <mergeCell ref="E413:F413"/>
    <mergeCell ref="A416:C416"/>
    <mergeCell ref="E430:F430"/>
    <mergeCell ref="E431:F431"/>
    <mergeCell ref="E432:F432"/>
    <mergeCell ref="A427:B427"/>
    <mergeCell ref="C427:F427"/>
    <mergeCell ref="E429:F429"/>
    <mergeCell ref="B437:D437"/>
    <mergeCell ref="E437:F437"/>
    <mergeCell ref="B438:C438"/>
    <mergeCell ref="E438:F438"/>
    <mergeCell ref="E433:F433"/>
    <mergeCell ref="E435:F435"/>
    <mergeCell ref="E436:F436"/>
    <mergeCell ref="A441:C441"/>
    <mergeCell ref="A443:C443"/>
    <mergeCell ref="A444:C444"/>
    <mergeCell ref="A439:D439"/>
    <mergeCell ref="E439:F439"/>
    <mergeCell ref="A440:C440"/>
    <mergeCell ref="A449:C449"/>
    <mergeCell ref="A450:C450"/>
    <mergeCell ref="D450:F450"/>
    <mergeCell ref="A445:C445"/>
    <mergeCell ref="E445:F445"/>
    <mergeCell ref="B446:D446"/>
    <mergeCell ref="E446:F446"/>
    <mergeCell ref="A457:B457"/>
    <mergeCell ref="C457:F457"/>
    <mergeCell ref="E459:F459"/>
    <mergeCell ref="E452:F452"/>
    <mergeCell ref="E453:F453"/>
    <mergeCell ref="A454:F454"/>
    <mergeCell ref="E463:F463"/>
    <mergeCell ref="E465:F465"/>
    <mergeCell ref="E466:F466"/>
    <mergeCell ref="E460:F460"/>
    <mergeCell ref="E461:F461"/>
    <mergeCell ref="E462:F462"/>
    <mergeCell ref="E464:F464"/>
    <mergeCell ref="A469:D469"/>
    <mergeCell ref="E469:F469"/>
    <mergeCell ref="A470:C470"/>
    <mergeCell ref="B467:D467"/>
    <mergeCell ref="E467:F467"/>
    <mergeCell ref="B468:C468"/>
    <mergeCell ref="E468:F468"/>
    <mergeCell ref="A475:C475"/>
    <mergeCell ref="E475:F475"/>
    <mergeCell ref="B476:D476"/>
    <mergeCell ref="E476:F476"/>
    <mergeCell ref="A471:C471"/>
    <mergeCell ref="A473:C473"/>
    <mergeCell ref="A474:C474"/>
    <mergeCell ref="A487:F487"/>
    <mergeCell ref="A490:B490"/>
    <mergeCell ref="C490:F490"/>
    <mergeCell ref="A479:C479"/>
    <mergeCell ref="A480:C480"/>
    <mergeCell ref="D480:F480"/>
    <mergeCell ref="E495:F495"/>
    <mergeCell ref="E496:F496"/>
    <mergeCell ref="E497:F497"/>
    <mergeCell ref="E492:F492"/>
    <mergeCell ref="E493:F493"/>
    <mergeCell ref="E494:F494"/>
    <mergeCell ref="B500:C500"/>
    <mergeCell ref="E500:F500"/>
    <mergeCell ref="A501:D501"/>
    <mergeCell ref="E501:F501"/>
    <mergeCell ref="E498:F498"/>
    <mergeCell ref="B499:D499"/>
    <mergeCell ref="E499:F499"/>
    <mergeCell ref="A506:C506"/>
    <mergeCell ref="A507:C507"/>
    <mergeCell ref="E507:F507"/>
    <mergeCell ref="A502:C502"/>
    <mergeCell ref="A503:C503"/>
    <mergeCell ref="A505:C505"/>
    <mergeCell ref="A512:C512"/>
    <mergeCell ref="D512:F512"/>
    <mergeCell ref="A515:C515"/>
    <mergeCell ref="B508:D508"/>
    <mergeCell ref="E508:F508"/>
    <mergeCell ref="A511:C511"/>
    <mergeCell ref="E521:F521"/>
    <mergeCell ref="E522:F522"/>
    <mergeCell ref="E523:F523"/>
    <mergeCell ref="A516:F516"/>
    <mergeCell ref="A519:B519"/>
    <mergeCell ref="C519:F519"/>
    <mergeCell ref="E528:F528"/>
    <mergeCell ref="B529:D529"/>
    <mergeCell ref="E529:F529"/>
    <mergeCell ref="E524:F524"/>
    <mergeCell ref="E525:F525"/>
    <mergeCell ref="E527:F527"/>
    <mergeCell ref="A532:C532"/>
    <mergeCell ref="A533:C533"/>
    <mergeCell ref="A535:C535"/>
    <mergeCell ref="B530:C530"/>
    <mergeCell ref="E530:F530"/>
    <mergeCell ref="A531:D531"/>
    <mergeCell ref="E531:F531"/>
    <mergeCell ref="B538:D538"/>
    <mergeCell ref="E538:F538"/>
    <mergeCell ref="A541:C541"/>
    <mergeCell ref="A536:C536"/>
    <mergeCell ref="A537:C537"/>
    <mergeCell ref="E537:F537"/>
    <mergeCell ref="A552:B552"/>
    <mergeCell ref="C552:F552"/>
    <mergeCell ref="E554:F554"/>
    <mergeCell ref="A542:C542"/>
    <mergeCell ref="D542:F542"/>
    <mergeCell ref="A549:F549"/>
    <mergeCell ref="E558:F558"/>
    <mergeCell ref="E560:F560"/>
    <mergeCell ref="E561:F561"/>
    <mergeCell ref="E555:F555"/>
    <mergeCell ref="E556:F556"/>
    <mergeCell ref="E557:F557"/>
    <mergeCell ref="E559:F559"/>
    <mergeCell ref="A564:D564"/>
    <mergeCell ref="E564:F564"/>
    <mergeCell ref="A565:C565"/>
    <mergeCell ref="B562:D562"/>
    <mergeCell ref="E562:F562"/>
    <mergeCell ref="B563:C563"/>
    <mergeCell ref="E563:F563"/>
    <mergeCell ref="A570:C570"/>
    <mergeCell ref="E570:F570"/>
    <mergeCell ref="B571:D571"/>
    <mergeCell ref="E571:F571"/>
    <mergeCell ref="A566:C566"/>
    <mergeCell ref="A568:C568"/>
    <mergeCell ref="A569:C569"/>
    <mergeCell ref="A577:C577"/>
    <mergeCell ref="D577:F577"/>
    <mergeCell ref="A579:F579"/>
    <mergeCell ref="A574:C574"/>
    <mergeCell ref="A575:C575"/>
    <mergeCell ref="D575:F575"/>
    <mergeCell ref="E585:F585"/>
    <mergeCell ref="E586:F586"/>
    <mergeCell ref="E587:F587"/>
    <mergeCell ref="A582:B582"/>
    <mergeCell ref="C582:F582"/>
    <mergeCell ref="E584:F584"/>
    <mergeCell ref="B592:D592"/>
    <mergeCell ref="E592:F592"/>
    <mergeCell ref="B593:C593"/>
    <mergeCell ref="E593:F593"/>
    <mergeCell ref="E588:F588"/>
    <mergeCell ref="E590:F590"/>
    <mergeCell ref="E591:F591"/>
    <mergeCell ref="E589:F589"/>
    <mergeCell ref="A596:C596"/>
    <mergeCell ref="A598:C598"/>
    <mergeCell ref="A599:C599"/>
    <mergeCell ref="A594:D594"/>
    <mergeCell ref="E594:F594"/>
    <mergeCell ref="A595:C595"/>
    <mergeCell ref="A604:C604"/>
    <mergeCell ref="A605:C605"/>
    <mergeCell ref="D605:F605"/>
    <mergeCell ref="A600:C600"/>
    <mergeCell ref="E600:F600"/>
    <mergeCell ref="B601:D601"/>
    <mergeCell ref="E601:F601"/>
    <mergeCell ref="A610:F610"/>
    <mergeCell ref="A613:B613"/>
    <mergeCell ref="C613:F613"/>
    <mergeCell ref="E618:F618"/>
    <mergeCell ref="E619:F619"/>
    <mergeCell ref="E621:F621"/>
    <mergeCell ref="E615:F615"/>
    <mergeCell ref="E616:F616"/>
    <mergeCell ref="E617:F617"/>
    <mergeCell ref="E620:F620"/>
    <mergeCell ref="A656:C656"/>
    <mergeCell ref="B624:C624"/>
    <mergeCell ref="E624:F624"/>
    <mergeCell ref="A625:D625"/>
    <mergeCell ref="E625:F625"/>
    <mergeCell ref="E622:F622"/>
    <mergeCell ref="B623:D623"/>
    <mergeCell ref="E623:F623"/>
    <mergeCell ref="A630:C630"/>
    <mergeCell ref="A631:C631"/>
    <mergeCell ref="E631:F631"/>
    <mergeCell ref="A626:C626"/>
    <mergeCell ref="A627:C627"/>
    <mergeCell ref="A629:C629"/>
    <mergeCell ref="A636:C636"/>
    <mergeCell ref="D636:F636"/>
    <mergeCell ref="A640:F640"/>
    <mergeCell ref="B632:D632"/>
    <mergeCell ref="E632:F632"/>
    <mergeCell ref="A635:C635"/>
    <mergeCell ref="A665:C665"/>
    <mergeCell ref="A666:C666"/>
    <mergeCell ref="D666:F666"/>
    <mergeCell ref="A677:B677"/>
    <mergeCell ref="C677:F677"/>
    <mergeCell ref="I674:N674"/>
    <mergeCell ref="L666:N666"/>
    <mergeCell ref="I666:K666"/>
    <mergeCell ref="I665:K665"/>
    <mergeCell ref="M662:N662"/>
    <mergeCell ref="J662:L662"/>
    <mergeCell ref="M661:N661"/>
    <mergeCell ref="I661:K661"/>
    <mergeCell ref="E646:F646"/>
    <mergeCell ref="E647:F647"/>
    <mergeCell ref="E648:F648"/>
    <mergeCell ref="A643:B643"/>
    <mergeCell ref="C643:F643"/>
    <mergeCell ref="E645:F645"/>
    <mergeCell ref="B653:D653"/>
    <mergeCell ref="E653:F653"/>
    <mergeCell ref="B654:C654"/>
    <mergeCell ref="E654:F654"/>
    <mergeCell ref="E649:F649"/>
    <mergeCell ref="E651:F651"/>
    <mergeCell ref="E652:F652"/>
    <mergeCell ref="E650:F650"/>
    <mergeCell ref="A657:C657"/>
    <mergeCell ref="A659:C659"/>
    <mergeCell ref="A660:C660"/>
    <mergeCell ref="A655:D655"/>
    <mergeCell ref="E655:F655"/>
    <mergeCell ref="I660:K660"/>
    <mergeCell ref="E683:F683"/>
    <mergeCell ref="E684:F684"/>
    <mergeCell ref="E685:F685"/>
    <mergeCell ref="M694:N694"/>
    <mergeCell ref="E681:F681"/>
    <mergeCell ref="E682:F682"/>
    <mergeCell ref="A688:D688"/>
    <mergeCell ref="E688:F688"/>
    <mergeCell ref="A689:C689"/>
    <mergeCell ref="B686:D686"/>
    <mergeCell ref="E686:F686"/>
    <mergeCell ref="B687:C687"/>
    <mergeCell ref="E687:F687"/>
    <mergeCell ref="A694:C694"/>
    <mergeCell ref="E694:F694"/>
    <mergeCell ref="B695:D695"/>
    <mergeCell ref="E695:F695"/>
    <mergeCell ref="A690:C690"/>
    <mergeCell ref="A692:C692"/>
    <mergeCell ref="A693:C693"/>
    <mergeCell ref="E679:F679"/>
    <mergeCell ref="E680:F680"/>
    <mergeCell ref="A661:C661"/>
    <mergeCell ref="E661:F661"/>
    <mergeCell ref="B662:D662"/>
    <mergeCell ref="E662:F662"/>
    <mergeCell ref="A674:F674"/>
    <mergeCell ref="M686:N686"/>
    <mergeCell ref="M687:N687"/>
    <mergeCell ref="M683:N683"/>
    <mergeCell ref="M679:N679"/>
    <mergeCell ref="A708:F708"/>
    <mergeCell ref="A711:B711"/>
    <mergeCell ref="C711:F711"/>
    <mergeCell ref="A698:C698"/>
    <mergeCell ref="A699:C699"/>
    <mergeCell ref="D699:F699"/>
    <mergeCell ref="E716:F716"/>
    <mergeCell ref="E717:F717"/>
    <mergeCell ref="E718:F718"/>
    <mergeCell ref="E713:F713"/>
    <mergeCell ref="E714:F714"/>
    <mergeCell ref="E715:F715"/>
    <mergeCell ref="B721:C721"/>
    <mergeCell ref="E721:F721"/>
    <mergeCell ref="A722:D722"/>
    <mergeCell ref="E722:F722"/>
    <mergeCell ref="E719:F719"/>
    <mergeCell ref="B720:D720"/>
    <mergeCell ref="E720:F720"/>
    <mergeCell ref="A727:C727"/>
    <mergeCell ref="A728:C728"/>
    <mergeCell ref="E728:F728"/>
    <mergeCell ref="A723:C723"/>
    <mergeCell ref="A724:C724"/>
    <mergeCell ref="A726:C726"/>
    <mergeCell ref="A738:F738"/>
    <mergeCell ref="A741:B741"/>
    <mergeCell ref="C741:F741"/>
    <mergeCell ref="A733:C733"/>
    <mergeCell ref="D733:F733"/>
    <mergeCell ref="B729:D729"/>
    <mergeCell ref="E729:F729"/>
    <mergeCell ref="A732:C732"/>
    <mergeCell ref="E746:F746"/>
    <mergeCell ref="E747:F747"/>
    <mergeCell ref="E748:F748"/>
    <mergeCell ref="E743:F743"/>
    <mergeCell ref="E744:F744"/>
    <mergeCell ref="E745:F745"/>
    <mergeCell ref="B751:C751"/>
    <mergeCell ref="E751:F751"/>
    <mergeCell ref="A752:D752"/>
    <mergeCell ref="E752:F752"/>
    <mergeCell ref="E749:F749"/>
    <mergeCell ref="B750:D750"/>
    <mergeCell ref="E750:F750"/>
    <mergeCell ref="A757:C757"/>
    <mergeCell ref="A758:C758"/>
    <mergeCell ref="E758:F758"/>
    <mergeCell ref="A753:C753"/>
    <mergeCell ref="A754:C754"/>
    <mergeCell ref="A756:C756"/>
    <mergeCell ref="A763:C763"/>
    <mergeCell ref="D763:F763"/>
    <mergeCell ref="A768:F768"/>
    <mergeCell ref="B759:D759"/>
    <mergeCell ref="E759:F759"/>
    <mergeCell ref="A762:C762"/>
    <mergeCell ref="E774:F774"/>
    <mergeCell ref="E775:F775"/>
    <mergeCell ref="E776:F776"/>
    <mergeCell ref="A771:B771"/>
    <mergeCell ref="C771:F771"/>
    <mergeCell ref="E773:F773"/>
    <mergeCell ref="B780:D780"/>
    <mergeCell ref="E780:F780"/>
    <mergeCell ref="B781:C781"/>
    <mergeCell ref="E781:F781"/>
    <mergeCell ref="E777:F777"/>
    <mergeCell ref="E778:F778"/>
    <mergeCell ref="E779:F779"/>
    <mergeCell ref="A784:C784"/>
    <mergeCell ref="A786:C786"/>
    <mergeCell ref="A787:C787"/>
    <mergeCell ref="A782:D782"/>
    <mergeCell ref="E782:F782"/>
    <mergeCell ref="A783:C783"/>
    <mergeCell ref="A792:C792"/>
    <mergeCell ref="A793:C793"/>
    <mergeCell ref="D793:F793"/>
    <mergeCell ref="A788:C788"/>
    <mergeCell ref="E788:F788"/>
    <mergeCell ref="B789:D789"/>
    <mergeCell ref="E789:F789"/>
    <mergeCell ref="E802:F802"/>
    <mergeCell ref="E803:F803"/>
    <mergeCell ref="E804:F804"/>
    <mergeCell ref="A797:F797"/>
    <mergeCell ref="A800:B800"/>
    <mergeCell ref="C800:F800"/>
    <mergeCell ref="E808:F808"/>
    <mergeCell ref="B809:D809"/>
    <mergeCell ref="E809:F809"/>
    <mergeCell ref="E805:F805"/>
    <mergeCell ref="E806:F806"/>
    <mergeCell ref="E807:F807"/>
    <mergeCell ref="A812:C812"/>
    <mergeCell ref="A813:C813"/>
    <mergeCell ref="A815:C815"/>
    <mergeCell ref="B810:C810"/>
    <mergeCell ref="E810:F810"/>
    <mergeCell ref="A811:D811"/>
    <mergeCell ref="E811:F811"/>
    <mergeCell ref="A822:C822"/>
    <mergeCell ref="D822:F822"/>
    <mergeCell ref="B818:D818"/>
    <mergeCell ref="E818:F818"/>
    <mergeCell ref="A821:C821"/>
    <mergeCell ref="A816:C816"/>
    <mergeCell ref="A817:C817"/>
    <mergeCell ref="E817:F817"/>
    <mergeCell ref="A826:F826"/>
    <mergeCell ref="A829:B829"/>
    <mergeCell ref="C829:F829"/>
    <mergeCell ref="E831:F831"/>
    <mergeCell ref="E832:F832"/>
    <mergeCell ref="E833:F833"/>
    <mergeCell ref="E834:F834"/>
    <mergeCell ref="E835:F835"/>
    <mergeCell ref="E836:F836"/>
    <mergeCell ref="E837:F837"/>
    <mergeCell ref="B838:D838"/>
    <mergeCell ref="E838:F838"/>
    <mergeCell ref="B839:C839"/>
    <mergeCell ref="E839:F839"/>
    <mergeCell ref="A840:D840"/>
    <mergeCell ref="E840:F840"/>
    <mergeCell ref="A841:C841"/>
    <mergeCell ref="A842:C842"/>
    <mergeCell ref="A844:C844"/>
    <mergeCell ref="A845:C845"/>
    <mergeCell ref="I914:N914"/>
    <mergeCell ref="I917:J917"/>
    <mergeCell ref="K917:N917"/>
    <mergeCell ref="M919:N919"/>
    <mergeCell ref="M920:N920"/>
    <mergeCell ref="M921:N921"/>
    <mergeCell ref="M922:N922"/>
    <mergeCell ref="M923:N923"/>
    <mergeCell ref="M924:N924"/>
    <mergeCell ref="M925:N925"/>
    <mergeCell ref="J926:L926"/>
    <mergeCell ref="M926:N926"/>
    <mergeCell ref="J927:K927"/>
    <mergeCell ref="M927:N927"/>
    <mergeCell ref="I928:L928"/>
    <mergeCell ref="M928:N928"/>
    <mergeCell ref="I929:K929"/>
    <mergeCell ref="I930:K930"/>
    <mergeCell ref="I938:K938"/>
    <mergeCell ref="I939:K939"/>
    <mergeCell ref="L939:N939"/>
    <mergeCell ref="I932:K932"/>
    <mergeCell ref="I933:K933"/>
    <mergeCell ref="I934:K934"/>
    <mergeCell ref="M934:N934"/>
    <mergeCell ref="J935:L935"/>
    <mergeCell ref="M935:N935"/>
    <mergeCell ref="A942:F942"/>
    <mergeCell ref="A945:B945"/>
    <mergeCell ref="C945:F945"/>
    <mergeCell ref="E947:F947"/>
    <mergeCell ref="E948:F948"/>
    <mergeCell ref="E949:F949"/>
    <mergeCell ref="E950:F950"/>
    <mergeCell ref="A938:C938"/>
    <mergeCell ref="A939:C939"/>
    <mergeCell ref="D939:F939"/>
    <mergeCell ref="A932:C932"/>
    <mergeCell ref="A933:C933"/>
    <mergeCell ref="A934:C934"/>
    <mergeCell ref="E934:F934"/>
    <mergeCell ref="B935:D935"/>
    <mergeCell ref="E935:F935"/>
    <mergeCell ref="E951:F951"/>
    <mergeCell ref="E952:F952"/>
    <mergeCell ref="E953:F953"/>
    <mergeCell ref="B954:D954"/>
    <mergeCell ref="E954:F954"/>
    <mergeCell ref="B955:C955"/>
    <mergeCell ref="E955:F955"/>
    <mergeCell ref="A956:D956"/>
    <mergeCell ref="E956:F956"/>
    <mergeCell ref="A957:C957"/>
    <mergeCell ref="A958:C958"/>
    <mergeCell ref="A966:C966"/>
    <mergeCell ref="A967:C967"/>
    <mergeCell ref="D967:F967"/>
    <mergeCell ref="A960:C960"/>
    <mergeCell ref="A961:C961"/>
    <mergeCell ref="A962:C962"/>
    <mergeCell ref="E962:F962"/>
    <mergeCell ref="B963:D963"/>
    <mergeCell ref="E963:F963"/>
    <mergeCell ref="L910:N910"/>
    <mergeCell ref="I910:K910"/>
    <mergeCell ref="I909:K909"/>
    <mergeCell ref="M906:N906"/>
    <mergeCell ref="J906:L906"/>
    <mergeCell ref="M905:N905"/>
    <mergeCell ref="I905:K905"/>
    <mergeCell ref="I904:K904"/>
    <mergeCell ref="I903:K903"/>
    <mergeCell ref="I901:K901"/>
    <mergeCell ref="I900:K900"/>
    <mergeCell ref="M899:N899"/>
    <mergeCell ref="I899:L899"/>
    <mergeCell ref="M898:N898"/>
    <mergeCell ref="J898:K898"/>
    <mergeCell ref="M897:N897"/>
    <mergeCell ref="J897:L897"/>
    <mergeCell ref="M896:N896"/>
    <mergeCell ref="M895:N895"/>
    <mergeCell ref="M894:N894"/>
    <mergeCell ref="M893:N893"/>
    <mergeCell ref="M892:N892"/>
    <mergeCell ref="M891:N891"/>
    <mergeCell ref="M890:N890"/>
    <mergeCell ref="K888:N888"/>
    <mergeCell ref="I888:J888"/>
    <mergeCell ref="I885:N885"/>
    <mergeCell ref="L881:N881"/>
    <mergeCell ref="I881:K881"/>
    <mergeCell ref="I880:K880"/>
    <mergeCell ref="M877:N877"/>
    <mergeCell ref="J877:L877"/>
    <mergeCell ref="M876:N876"/>
    <mergeCell ref="I876:K876"/>
    <mergeCell ref="I875:K875"/>
    <mergeCell ref="I874:K874"/>
    <mergeCell ref="I872:K872"/>
    <mergeCell ref="I871:K871"/>
    <mergeCell ref="M870:N870"/>
    <mergeCell ref="I870:L870"/>
    <mergeCell ref="M869:N869"/>
    <mergeCell ref="J869:K869"/>
    <mergeCell ref="M868:N868"/>
    <mergeCell ref="J868:L868"/>
    <mergeCell ref="J818:L818"/>
    <mergeCell ref="I826:N826"/>
    <mergeCell ref="M867:N867"/>
    <mergeCell ref="M866:N866"/>
    <mergeCell ref="M865:N865"/>
    <mergeCell ref="M864:N864"/>
    <mergeCell ref="M863:N863"/>
    <mergeCell ref="M862:N862"/>
    <mergeCell ref="M835:N835"/>
    <mergeCell ref="M836:N836"/>
    <mergeCell ref="I829:J829"/>
    <mergeCell ref="K829:N829"/>
    <mergeCell ref="M831:N831"/>
    <mergeCell ref="M837:N837"/>
    <mergeCell ref="J838:L838"/>
    <mergeCell ref="M838:N838"/>
    <mergeCell ref="J839:K839"/>
    <mergeCell ref="M839:N839"/>
    <mergeCell ref="I840:L840"/>
    <mergeCell ref="M840:N840"/>
    <mergeCell ref="J847:L847"/>
    <mergeCell ref="M847:N847"/>
    <mergeCell ref="M817:N817"/>
    <mergeCell ref="I817:K817"/>
    <mergeCell ref="I816:K816"/>
    <mergeCell ref="L822:N822"/>
    <mergeCell ref="I822:K822"/>
    <mergeCell ref="I821:K821"/>
    <mergeCell ref="M818:N818"/>
    <mergeCell ref="I815:K815"/>
    <mergeCell ref="I813:K813"/>
    <mergeCell ref="I812:K812"/>
    <mergeCell ref="M811:N811"/>
    <mergeCell ref="I811:L811"/>
    <mergeCell ref="M810:N810"/>
    <mergeCell ref="J810:K810"/>
    <mergeCell ref="M809:N809"/>
    <mergeCell ref="J809:L809"/>
    <mergeCell ref="M808:N808"/>
    <mergeCell ref="M807:N807"/>
    <mergeCell ref="M806:N806"/>
    <mergeCell ref="M805:N805"/>
    <mergeCell ref="M804:N804"/>
    <mergeCell ref="M803:N803"/>
    <mergeCell ref="M802:N802"/>
    <mergeCell ref="K800:N800"/>
    <mergeCell ref="I800:J800"/>
    <mergeCell ref="I797:N797"/>
    <mergeCell ref="L793:N793"/>
    <mergeCell ref="I793:K793"/>
    <mergeCell ref="I792:K792"/>
    <mergeCell ref="M789:N789"/>
    <mergeCell ref="J789:L789"/>
    <mergeCell ref="M788:N788"/>
    <mergeCell ref="I788:K788"/>
    <mergeCell ref="I787:K787"/>
    <mergeCell ref="I786:K786"/>
    <mergeCell ref="I784:K784"/>
    <mergeCell ref="I783:K783"/>
    <mergeCell ref="M782:N782"/>
    <mergeCell ref="I782:L782"/>
    <mergeCell ref="M781:N781"/>
    <mergeCell ref="J781:K781"/>
    <mergeCell ref="M780:N780"/>
    <mergeCell ref="J780:L780"/>
    <mergeCell ref="M779:N779"/>
    <mergeCell ref="M778:N778"/>
    <mergeCell ref="M777:N777"/>
    <mergeCell ref="M776:N776"/>
    <mergeCell ref="M775:N775"/>
    <mergeCell ref="M774:N774"/>
    <mergeCell ref="M773:N773"/>
    <mergeCell ref="K771:N771"/>
    <mergeCell ref="I771:J771"/>
    <mergeCell ref="I768:N768"/>
    <mergeCell ref="L763:N763"/>
    <mergeCell ref="I763:K763"/>
    <mergeCell ref="I762:K762"/>
    <mergeCell ref="M759:N759"/>
    <mergeCell ref="J759:L759"/>
    <mergeCell ref="M758:N758"/>
    <mergeCell ref="I758:K758"/>
    <mergeCell ref="I757:K757"/>
    <mergeCell ref="I756:K756"/>
    <mergeCell ref="I754:K754"/>
    <mergeCell ref="I753:K753"/>
    <mergeCell ref="M752:N752"/>
    <mergeCell ref="I752:L752"/>
    <mergeCell ref="M751:N751"/>
    <mergeCell ref="J751:K751"/>
    <mergeCell ref="M750:N750"/>
    <mergeCell ref="J750:L750"/>
    <mergeCell ref="M749:N749"/>
    <mergeCell ref="M748:N748"/>
    <mergeCell ref="M747:N747"/>
    <mergeCell ref="M746:N746"/>
    <mergeCell ref="M745:N745"/>
    <mergeCell ref="M744:N744"/>
    <mergeCell ref="M743:N743"/>
    <mergeCell ref="K741:N741"/>
    <mergeCell ref="I741:J741"/>
    <mergeCell ref="I738:N738"/>
    <mergeCell ref="L733:N733"/>
    <mergeCell ref="I733:K733"/>
    <mergeCell ref="I732:K732"/>
    <mergeCell ref="M729:N729"/>
    <mergeCell ref="J729:L729"/>
    <mergeCell ref="M728:N728"/>
    <mergeCell ref="I728:K728"/>
    <mergeCell ref="I727:K727"/>
    <mergeCell ref="I726:K726"/>
    <mergeCell ref="I724:K724"/>
    <mergeCell ref="I723:K723"/>
    <mergeCell ref="M722:N722"/>
    <mergeCell ref="I722:L722"/>
    <mergeCell ref="M721:N721"/>
    <mergeCell ref="J721:K721"/>
    <mergeCell ref="M720:N720"/>
    <mergeCell ref="J720:L720"/>
    <mergeCell ref="M719:N719"/>
    <mergeCell ref="M718:N718"/>
    <mergeCell ref="M717:N717"/>
    <mergeCell ref="M716:N716"/>
    <mergeCell ref="M715:N715"/>
    <mergeCell ref="M714:N714"/>
    <mergeCell ref="M713:N713"/>
    <mergeCell ref="K711:N711"/>
    <mergeCell ref="I711:J711"/>
    <mergeCell ref="I708:N708"/>
    <mergeCell ref="L699:N699"/>
    <mergeCell ref="I699:K699"/>
    <mergeCell ref="M688:N688"/>
    <mergeCell ref="I688:L688"/>
    <mergeCell ref="J687:K687"/>
    <mergeCell ref="J686:L686"/>
    <mergeCell ref="I698:K698"/>
    <mergeCell ref="I692:K692"/>
    <mergeCell ref="I693:K693"/>
    <mergeCell ref="I689:K689"/>
    <mergeCell ref="K677:N677"/>
    <mergeCell ref="I677:J677"/>
    <mergeCell ref="M684:N684"/>
    <mergeCell ref="M685:N685"/>
    <mergeCell ref="M681:N681"/>
    <mergeCell ref="M682:N682"/>
    <mergeCell ref="M695:N695"/>
    <mergeCell ref="J695:L695"/>
    <mergeCell ref="I694:K694"/>
    <mergeCell ref="I690:K690"/>
    <mergeCell ref="M680:N680"/>
    <mergeCell ref="I659:K659"/>
    <mergeCell ref="I657:K657"/>
    <mergeCell ref="I656:K656"/>
    <mergeCell ref="M655:N655"/>
    <mergeCell ref="I655:L655"/>
    <mergeCell ref="M654:N654"/>
    <mergeCell ref="J654:K654"/>
    <mergeCell ref="M653:N653"/>
    <mergeCell ref="J653:L653"/>
    <mergeCell ref="M652:N652"/>
    <mergeCell ref="M651:N651"/>
    <mergeCell ref="M649:N649"/>
    <mergeCell ref="M648:N648"/>
    <mergeCell ref="M647:N647"/>
    <mergeCell ref="M646:N646"/>
    <mergeCell ref="M645:N645"/>
    <mergeCell ref="K643:N643"/>
    <mergeCell ref="I643:J643"/>
    <mergeCell ref="I640:N640"/>
    <mergeCell ref="L636:N636"/>
    <mergeCell ref="I636:K636"/>
    <mergeCell ref="I635:K635"/>
    <mergeCell ref="M632:N632"/>
    <mergeCell ref="J632:L632"/>
    <mergeCell ref="M631:N631"/>
    <mergeCell ref="I631:K631"/>
    <mergeCell ref="I630:K630"/>
    <mergeCell ref="I629:K629"/>
    <mergeCell ref="I627:K627"/>
    <mergeCell ref="I626:K626"/>
    <mergeCell ref="M625:N625"/>
    <mergeCell ref="I625:L625"/>
    <mergeCell ref="M624:N624"/>
    <mergeCell ref="J624:K624"/>
    <mergeCell ref="M623:N623"/>
    <mergeCell ref="J623:L623"/>
    <mergeCell ref="M622:N622"/>
    <mergeCell ref="M621:N621"/>
    <mergeCell ref="M619:N619"/>
    <mergeCell ref="M618:N618"/>
    <mergeCell ref="M617:N617"/>
    <mergeCell ref="M616:N616"/>
    <mergeCell ref="M620:N620"/>
    <mergeCell ref="M615:N615"/>
    <mergeCell ref="K613:N613"/>
    <mergeCell ref="I613:J613"/>
    <mergeCell ref="I610:N610"/>
    <mergeCell ref="L605:N605"/>
    <mergeCell ref="I605:K605"/>
    <mergeCell ref="I604:K604"/>
    <mergeCell ref="M601:N601"/>
    <mergeCell ref="J601:L601"/>
    <mergeCell ref="M600:N600"/>
    <mergeCell ref="I600:K600"/>
    <mergeCell ref="I599:K599"/>
    <mergeCell ref="I598:K598"/>
    <mergeCell ref="I596:K596"/>
    <mergeCell ref="I595:K595"/>
    <mergeCell ref="M594:N594"/>
    <mergeCell ref="I594:L594"/>
    <mergeCell ref="M593:N593"/>
    <mergeCell ref="J593:K593"/>
    <mergeCell ref="M592:N592"/>
    <mergeCell ref="J592:L592"/>
    <mergeCell ref="M591:N591"/>
    <mergeCell ref="M590:N590"/>
    <mergeCell ref="M588:N588"/>
    <mergeCell ref="M587:N587"/>
    <mergeCell ref="M589:N589"/>
    <mergeCell ref="M586:N586"/>
    <mergeCell ref="M585:N585"/>
    <mergeCell ref="M584:N584"/>
    <mergeCell ref="K582:N582"/>
    <mergeCell ref="I582:J582"/>
    <mergeCell ref="I579:N579"/>
    <mergeCell ref="L577:N577"/>
    <mergeCell ref="I577:K577"/>
    <mergeCell ref="L575:N575"/>
    <mergeCell ref="I575:K575"/>
    <mergeCell ref="I574:K574"/>
    <mergeCell ref="M571:N571"/>
    <mergeCell ref="J571:L571"/>
    <mergeCell ref="M570:N570"/>
    <mergeCell ref="I570:K570"/>
    <mergeCell ref="I569:K569"/>
    <mergeCell ref="I568:K568"/>
    <mergeCell ref="I566:K566"/>
    <mergeCell ref="I565:K565"/>
    <mergeCell ref="M564:N564"/>
    <mergeCell ref="I564:L564"/>
    <mergeCell ref="M563:N563"/>
    <mergeCell ref="J563:K563"/>
    <mergeCell ref="M562:N562"/>
    <mergeCell ref="J562:L562"/>
    <mergeCell ref="M561:N561"/>
    <mergeCell ref="M560:N560"/>
    <mergeCell ref="M558:N558"/>
    <mergeCell ref="M557:N557"/>
    <mergeCell ref="M556:N556"/>
    <mergeCell ref="M555:N555"/>
    <mergeCell ref="M559:N559"/>
    <mergeCell ref="M554:N554"/>
    <mergeCell ref="K552:N552"/>
    <mergeCell ref="I552:J552"/>
    <mergeCell ref="I549:N549"/>
    <mergeCell ref="L542:N542"/>
    <mergeCell ref="I542:K542"/>
    <mergeCell ref="I541:K541"/>
    <mergeCell ref="M538:N538"/>
    <mergeCell ref="J538:L538"/>
    <mergeCell ref="M537:N537"/>
    <mergeCell ref="I537:K537"/>
    <mergeCell ref="I536:K536"/>
    <mergeCell ref="I535:K535"/>
    <mergeCell ref="I533:K533"/>
    <mergeCell ref="I532:K532"/>
    <mergeCell ref="M531:N531"/>
    <mergeCell ref="I531:L531"/>
    <mergeCell ref="M530:N530"/>
    <mergeCell ref="J530:K530"/>
    <mergeCell ref="M529:N529"/>
    <mergeCell ref="J529:L529"/>
    <mergeCell ref="M528:N528"/>
    <mergeCell ref="M527:N527"/>
    <mergeCell ref="M525:N525"/>
    <mergeCell ref="M524:N524"/>
    <mergeCell ref="M523:N523"/>
    <mergeCell ref="M522:N522"/>
    <mergeCell ref="M521:N521"/>
    <mergeCell ref="K519:N519"/>
    <mergeCell ref="I519:J519"/>
    <mergeCell ref="I516:N516"/>
    <mergeCell ref="I515:K515"/>
    <mergeCell ref="L512:N512"/>
    <mergeCell ref="I512:K512"/>
    <mergeCell ref="I511:K511"/>
    <mergeCell ref="M508:N508"/>
    <mergeCell ref="J508:L508"/>
    <mergeCell ref="M507:N507"/>
    <mergeCell ref="I507:K507"/>
    <mergeCell ref="I506:K506"/>
    <mergeCell ref="I505:K505"/>
    <mergeCell ref="I503:K503"/>
    <mergeCell ref="I502:K502"/>
    <mergeCell ref="M501:N501"/>
    <mergeCell ref="I501:L501"/>
    <mergeCell ref="M500:N500"/>
    <mergeCell ref="J500:K500"/>
    <mergeCell ref="M499:N499"/>
    <mergeCell ref="J499:L499"/>
    <mergeCell ref="M498:N498"/>
    <mergeCell ref="M497:N497"/>
    <mergeCell ref="M496:N496"/>
    <mergeCell ref="M495:N495"/>
    <mergeCell ref="M494:N494"/>
    <mergeCell ref="M493:N493"/>
    <mergeCell ref="M492:N492"/>
    <mergeCell ref="K490:N490"/>
    <mergeCell ref="I490:J490"/>
    <mergeCell ref="I487:N487"/>
    <mergeCell ref="L480:N480"/>
    <mergeCell ref="I480:K480"/>
    <mergeCell ref="I479:K479"/>
    <mergeCell ref="M476:N476"/>
    <mergeCell ref="J476:L476"/>
    <mergeCell ref="M475:N475"/>
    <mergeCell ref="I475:K475"/>
    <mergeCell ref="J467:L467"/>
    <mergeCell ref="M466:N466"/>
    <mergeCell ref="M465:N465"/>
    <mergeCell ref="I474:K474"/>
    <mergeCell ref="I473:K473"/>
    <mergeCell ref="I471:K471"/>
    <mergeCell ref="I470:K470"/>
    <mergeCell ref="M469:N469"/>
    <mergeCell ref="I469:L469"/>
    <mergeCell ref="M463:N463"/>
    <mergeCell ref="M462:N462"/>
    <mergeCell ref="M461:N461"/>
    <mergeCell ref="M460:N460"/>
    <mergeCell ref="M459:N459"/>
    <mergeCell ref="K457:N457"/>
    <mergeCell ref="I457:J457"/>
    <mergeCell ref="I454:N454"/>
    <mergeCell ref="M453:N453"/>
    <mergeCell ref="M452:N452"/>
    <mergeCell ref="L450:N450"/>
    <mergeCell ref="I450:K450"/>
    <mergeCell ref="I449:K449"/>
    <mergeCell ref="M446:N446"/>
    <mergeCell ref="J446:L446"/>
    <mergeCell ref="M445:N445"/>
    <mergeCell ref="I445:K445"/>
    <mergeCell ref="I444:K444"/>
    <mergeCell ref="I443:K443"/>
    <mergeCell ref="I441:K441"/>
    <mergeCell ref="I440:K440"/>
    <mergeCell ref="M439:N439"/>
    <mergeCell ref="I439:L439"/>
    <mergeCell ref="M438:N438"/>
    <mergeCell ref="J438:K438"/>
    <mergeCell ref="M437:N437"/>
    <mergeCell ref="J437:L437"/>
    <mergeCell ref="M436:N436"/>
    <mergeCell ref="M435:N435"/>
    <mergeCell ref="M433:N433"/>
    <mergeCell ref="M432:N432"/>
    <mergeCell ref="M431:N431"/>
    <mergeCell ref="M430:N430"/>
    <mergeCell ref="M429:N429"/>
    <mergeCell ref="K427:N427"/>
    <mergeCell ref="I427:J427"/>
    <mergeCell ref="I424:N424"/>
    <mergeCell ref="L417:N417"/>
    <mergeCell ref="I417:K417"/>
    <mergeCell ref="I416:K416"/>
    <mergeCell ref="M413:N413"/>
    <mergeCell ref="J413:L413"/>
    <mergeCell ref="M412:N412"/>
    <mergeCell ref="I412:K412"/>
    <mergeCell ref="I411:K411"/>
    <mergeCell ref="I410:K410"/>
    <mergeCell ref="I408:K408"/>
    <mergeCell ref="I407:K407"/>
    <mergeCell ref="M406:N406"/>
    <mergeCell ref="I406:L406"/>
    <mergeCell ref="M405:N405"/>
    <mergeCell ref="J405:K405"/>
    <mergeCell ref="M404:N404"/>
    <mergeCell ref="J404:L404"/>
    <mergeCell ref="M403:N403"/>
    <mergeCell ref="M402:N402"/>
    <mergeCell ref="I394:J394"/>
    <mergeCell ref="I391:N391"/>
    <mergeCell ref="M400:N400"/>
    <mergeCell ref="M399:N399"/>
    <mergeCell ref="M398:N398"/>
    <mergeCell ref="M397:N397"/>
    <mergeCell ref="M396:N396"/>
    <mergeCell ref="K394:N394"/>
    <mergeCell ref="A386:C386"/>
    <mergeCell ref="A387:C387"/>
    <mergeCell ref="D387:F387"/>
    <mergeCell ref="A376:D376"/>
    <mergeCell ref="E376:F376"/>
    <mergeCell ref="A377:C377"/>
    <mergeCell ref="A378:C378"/>
    <mergeCell ref="A380:C380"/>
    <mergeCell ref="A381:C381"/>
    <mergeCell ref="B383:D383"/>
    <mergeCell ref="E383:F383"/>
    <mergeCell ref="E399:F399"/>
    <mergeCell ref="E400:F400"/>
    <mergeCell ref="E402:F402"/>
    <mergeCell ref="E396:F396"/>
    <mergeCell ref="E397:F397"/>
    <mergeCell ref="E398:F398"/>
    <mergeCell ref="E401:F401"/>
    <mergeCell ref="M359:N359"/>
    <mergeCell ref="L357:N357"/>
    <mergeCell ref="I357:K357"/>
    <mergeCell ref="E367:F367"/>
    <mergeCell ref="E368:F368"/>
    <mergeCell ref="E369:F369"/>
    <mergeCell ref="I356:K356"/>
    <mergeCell ref="M353:N353"/>
    <mergeCell ref="J353:L353"/>
    <mergeCell ref="M352:N352"/>
    <mergeCell ref="I352:K352"/>
    <mergeCell ref="I351:K351"/>
    <mergeCell ref="I350:K350"/>
    <mergeCell ref="I348:K348"/>
    <mergeCell ref="I347:K347"/>
    <mergeCell ref="M346:N346"/>
    <mergeCell ref="I346:L346"/>
    <mergeCell ref="M345:N345"/>
    <mergeCell ref="J345:K345"/>
    <mergeCell ref="M344:N344"/>
    <mergeCell ref="J344:L344"/>
    <mergeCell ref="M343:N343"/>
    <mergeCell ref="M342:N342"/>
    <mergeCell ref="M340:N340"/>
    <mergeCell ref="M339:N339"/>
    <mergeCell ref="M338:N338"/>
    <mergeCell ref="M337:N337"/>
    <mergeCell ref="M336:N336"/>
    <mergeCell ref="K334:N334"/>
    <mergeCell ref="I334:J334"/>
    <mergeCell ref="I331:N331"/>
    <mergeCell ref="L327:N327"/>
    <mergeCell ref="I327:K327"/>
    <mergeCell ref="I326:K326"/>
    <mergeCell ref="M323:N323"/>
    <mergeCell ref="J323:L323"/>
    <mergeCell ref="M322:N322"/>
    <mergeCell ref="I322:K322"/>
    <mergeCell ref="I321:K321"/>
    <mergeCell ref="I320:K320"/>
    <mergeCell ref="I318:K318"/>
    <mergeCell ref="I317:K317"/>
    <mergeCell ref="M316:N316"/>
    <mergeCell ref="I316:L316"/>
    <mergeCell ref="M310:N310"/>
    <mergeCell ref="M309:N309"/>
    <mergeCell ref="M308:N308"/>
    <mergeCell ref="M307:N307"/>
    <mergeCell ref="M306:N306"/>
    <mergeCell ref="K304:N304"/>
    <mergeCell ref="I304:J304"/>
    <mergeCell ref="I301:N301"/>
    <mergeCell ref="K300:N300"/>
    <mergeCell ref="I300:J300"/>
    <mergeCell ref="L297:N297"/>
    <mergeCell ref="I297:K297"/>
    <mergeCell ref="I296:K296"/>
    <mergeCell ref="M293:N293"/>
    <mergeCell ref="J293:L293"/>
    <mergeCell ref="M292:N292"/>
    <mergeCell ref="I292:K292"/>
    <mergeCell ref="I291:K291"/>
    <mergeCell ref="I290:K290"/>
    <mergeCell ref="I288:K288"/>
    <mergeCell ref="I287:K287"/>
    <mergeCell ref="M286:N286"/>
    <mergeCell ref="I286:L286"/>
    <mergeCell ref="M285:N285"/>
    <mergeCell ref="J285:K285"/>
    <mergeCell ref="M284:N284"/>
    <mergeCell ref="J284:L284"/>
    <mergeCell ref="M283:N283"/>
    <mergeCell ref="M282:N282"/>
    <mergeCell ref="M280:N280"/>
    <mergeCell ref="M279:N279"/>
    <mergeCell ref="M281:N281"/>
    <mergeCell ref="M278:N278"/>
    <mergeCell ref="M277:N277"/>
    <mergeCell ref="M276:N276"/>
    <mergeCell ref="K274:N274"/>
    <mergeCell ref="I274:J274"/>
    <mergeCell ref="I271:N271"/>
    <mergeCell ref="L267:N267"/>
    <mergeCell ref="I267:K267"/>
    <mergeCell ref="I266:K266"/>
    <mergeCell ref="M263:N263"/>
    <mergeCell ref="J263:L263"/>
    <mergeCell ref="M262:N262"/>
    <mergeCell ref="I262:K262"/>
    <mergeCell ref="I261:K261"/>
    <mergeCell ref="I260:K260"/>
    <mergeCell ref="I258:K258"/>
    <mergeCell ref="I257:K257"/>
    <mergeCell ref="M256:N256"/>
    <mergeCell ref="I256:L256"/>
    <mergeCell ref="M255:N255"/>
    <mergeCell ref="J255:K255"/>
    <mergeCell ref="M254:N254"/>
    <mergeCell ref="J254:L254"/>
    <mergeCell ref="M253:N253"/>
    <mergeCell ref="M252:N252"/>
    <mergeCell ref="M250:N250"/>
    <mergeCell ref="M249:N249"/>
    <mergeCell ref="M248:N248"/>
    <mergeCell ref="M247:N247"/>
    <mergeCell ref="M246:N246"/>
    <mergeCell ref="K244:N244"/>
    <mergeCell ref="I244:J244"/>
    <mergeCell ref="I241:N241"/>
    <mergeCell ref="I240:K240"/>
    <mergeCell ref="L237:N237"/>
    <mergeCell ref="I237:K237"/>
    <mergeCell ref="I236:K236"/>
    <mergeCell ref="M233:N233"/>
    <mergeCell ref="J233:L233"/>
    <mergeCell ref="M232:N232"/>
    <mergeCell ref="I232:K232"/>
    <mergeCell ref="I231:K231"/>
    <mergeCell ref="I230:K230"/>
    <mergeCell ref="I228:K228"/>
    <mergeCell ref="I227:K227"/>
    <mergeCell ref="M226:N226"/>
    <mergeCell ref="I226:L226"/>
    <mergeCell ref="M225:N225"/>
    <mergeCell ref="J225:K225"/>
    <mergeCell ref="M224:N224"/>
    <mergeCell ref="J224:L224"/>
    <mergeCell ref="M223:N223"/>
    <mergeCell ref="M222:N222"/>
    <mergeCell ref="M220:N220"/>
    <mergeCell ref="M219:N219"/>
    <mergeCell ref="M218:N218"/>
    <mergeCell ref="M217:N217"/>
    <mergeCell ref="M216:N216"/>
    <mergeCell ref="K214:N214"/>
    <mergeCell ref="I214:J214"/>
    <mergeCell ref="I211:N211"/>
    <mergeCell ref="L208:N208"/>
    <mergeCell ref="I208:K208"/>
    <mergeCell ref="I207:K207"/>
    <mergeCell ref="M204:N204"/>
    <mergeCell ref="J204:L204"/>
    <mergeCell ref="M203:N203"/>
    <mergeCell ref="I203:K203"/>
    <mergeCell ref="J195:L195"/>
    <mergeCell ref="M194:N194"/>
    <mergeCell ref="M193:N193"/>
    <mergeCell ref="I202:K202"/>
    <mergeCell ref="I201:K201"/>
    <mergeCell ref="I199:K199"/>
    <mergeCell ref="I198:K198"/>
    <mergeCell ref="M197:N197"/>
    <mergeCell ref="I197:L197"/>
    <mergeCell ref="M191:N191"/>
    <mergeCell ref="M190:N190"/>
    <mergeCell ref="M189:N189"/>
    <mergeCell ref="M188:N188"/>
    <mergeCell ref="M187:N187"/>
    <mergeCell ref="K185:N185"/>
    <mergeCell ref="I185:J185"/>
    <mergeCell ref="I182:N182"/>
    <mergeCell ref="I181:K181"/>
    <mergeCell ref="I180:K180"/>
    <mergeCell ref="L178:N178"/>
    <mergeCell ref="I178:K178"/>
    <mergeCell ref="I177:K177"/>
    <mergeCell ref="M174:N174"/>
    <mergeCell ref="J174:L174"/>
    <mergeCell ref="M173:N173"/>
    <mergeCell ref="I173:K173"/>
    <mergeCell ref="I172:K172"/>
    <mergeCell ref="I171:K171"/>
    <mergeCell ref="I169:K169"/>
    <mergeCell ref="I168:K168"/>
    <mergeCell ref="M167:N167"/>
    <mergeCell ref="I167:L167"/>
    <mergeCell ref="M166:N166"/>
    <mergeCell ref="J166:K166"/>
    <mergeCell ref="M165:N165"/>
    <mergeCell ref="J165:L165"/>
    <mergeCell ref="M164:N164"/>
    <mergeCell ref="M163:N163"/>
    <mergeCell ref="M161:N161"/>
    <mergeCell ref="M160:N160"/>
    <mergeCell ref="M162:N162"/>
    <mergeCell ref="M159:N159"/>
    <mergeCell ref="M158:N158"/>
    <mergeCell ref="M157:N157"/>
    <mergeCell ref="K155:N155"/>
    <mergeCell ref="I155:J155"/>
    <mergeCell ref="I152:N152"/>
    <mergeCell ref="L148:N148"/>
    <mergeCell ref="I148:K148"/>
    <mergeCell ref="I147:K147"/>
    <mergeCell ref="M144:N144"/>
    <mergeCell ref="J144:L144"/>
    <mergeCell ref="M143:N143"/>
    <mergeCell ref="I143:K143"/>
    <mergeCell ref="I142:K142"/>
    <mergeCell ref="I141:K141"/>
    <mergeCell ref="I139:K139"/>
    <mergeCell ref="I138:K138"/>
    <mergeCell ref="M137:N137"/>
    <mergeCell ref="I137:L137"/>
    <mergeCell ref="M136:N136"/>
    <mergeCell ref="J136:K136"/>
    <mergeCell ref="M135:N135"/>
    <mergeCell ref="J135:L135"/>
    <mergeCell ref="M134:N134"/>
    <mergeCell ref="M133:N133"/>
    <mergeCell ref="M131:N131"/>
    <mergeCell ref="M130:N130"/>
    <mergeCell ref="M129:N129"/>
    <mergeCell ref="M128:N128"/>
    <mergeCell ref="M127:N127"/>
    <mergeCell ref="K125:N125"/>
    <mergeCell ref="I125:J125"/>
    <mergeCell ref="I122:N122"/>
    <mergeCell ref="M120:N120"/>
    <mergeCell ref="L118:N118"/>
    <mergeCell ref="I118:K118"/>
    <mergeCell ref="I117:K117"/>
    <mergeCell ref="M114:N114"/>
    <mergeCell ref="J114:L114"/>
    <mergeCell ref="M113:N113"/>
    <mergeCell ref="I113:K113"/>
    <mergeCell ref="I112:K112"/>
    <mergeCell ref="I111:K111"/>
    <mergeCell ref="I109:K109"/>
    <mergeCell ref="I108:K108"/>
    <mergeCell ref="M107:N107"/>
    <mergeCell ref="I107:L107"/>
    <mergeCell ref="M106:N106"/>
    <mergeCell ref="J106:K106"/>
    <mergeCell ref="M105:N105"/>
    <mergeCell ref="J105:L105"/>
    <mergeCell ref="M104:N104"/>
    <mergeCell ref="M103:N103"/>
    <mergeCell ref="M101:N101"/>
    <mergeCell ref="M100:N100"/>
    <mergeCell ref="M99:N99"/>
    <mergeCell ref="M98:N98"/>
    <mergeCell ref="M97:N97"/>
    <mergeCell ref="K95:N95"/>
    <mergeCell ref="I95:J95"/>
    <mergeCell ref="I92:N92"/>
    <mergeCell ref="L88:N88"/>
    <mergeCell ref="I88:K88"/>
    <mergeCell ref="I87:K87"/>
    <mergeCell ref="M84:N84"/>
    <mergeCell ref="J84:L84"/>
    <mergeCell ref="M83:N83"/>
    <mergeCell ref="I83:K83"/>
    <mergeCell ref="J75:L75"/>
    <mergeCell ref="M74:N74"/>
    <mergeCell ref="M73:N73"/>
    <mergeCell ref="I82:K82"/>
    <mergeCell ref="I81:K81"/>
    <mergeCell ref="I79:K79"/>
    <mergeCell ref="I78:K78"/>
    <mergeCell ref="M77:N77"/>
    <mergeCell ref="I77:L77"/>
    <mergeCell ref="M76:N76"/>
    <mergeCell ref="M71:N71"/>
    <mergeCell ref="M70:N70"/>
    <mergeCell ref="M69:N69"/>
    <mergeCell ref="M68:N68"/>
    <mergeCell ref="M67:N67"/>
    <mergeCell ref="K65:N65"/>
    <mergeCell ref="I65:J65"/>
    <mergeCell ref="I62:N62"/>
    <mergeCell ref="I61:N61"/>
    <mergeCell ref="L58:N58"/>
    <mergeCell ref="I58:K58"/>
    <mergeCell ref="I57:K57"/>
    <mergeCell ref="M54:N54"/>
    <mergeCell ref="J54:L54"/>
    <mergeCell ref="M53:N53"/>
    <mergeCell ref="I53:K53"/>
    <mergeCell ref="I52:K52"/>
    <mergeCell ref="I51:K51"/>
    <mergeCell ref="I49:K49"/>
    <mergeCell ref="I48:K48"/>
    <mergeCell ref="M47:N47"/>
    <mergeCell ref="I47:L47"/>
    <mergeCell ref="M46:N46"/>
    <mergeCell ref="J46:K46"/>
    <mergeCell ref="M45:N45"/>
    <mergeCell ref="J45:L45"/>
    <mergeCell ref="M44:N44"/>
    <mergeCell ref="M43:N43"/>
    <mergeCell ref="M41:N41"/>
    <mergeCell ref="M40:N40"/>
    <mergeCell ref="M42:N42"/>
    <mergeCell ref="M39:N39"/>
    <mergeCell ref="M38:N38"/>
    <mergeCell ref="M37:N37"/>
    <mergeCell ref="K35:N35"/>
    <mergeCell ref="I35:J35"/>
    <mergeCell ref="I32:N32"/>
    <mergeCell ref="L27:N27"/>
    <mergeCell ref="I27:K27"/>
    <mergeCell ref="I26:K26"/>
    <mergeCell ref="M23:N23"/>
    <mergeCell ref="J23:L23"/>
    <mergeCell ref="M22:N22"/>
    <mergeCell ref="I22:K22"/>
    <mergeCell ref="I21:K21"/>
    <mergeCell ref="I20:K20"/>
    <mergeCell ref="I18:K18"/>
    <mergeCell ref="I17:K17"/>
    <mergeCell ref="M16:N16"/>
    <mergeCell ref="I16:L16"/>
    <mergeCell ref="K4:N4"/>
    <mergeCell ref="M15:N15"/>
    <mergeCell ref="J15:K15"/>
    <mergeCell ref="M14:N14"/>
    <mergeCell ref="J14:L14"/>
    <mergeCell ref="M13:N13"/>
    <mergeCell ref="M12:N12"/>
    <mergeCell ref="I4:J4"/>
    <mergeCell ref="M11:N11"/>
    <mergeCell ref="I1:N1"/>
    <mergeCell ref="A361:F361"/>
    <mergeCell ref="A364:B364"/>
    <mergeCell ref="C364:F364"/>
    <mergeCell ref="E366:F366"/>
    <mergeCell ref="M10:N10"/>
    <mergeCell ref="M9:N9"/>
    <mergeCell ref="M8:N8"/>
    <mergeCell ref="M7:N7"/>
    <mergeCell ref="M6:N6"/>
    <mergeCell ref="A993:F993"/>
    <mergeCell ref="I993:N993"/>
    <mergeCell ref="A996:B996"/>
    <mergeCell ref="C996:F996"/>
    <mergeCell ref="I996:J996"/>
    <mergeCell ref="K996:N996"/>
    <mergeCell ref="E998:F998"/>
    <mergeCell ref="M998:N998"/>
    <mergeCell ref="M314:N314"/>
    <mergeCell ref="J314:L314"/>
    <mergeCell ref="M313:N313"/>
    <mergeCell ref="M312:N312"/>
    <mergeCell ref="M650:N650"/>
    <mergeCell ref="M401:N401"/>
    <mergeCell ref="E434:F434"/>
    <mergeCell ref="M434:N434"/>
    <mergeCell ref="M464:N464"/>
    <mergeCell ref="E526:F526"/>
    <mergeCell ref="M526:N526"/>
    <mergeCell ref="M468:N468"/>
    <mergeCell ref="J468:K468"/>
    <mergeCell ref="M467:N467"/>
    <mergeCell ref="E999:F999"/>
    <mergeCell ref="M999:N999"/>
    <mergeCell ref="E1000:F1000"/>
    <mergeCell ref="M1000:N1000"/>
    <mergeCell ref="E1001:F1001"/>
    <mergeCell ref="M1001:N1001"/>
    <mergeCell ref="E1002:F1002"/>
    <mergeCell ref="M1002:N1002"/>
    <mergeCell ref="E1003:F1003"/>
    <mergeCell ref="M1003:N1003"/>
    <mergeCell ref="E1004:F1004"/>
    <mergeCell ref="M1004:N1004"/>
    <mergeCell ref="B1005:D1005"/>
    <mergeCell ref="E1005:F1005"/>
    <mergeCell ref="J1005:L1005"/>
    <mergeCell ref="M1005:N1005"/>
    <mergeCell ref="B1006:C1006"/>
    <mergeCell ref="E1006:F1006"/>
    <mergeCell ref="J1006:K1006"/>
    <mergeCell ref="M1006:N1006"/>
    <mergeCell ref="A1007:D1007"/>
    <mergeCell ref="E1007:F1007"/>
    <mergeCell ref="I1007:L1007"/>
    <mergeCell ref="M1007:N1007"/>
    <mergeCell ref="A1008:C1008"/>
    <mergeCell ref="I1008:K1008"/>
    <mergeCell ref="A1009:C1009"/>
    <mergeCell ref="I1009:K1009"/>
    <mergeCell ref="A1011:C1011"/>
    <mergeCell ref="I1011:K1011"/>
    <mergeCell ref="A1012:C1012"/>
    <mergeCell ref="I1012:K1012"/>
    <mergeCell ref="A1013:C1013"/>
    <mergeCell ref="E1013:F1013"/>
    <mergeCell ref="I1013:K1013"/>
    <mergeCell ref="M1013:N1013"/>
    <mergeCell ref="B1014:D1014"/>
    <mergeCell ref="E1014:F1014"/>
    <mergeCell ref="J1014:L1014"/>
    <mergeCell ref="M1014:N1014"/>
    <mergeCell ref="A1017:C1017"/>
    <mergeCell ref="I1017:K1017"/>
    <mergeCell ref="A1018:C1018"/>
    <mergeCell ref="D1018:F1018"/>
    <mergeCell ref="I1018:K1018"/>
    <mergeCell ref="L1018:N1018"/>
    <mergeCell ref="A1021:F1021"/>
    <mergeCell ref="A1024:B1024"/>
    <mergeCell ref="C1024:F1024"/>
    <mergeCell ref="I1021:N1021"/>
    <mergeCell ref="I1024:J1024"/>
    <mergeCell ref="K1024:N1024"/>
    <mergeCell ref="E1026:F1026"/>
    <mergeCell ref="E1027:F1027"/>
    <mergeCell ref="E1028:F1028"/>
    <mergeCell ref="E1029:F1029"/>
    <mergeCell ref="E1030:F1030"/>
    <mergeCell ref="M1026:N1026"/>
    <mergeCell ref="M1027:N1027"/>
    <mergeCell ref="M1028:N1028"/>
    <mergeCell ref="M1029:N1029"/>
    <mergeCell ref="M1030:N1030"/>
    <mergeCell ref="E1032:F1032"/>
    <mergeCell ref="E1031:F1031"/>
    <mergeCell ref="E1033:F1033"/>
    <mergeCell ref="B1034:D1034"/>
    <mergeCell ref="E1034:F1034"/>
    <mergeCell ref="B1035:C1035"/>
    <mergeCell ref="E1035:F1035"/>
    <mergeCell ref="A1036:D1036"/>
    <mergeCell ref="E1036:F1036"/>
    <mergeCell ref="A1047:C1047"/>
    <mergeCell ref="D1047:F1047"/>
    <mergeCell ref="A1037:C1037"/>
    <mergeCell ref="A1038:C1038"/>
    <mergeCell ref="A1040:C1040"/>
    <mergeCell ref="A1041:C1041"/>
    <mergeCell ref="A1042:C1042"/>
    <mergeCell ref="E1042:F1042"/>
    <mergeCell ref="M1032:N1032"/>
    <mergeCell ref="M1031:N1031"/>
    <mergeCell ref="M1033:N1033"/>
    <mergeCell ref="J1034:L1034"/>
    <mergeCell ref="M1034:N1034"/>
    <mergeCell ref="J1035:K1035"/>
    <mergeCell ref="M1035:N1035"/>
    <mergeCell ref="I1036:L1036"/>
    <mergeCell ref="M1036:N1036"/>
    <mergeCell ref="I1037:K1037"/>
    <mergeCell ref="I1038:K1038"/>
    <mergeCell ref="I1040:K1040"/>
    <mergeCell ref="I1041:K1041"/>
    <mergeCell ref="I1042:K1042"/>
    <mergeCell ref="M1042:N1042"/>
    <mergeCell ref="J1043:L1043"/>
    <mergeCell ref="M1043:N1043"/>
    <mergeCell ref="I1046:K1046"/>
    <mergeCell ref="I1047:K1047"/>
    <mergeCell ref="L1047:N1047"/>
    <mergeCell ref="A1050:F1050"/>
    <mergeCell ref="I1050:N1050"/>
    <mergeCell ref="B1043:D1043"/>
    <mergeCell ref="E1043:F1043"/>
    <mergeCell ref="A1046:C1046"/>
    <mergeCell ref="A1053:B1053"/>
    <mergeCell ref="C1053:F1053"/>
    <mergeCell ref="I1053:J1053"/>
    <mergeCell ref="K1053:N1053"/>
    <mergeCell ref="E1055:F1055"/>
    <mergeCell ref="M1055:N1055"/>
    <mergeCell ref="E1056:F1056"/>
    <mergeCell ref="M1056:N1056"/>
    <mergeCell ref="E1057:F1057"/>
    <mergeCell ref="M1057:N1057"/>
    <mergeCell ref="E1058:F1058"/>
    <mergeCell ref="M1058:N1058"/>
    <mergeCell ref="E1059:F1059"/>
    <mergeCell ref="M1059:N1059"/>
    <mergeCell ref="E1061:F1061"/>
    <mergeCell ref="M1061:N1061"/>
    <mergeCell ref="E1062:F1062"/>
    <mergeCell ref="M1062:N1062"/>
    <mergeCell ref="E1060:F1060"/>
    <mergeCell ref="M1060:N1060"/>
    <mergeCell ref="B1063:D1063"/>
    <mergeCell ref="E1063:F1063"/>
    <mergeCell ref="J1063:L1063"/>
    <mergeCell ref="M1063:N1063"/>
    <mergeCell ref="B1064:C1064"/>
    <mergeCell ref="E1064:F1064"/>
    <mergeCell ref="J1064:K1064"/>
    <mergeCell ref="M1064:N1064"/>
    <mergeCell ref="A1065:D1065"/>
    <mergeCell ref="E1065:F1065"/>
    <mergeCell ref="I1065:L1065"/>
    <mergeCell ref="M1065:N1065"/>
    <mergeCell ref="A1066:C1066"/>
    <mergeCell ref="I1066:K1066"/>
    <mergeCell ref="A1067:C1067"/>
    <mergeCell ref="I1067:K1067"/>
    <mergeCell ref="A1069:C1069"/>
    <mergeCell ref="I1069:K1069"/>
    <mergeCell ref="A1070:C1070"/>
    <mergeCell ref="I1070:K1070"/>
    <mergeCell ref="A1071:C1071"/>
    <mergeCell ref="E1071:F1071"/>
    <mergeCell ref="I1071:K1071"/>
    <mergeCell ref="M1071:N1071"/>
    <mergeCell ref="B1072:D1072"/>
    <mergeCell ref="E1072:F1072"/>
    <mergeCell ref="J1072:L1072"/>
    <mergeCell ref="M1072:N1072"/>
    <mergeCell ref="A1075:C1075"/>
    <mergeCell ref="I1075:K1075"/>
    <mergeCell ref="A1076:C1076"/>
    <mergeCell ref="D1076:F1076"/>
    <mergeCell ref="I1076:K1076"/>
    <mergeCell ref="L1076:N1076"/>
    <mergeCell ref="A1079:F1079"/>
    <mergeCell ref="A1082:B1082"/>
    <mergeCell ref="C1082:F1082"/>
    <mergeCell ref="E1084:F1084"/>
    <mergeCell ref="E1085:F1085"/>
    <mergeCell ref="E1086:F1086"/>
    <mergeCell ref="E1087:F1087"/>
    <mergeCell ref="E1088:F1088"/>
    <mergeCell ref="E1090:F1090"/>
    <mergeCell ref="E1091:F1091"/>
    <mergeCell ref="B1092:D1092"/>
    <mergeCell ref="E1092:F1092"/>
    <mergeCell ref="E1089:F1089"/>
    <mergeCell ref="B1093:C1093"/>
    <mergeCell ref="E1093:F1093"/>
    <mergeCell ref="A1094:D1094"/>
    <mergeCell ref="E1094:F1094"/>
    <mergeCell ref="A1095:C1095"/>
    <mergeCell ref="A1096:C1096"/>
    <mergeCell ref="A1098:C1098"/>
    <mergeCell ref="A1099:C1099"/>
    <mergeCell ref="A1100:C1100"/>
    <mergeCell ref="E1100:F1100"/>
    <mergeCell ref="B1101:D1101"/>
    <mergeCell ref="E1101:F1101"/>
    <mergeCell ref="A1104:C1104"/>
    <mergeCell ref="A1105:C1105"/>
    <mergeCell ref="D1105:F1105"/>
    <mergeCell ref="I1079:N1079"/>
    <mergeCell ref="I1082:J1082"/>
    <mergeCell ref="K1082:N1082"/>
    <mergeCell ref="M1084:N1084"/>
    <mergeCell ref="M1085:N1085"/>
    <mergeCell ref="M1086:N1086"/>
    <mergeCell ref="M1087:N1087"/>
    <mergeCell ref="M1088:N1088"/>
    <mergeCell ref="M1090:N1090"/>
    <mergeCell ref="M1091:N1091"/>
    <mergeCell ref="J1092:L1092"/>
    <mergeCell ref="M1092:N1092"/>
    <mergeCell ref="J1093:K1093"/>
    <mergeCell ref="M1093:N1093"/>
    <mergeCell ref="M1089:N1089"/>
    <mergeCell ref="I1094:L1094"/>
    <mergeCell ref="M1094:N1094"/>
    <mergeCell ref="I1095:K1095"/>
    <mergeCell ref="I1096:K1096"/>
    <mergeCell ref="I1098:K1098"/>
    <mergeCell ref="I1099:K1099"/>
    <mergeCell ref="I1100:K1100"/>
    <mergeCell ref="M1100:N1100"/>
    <mergeCell ref="J1101:L1101"/>
    <mergeCell ref="M1101:N1101"/>
    <mergeCell ref="I1104:K1104"/>
    <mergeCell ref="I1105:K1105"/>
    <mergeCell ref="L1105:N1105"/>
    <mergeCell ref="A1107:F1107"/>
    <mergeCell ref="I1107:N1107"/>
    <mergeCell ref="A1110:B1110"/>
    <mergeCell ref="C1110:F1110"/>
    <mergeCell ref="I1110:J1110"/>
    <mergeCell ref="K1110:N1110"/>
    <mergeCell ref="E1112:F1112"/>
    <mergeCell ref="M1112:N1112"/>
    <mergeCell ref="E1113:F1113"/>
    <mergeCell ref="M1113:N1113"/>
    <mergeCell ref="E1114:F1114"/>
    <mergeCell ref="M1114:N1114"/>
    <mergeCell ref="E1115:F1115"/>
    <mergeCell ref="M1115:N1115"/>
    <mergeCell ref="E1116:F1116"/>
    <mergeCell ref="M1116:N1116"/>
    <mergeCell ref="E1118:F1118"/>
    <mergeCell ref="M1118:N1118"/>
    <mergeCell ref="E1117:F1117"/>
    <mergeCell ref="M1117:N1117"/>
    <mergeCell ref="E1119:F1119"/>
    <mergeCell ref="M1119:N1119"/>
    <mergeCell ref="B1120:D1120"/>
    <mergeCell ref="E1120:F1120"/>
    <mergeCell ref="J1120:L1120"/>
    <mergeCell ref="M1120:N1120"/>
    <mergeCell ref="B1121:C1121"/>
    <mergeCell ref="E1121:F1121"/>
    <mergeCell ref="J1121:K1121"/>
    <mergeCell ref="M1121:N1121"/>
    <mergeCell ref="A1122:D1122"/>
    <mergeCell ref="E1122:F1122"/>
    <mergeCell ref="I1122:L1122"/>
    <mergeCell ref="M1122:N1122"/>
    <mergeCell ref="A1123:C1123"/>
    <mergeCell ref="I1123:K1123"/>
    <mergeCell ref="A1124:C1124"/>
    <mergeCell ref="I1124:K1124"/>
    <mergeCell ref="A1126:C1126"/>
    <mergeCell ref="I1126:K1126"/>
    <mergeCell ref="A1127:C1127"/>
    <mergeCell ref="I1127:K1127"/>
    <mergeCell ref="A1128:C1128"/>
    <mergeCell ref="E1128:F1128"/>
    <mergeCell ref="I1128:K1128"/>
    <mergeCell ref="M1128:N1128"/>
    <mergeCell ref="A1133:C1133"/>
    <mergeCell ref="D1133:F1133"/>
    <mergeCell ref="I1133:K1133"/>
    <mergeCell ref="L1133:N1133"/>
    <mergeCell ref="B1129:D1129"/>
    <mergeCell ref="E1129:F1129"/>
    <mergeCell ref="J1129:L1129"/>
    <mergeCell ref="M1129:N1129"/>
    <mergeCell ref="A1132:C1132"/>
    <mergeCell ref="I1132:K1132"/>
    <mergeCell ref="A1135:F1135"/>
    <mergeCell ref="I1135:N1135"/>
    <mergeCell ref="A1138:B1138"/>
    <mergeCell ref="C1138:F1138"/>
    <mergeCell ref="I1138:J1138"/>
    <mergeCell ref="K1138:N1138"/>
    <mergeCell ref="E1140:F1140"/>
    <mergeCell ref="M1140:N1140"/>
    <mergeCell ref="E1141:F1141"/>
    <mergeCell ref="M1141:N1141"/>
    <mergeCell ref="E1142:F1142"/>
    <mergeCell ref="M1142:N1142"/>
    <mergeCell ref="E1143:F1143"/>
    <mergeCell ref="M1143:N1143"/>
    <mergeCell ref="E1144:F1144"/>
    <mergeCell ref="M1144:N1144"/>
    <mergeCell ref="E1146:F1146"/>
    <mergeCell ref="M1146:N1146"/>
    <mergeCell ref="E1145:F1145"/>
    <mergeCell ref="M1145:N1145"/>
    <mergeCell ref="E1147:F1147"/>
    <mergeCell ref="M1147:N1147"/>
    <mergeCell ref="B1148:D1148"/>
    <mergeCell ref="E1148:F1148"/>
    <mergeCell ref="J1148:L1148"/>
    <mergeCell ref="M1148:N1148"/>
    <mergeCell ref="B1149:C1149"/>
    <mergeCell ref="E1149:F1149"/>
    <mergeCell ref="J1149:K1149"/>
    <mergeCell ref="M1149:N1149"/>
    <mergeCell ref="A1150:D1150"/>
    <mergeCell ref="E1150:F1150"/>
    <mergeCell ref="I1150:L1150"/>
    <mergeCell ref="M1150:N1150"/>
    <mergeCell ref="A1151:C1151"/>
    <mergeCell ref="I1151:K1151"/>
    <mergeCell ref="A1152:C1152"/>
    <mergeCell ref="I1152:K1152"/>
    <mergeCell ref="A1154:C1154"/>
    <mergeCell ref="I1154:K1154"/>
    <mergeCell ref="A1155:C1155"/>
    <mergeCell ref="I1155:K1155"/>
    <mergeCell ref="A1156:C1156"/>
    <mergeCell ref="E1156:F1156"/>
    <mergeCell ref="I1156:K1156"/>
    <mergeCell ref="M1156:N1156"/>
    <mergeCell ref="B1157:D1157"/>
    <mergeCell ref="E1157:F1157"/>
    <mergeCell ref="J1157:L1157"/>
    <mergeCell ref="M1157:N1157"/>
    <mergeCell ref="A1160:C1160"/>
    <mergeCell ref="I1160:K1160"/>
    <mergeCell ref="A1161:C1161"/>
    <mergeCell ref="D1161:F1161"/>
    <mergeCell ref="I1161:K1161"/>
    <mergeCell ref="L1161:N1161"/>
    <mergeCell ref="M72:N72"/>
    <mergeCell ref="E102:F102"/>
    <mergeCell ref="M102:N102"/>
    <mergeCell ref="E132:F132"/>
    <mergeCell ref="M132:N132"/>
    <mergeCell ref="E162:F162"/>
    <mergeCell ref="J76:K76"/>
    <mergeCell ref="M75:N75"/>
    <mergeCell ref="M192:N192"/>
    <mergeCell ref="E221:F221"/>
    <mergeCell ref="M221:N221"/>
    <mergeCell ref="E251:F251"/>
    <mergeCell ref="M251:N251"/>
    <mergeCell ref="M196:N196"/>
    <mergeCell ref="J196:K196"/>
    <mergeCell ref="M195:N195"/>
    <mergeCell ref="M311:N311"/>
    <mergeCell ref="E341:F341"/>
    <mergeCell ref="M341:N341"/>
    <mergeCell ref="E371:F371"/>
    <mergeCell ref="M315:N315"/>
    <mergeCell ref="J315:K315"/>
  </mergeCells>
  <pageMargins left="0.31496062992125984" right="0.19685039370078741" top="0.59055118110236227" bottom="0" header="0.31496062992125984" footer="0.31496062992125984"/>
  <pageSetup scale="82" orientation="portrait" r:id="rId1"/>
  <rowBreaks count="13" manualBreakCount="13">
    <brk id="60" max="13" man="1"/>
    <brk id="121" max="16383" man="1"/>
    <brk id="181" max="16383" man="1"/>
    <brk id="240" max="16383" man="1"/>
    <brk id="300" max="16383" man="1"/>
    <brk id="358" max="13" man="1"/>
    <brk id="390" max="16383" man="1"/>
    <brk id="453" max="16383" man="1"/>
    <brk id="544" max="13" man="1"/>
    <brk id="607" max="13" man="1"/>
    <brk id="667" max="13" man="1"/>
    <brk id="1077" max="13" man="1"/>
    <brk id="1134" max="1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2"/>
  <dimension ref="A1:N1081"/>
  <sheetViews>
    <sheetView view="pageBreakPreview" topLeftCell="A1036" zoomScaleSheetLayoutView="100" workbookViewId="0">
      <selection activeCell="A815" sqref="A815:N1023"/>
    </sheetView>
  </sheetViews>
  <sheetFormatPr baseColWidth="10" defaultRowHeight="12.75"/>
  <cols>
    <col min="1" max="1" width="6.85546875" customWidth="1"/>
    <col min="2" max="3" width="7.42578125" customWidth="1"/>
    <col min="4" max="4" width="8.42578125" customWidth="1"/>
    <col min="5" max="5" width="7.7109375" customWidth="1"/>
    <col min="6" max="6" width="7.140625" customWidth="1"/>
    <col min="7" max="7" width="4.42578125" customWidth="1"/>
    <col min="8" max="8" width="4.7109375" customWidth="1"/>
    <col min="9" max="9" width="8.7109375" customWidth="1"/>
    <col min="10" max="10" width="7.85546875" customWidth="1"/>
    <col min="11" max="11" width="8.28515625" customWidth="1"/>
    <col min="12" max="12" width="9.140625" customWidth="1"/>
    <col min="13" max="13" width="6.5703125" customWidth="1"/>
    <col min="14" max="14" width="8.140625" customWidth="1"/>
  </cols>
  <sheetData>
    <row r="1" spans="1:14" ht="19.5" customHeight="1">
      <c r="A1" s="1274" t="s">
        <v>138</v>
      </c>
      <c r="B1" s="1275"/>
      <c r="C1" s="1275"/>
      <c r="D1" s="1275"/>
      <c r="E1" s="1275"/>
      <c r="F1" s="1276"/>
      <c r="G1" s="50"/>
      <c r="H1" s="48"/>
      <c r="I1" s="1274" t="s">
        <v>138</v>
      </c>
      <c r="J1" s="1275"/>
      <c r="K1" s="1275"/>
      <c r="L1" s="1275"/>
      <c r="M1" s="1275"/>
      <c r="N1" s="1276"/>
    </row>
    <row r="2" spans="1:14">
      <c r="A2" s="56"/>
      <c r="B2" s="78"/>
      <c r="C2" s="78"/>
      <c r="D2" s="198"/>
      <c r="E2" s="78"/>
      <c r="F2" s="199"/>
      <c r="G2" s="200"/>
      <c r="H2" s="48"/>
      <c r="I2" s="56">
        <v>8</v>
      </c>
      <c r="J2" s="78"/>
      <c r="K2" s="78"/>
      <c r="L2" s="198"/>
      <c r="M2" s="78"/>
      <c r="N2" s="199"/>
    </row>
    <row r="3" spans="1:14">
      <c r="A3" s="56" t="s">
        <v>120</v>
      </c>
      <c r="B3" s="201">
        <f>'Nom. Sic. Sem. 3'!$C$4</f>
        <v>43542</v>
      </c>
      <c r="C3" s="78" t="s">
        <v>16</v>
      </c>
      <c r="D3" s="201">
        <f>'Nom. Sic. Sem. 3'!$G$4</f>
        <v>43548</v>
      </c>
      <c r="E3" s="78" t="s">
        <v>121</v>
      </c>
      <c r="F3" s="199">
        <f>'Nom. Sic. Sem. 3'!$J$4</f>
        <v>2019</v>
      </c>
      <c r="G3" s="200"/>
      <c r="H3" s="48"/>
      <c r="I3" s="56" t="s">
        <v>120</v>
      </c>
      <c r="J3" s="201">
        <f>'Nom. Sic. Sem. 3'!$C$4</f>
        <v>43542</v>
      </c>
      <c r="K3" s="78" t="s">
        <v>16</v>
      </c>
      <c r="L3" s="201">
        <f>'Nom. Sic. Sem. 3'!$G$4</f>
        <v>43548</v>
      </c>
      <c r="M3" s="78" t="s">
        <v>121</v>
      </c>
      <c r="N3" s="199">
        <f>'Nom. Sic. Sem. 3'!$J$4</f>
        <v>2019</v>
      </c>
    </row>
    <row r="4" spans="1:14">
      <c r="A4" s="1277" t="s">
        <v>122</v>
      </c>
      <c r="B4" s="1278"/>
      <c r="C4" s="1279" t="str">
        <f>'Nom. Sic. Sem. 3'!$B$7</f>
        <v>Vicente P. Briceño*</v>
      </c>
      <c r="D4" s="1279"/>
      <c r="E4" s="1279"/>
      <c r="F4" s="1280"/>
      <c r="G4" s="60"/>
      <c r="H4" s="48"/>
      <c r="I4" s="1277" t="s">
        <v>122</v>
      </c>
      <c r="J4" s="1278"/>
      <c r="K4" s="1279" t="str">
        <f>'Nom. Sic. Sem. 3'!$B$36</f>
        <v>Jorge Alvarez</v>
      </c>
      <c r="L4" s="1279"/>
      <c r="M4" s="1279"/>
      <c r="N4" s="1280"/>
    </row>
    <row r="5" spans="1:14">
      <c r="A5" s="58"/>
      <c r="B5" s="59"/>
      <c r="C5" s="79"/>
      <c r="D5" s="79"/>
      <c r="E5" s="79"/>
      <c r="F5" s="202"/>
      <c r="G5" s="60"/>
      <c r="H5" s="48"/>
      <c r="I5" s="58"/>
      <c r="J5" s="59"/>
      <c r="K5" s="79"/>
      <c r="L5" s="79"/>
      <c r="M5" s="79"/>
      <c r="N5" s="202"/>
    </row>
    <row r="6" spans="1:14">
      <c r="A6" s="197">
        <f>'Nom. Sic. Sem. 3'!$L$7</f>
        <v>5</v>
      </c>
      <c r="B6" s="78" t="s">
        <v>123</v>
      </c>
      <c r="C6" s="78"/>
      <c r="D6" s="78"/>
      <c r="E6" s="1300">
        <f>'Nom. Sic. Sem. 3'!$M$7</f>
        <v>3000</v>
      </c>
      <c r="F6" s="1301"/>
      <c r="G6" s="203"/>
      <c r="H6" s="48"/>
      <c r="I6" s="197">
        <f>'Nom. Sic. Sem. 3'!$L$36</f>
        <v>5</v>
      </c>
      <c r="J6" s="78" t="s">
        <v>123</v>
      </c>
      <c r="K6" s="78"/>
      <c r="L6" s="78"/>
      <c r="M6" s="1300">
        <f>'Nom. Sic. Sem. 3'!$M$36</f>
        <v>3000</v>
      </c>
      <c r="N6" s="1301"/>
    </row>
    <row r="7" spans="1:14">
      <c r="A7" s="197"/>
      <c r="B7" s="78"/>
      <c r="C7" s="78"/>
      <c r="D7" s="78"/>
      <c r="E7" s="1300">
        <v>0</v>
      </c>
      <c r="F7" s="1301"/>
      <c r="G7" s="203"/>
      <c r="H7" s="48"/>
      <c r="I7" s="197"/>
      <c r="J7" s="78"/>
      <c r="K7" s="78"/>
      <c r="L7" s="78"/>
      <c r="M7" s="1300">
        <v>0</v>
      </c>
      <c r="N7" s="1301"/>
    </row>
    <row r="8" spans="1:14">
      <c r="A8" s="197"/>
      <c r="B8" s="78" t="s">
        <v>124</v>
      </c>
      <c r="C8" s="78"/>
      <c r="D8" s="78"/>
      <c r="E8" s="1300">
        <f>'Nom. Sic. Sem. 3'!$N$7</f>
        <v>262.5</v>
      </c>
      <c r="F8" s="1301"/>
      <c r="G8" s="203"/>
      <c r="H8" s="48"/>
      <c r="I8" s="197"/>
      <c r="J8" s="78" t="s">
        <v>124</v>
      </c>
      <c r="K8" s="78"/>
      <c r="L8" s="78"/>
      <c r="M8" s="1300">
        <f>'Nom. Sic. Sem. 3'!$N$36</f>
        <v>1050</v>
      </c>
      <c r="N8" s="1301"/>
    </row>
    <row r="9" spans="1:14">
      <c r="A9" s="204">
        <v>0</v>
      </c>
      <c r="B9" s="78" t="s">
        <v>125</v>
      </c>
      <c r="C9" s="78"/>
      <c r="D9" s="78"/>
      <c r="E9" s="1300">
        <v>0</v>
      </c>
      <c r="F9" s="1301"/>
      <c r="G9" s="203"/>
      <c r="H9" s="48"/>
      <c r="I9" s="204">
        <v>0</v>
      </c>
      <c r="J9" s="78" t="s">
        <v>125</v>
      </c>
      <c r="K9" s="78"/>
      <c r="L9" s="78"/>
      <c r="M9" s="1300">
        <v>0</v>
      </c>
      <c r="N9" s="1301"/>
    </row>
    <row r="10" spans="1:14">
      <c r="A10" s="204">
        <v>0</v>
      </c>
      <c r="B10" s="78" t="s">
        <v>126</v>
      </c>
      <c r="C10" s="78"/>
      <c r="D10" s="78"/>
      <c r="E10" s="1300">
        <v>0</v>
      </c>
      <c r="F10" s="1301"/>
      <c r="G10" s="203"/>
      <c r="H10" s="48"/>
      <c r="I10" s="204">
        <v>0</v>
      </c>
      <c r="J10" s="78" t="s">
        <v>126</v>
      </c>
      <c r="K10" s="78"/>
      <c r="L10" s="78"/>
      <c r="M10" s="1300">
        <v>0</v>
      </c>
      <c r="N10" s="1301"/>
    </row>
    <row r="11" spans="1:14">
      <c r="A11" s="66">
        <f>'Nom. Sic. Sem. 3'!V7</f>
        <v>1</v>
      </c>
      <c r="B11" s="226" t="s">
        <v>261</v>
      </c>
      <c r="C11" s="226"/>
      <c r="D11" s="78"/>
      <c r="E11" s="1298">
        <f>'Nom. Sic. Sem. 3'!W7</f>
        <v>1305</v>
      </c>
      <c r="F11" s="1299"/>
      <c r="G11" s="203"/>
      <c r="H11" s="48"/>
      <c r="I11" s="66">
        <f>'Nom. Sic. Sem. 3'!V36</f>
        <v>1</v>
      </c>
      <c r="J11" s="226" t="s">
        <v>261</v>
      </c>
      <c r="K11" s="226"/>
      <c r="L11" s="78"/>
      <c r="M11" s="1298">
        <f>'Nom. Sic. Sem. 3'!W36</f>
        <v>1620</v>
      </c>
      <c r="N11" s="1299"/>
    </row>
    <row r="12" spans="1:14">
      <c r="A12" s="66">
        <f>'Nom. Sic. Sem. 3'!X7</f>
        <v>1</v>
      </c>
      <c r="B12" s="226" t="s">
        <v>262</v>
      </c>
      <c r="C12" s="226"/>
      <c r="D12" s="78"/>
      <c r="E12" s="1298">
        <f>'Nom. Sic. Sem. 3'!Y7</f>
        <v>1141.875</v>
      </c>
      <c r="F12" s="1299"/>
      <c r="G12" s="203"/>
      <c r="H12" s="48"/>
      <c r="I12" s="66">
        <f>'Nom. Sic. Sem. 3'!X36</f>
        <v>1</v>
      </c>
      <c r="J12" s="226" t="s">
        <v>262</v>
      </c>
      <c r="K12" s="226"/>
      <c r="L12" s="78"/>
      <c r="M12" s="1298">
        <f>'Nom. Sic. Sem. 3'!Y36</f>
        <v>1417.5</v>
      </c>
      <c r="N12" s="1299"/>
    </row>
    <row r="13" spans="1:14">
      <c r="A13" s="204">
        <f>'Nom. Sic. Sem. 3'!$AB$7</f>
        <v>2</v>
      </c>
      <c r="B13" s="78" t="s">
        <v>128</v>
      </c>
      <c r="C13" s="78"/>
      <c r="D13" s="78"/>
      <c r="E13" s="1300">
        <f>'Nom. Sic. Sem. 3'!$AC$7</f>
        <v>2283.75</v>
      </c>
      <c r="F13" s="1301"/>
      <c r="G13" s="203"/>
      <c r="H13" s="48"/>
      <c r="I13" s="204">
        <f>'Nom. Sic. Sem. 3'!$AB$36</f>
        <v>2</v>
      </c>
      <c r="J13" s="78" t="s">
        <v>128</v>
      </c>
      <c r="K13" s="78"/>
      <c r="L13" s="78"/>
      <c r="M13" s="1300">
        <f>'Nom. Sic. Sem. 3'!$AC$36</f>
        <v>2835</v>
      </c>
      <c r="N13" s="1301"/>
    </row>
    <row r="14" spans="1:14">
      <c r="A14" s="204">
        <f>'Nom. Sic. Sem. 3'!$O$7</f>
        <v>0</v>
      </c>
      <c r="B14" s="1278" t="str">
        <f>'Nom. Sic. Sem. 1'!$O$4</f>
        <v>PR / RM /F</v>
      </c>
      <c r="C14" s="1278"/>
      <c r="D14" s="1278"/>
      <c r="E14" s="1300">
        <f>'Nom. Sic. Sem. 3'!$P$7</f>
        <v>0</v>
      </c>
      <c r="F14" s="1301"/>
      <c r="G14" s="203"/>
      <c r="H14" s="48"/>
      <c r="I14" s="204">
        <f>'Nom. Sic. Sem. 3'!$O$36</f>
        <v>0</v>
      </c>
      <c r="J14" s="1278" t="str">
        <f>'Nom. Sic. Sem. 1'!$O$4</f>
        <v>PR / RM /F</v>
      </c>
      <c r="K14" s="1278"/>
      <c r="L14" s="1278"/>
      <c r="M14" s="1300">
        <f>'Nom. Sic. Sem. 3'!$P$36</f>
        <v>0</v>
      </c>
      <c r="N14" s="1301"/>
    </row>
    <row r="15" spans="1:14" ht="16.5" customHeight="1">
      <c r="A15" s="56"/>
      <c r="B15" s="1261" t="s">
        <v>10</v>
      </c>
      <c r="C15" s="1261"/>
      <c r="D15" s="78"/>
      <c r="E15" s="1298">
        <f>SUM(E6:F14)</f>
        <v>7993.125</v>
      </c>
      <c r="F15" s="1302"/>
      <c r="G15" s="50"/>
      <c r="H15" s="48"/>
      <c r="I15" s="56"/>
      <c r="J15" s="1261" t="s">
        <v>10</v>
      </c>
      <c r="K15" s="1261"/>
      <c r="L15" s="78"/>
      <c r="M15" s="1298">
        <f>SUM(M6:N14)</f>
        <v>9922.5</v>
      </c>
      <c r="N15" s="1302"/>
    </row>
    <row r="16" spans="1:14">
      <c r="A16" s="1263" t="s">
        <v>105</v>
      </c>
      <c r="B16" s="1248"/>
      <c r="C16" s="1248"/>
      <c r="D16" s="1248"/>
      <c r="E16" s="1248"/>
      <c r="F16" s="1251"/>
      <c r="G16" s="50"/>
      <c r="H16" s="48"/>
      <c r="I16" s="1263" t="s">
        <v>105</v>
      </c>
      <c r="J16" s="1248"/>
      <c r="K16" s="1248"/>
      <c r="L16" s="1248"/>
      <c r="M16" s="1248"/>
      <c r="N16" s="1251"/>
    </row>
    <row r="17" spans="1:14">
      <c r="A17" s="1277" t="s">
        <v>129</v>
      </c>
      <c r="B17" s="1278"/>
      <c r="C17" s="1278"/>
      <c r="D17" s="206">
        <f>'Nom. Sic. Sem. 3'!$AG$7</f>
        <v>0</v>
      </c>
      <c r="E17" s="78"/>
      <c r="F17" s="199"/>
      <c r="G17" s="200"/>
      <c r="H17" s="48"/>
      <c r="I17" s="1277" t="s">
        <v>129</v>
      </c>
      <c r="J17" s="1278"/>
      <c r="K17" s="1278"/>
      <c r="L17" s="206">
        <f>'Nom. Sic. Sem. 3'!$AG$36</f>
        <v>0</v>
      </c>
      <c r="M17" s="78"/>
      <c r="N17" s="199"/>
    </row>
    <row r="18" spans="1:14">
      <c r="A18" s="1277" t="s">
        <v>130</v>
      </c>
      <c r="B18" s="1278"/>
      <c r="C18" s="1278"/>
      <c r="D18" s="206">
        <f>'Nom. Sic. Sem. 3'!$AE$7</f>
        <v>189</v>
      </c>
      <c r="E18" s="206"/>
      <c r="F18" s="199"/>
      <c r="G18" s="200"/>
      <c r="H18" s="48"/>
      <c r="I18" s="1277" t="s">
        <v>130</v>
      </c>
      <c r="J18" s="1278"/>
      <c r="K18" s="1278"/>
      <c r="L18" s="206">
        <f>'Nom. Sic. Sem. 3'!$AE$36</f>
        <v>189</v>
      </c>
      <c r="M18" s="206"/>
      <c r="N18" s="199"/>
    </row>
    <row r="19" spans="1:14">
      <c r="A19" s="58" t="s">
        <v>131</v>
      </c>
      <c r="B19" s="59"/>
      <c r="C19" s="59"/>
      <c r="D19" s="206">
        <f>'Nom. Sic. Sem. 3'!$AF$7</f>
        <v>79.931250000000006</v>
      </c>
      <c r="E19" s="78"/>
      <c r="F19" s="199"/>
      <c r="G19" s="200"/>
      <c r="H19" s="48"/>
      <c r="I19" s="58" t="s">
        <v>131</v>
      </c>
      <c r="J19" s="59"/>
      <c r="K19" s="59"/>
      <c r="L19" s="206">
        <f>'Nom. Sic. Sem. 3'!$AF$36</f>
        <v>99.225000000000009</v>
      </c>
      <c r="M19" s="78"/>
      <c r="N19" s="199"/>
    </row>
    <row r="20" spans="1:14">
      <c r="A20" s="1277" t="s">
        <v>132</v>
      </c>
      <c r="B20" s="1278"/>
      <c r="C20" s="1278"/>
      <c r="D20" s="206">
        <f>'Nom. Sic. Sem. 3'!$AH$7</f>
        <v>0</v>
      </c>
      <c r="E20" s="78"/>
      <c r="F20" s="199"/>
      <c r="G20" s="200"/>
      <c r="H20" s="48"/>
      <c r="I20" s="1277" t="s">
        <v>132</v>
      </c>
      <c r="J20" s="1278"/>
      <c r="K20" s="1278"/>
      <c r="L20" s="206">
        <f>'Nom. Sic. Sem. 3'!$AH$36</f>
        <v>0</v>
      </c>
      <c r="M20" s="78"/>
      <c r="N20" s="199"/>
    </row>
    <row r="21" spans="1:14">
      <c r="A21" s="1277" t="s">
        <v>133</v>
      </c>
      <c r="B21" s="1278"/>
      <c r="C21" s="1278"/>
      <c r="D21" s="206">
        <f>'Nom. Sic. Sem. 3'!$AI$7</f>
        <v>79.931250000000006</v>
      </c>
      <c r="E21" s="78"/>
      <c r="F21" s="199"/>
      <c r="G21" s="200"/>
      <c r="H21" s="48"/>
      <c r="I21" s="1277" t="s">
        <v>133</v>
      </c>
      <c r="J21" s="1278"/>
      <c r="K21" s="1278"/>
      <c r="L21" s="206">
        <f>'Nom. Sic. Sem. 3'!$AI$36</f>
        <v>99.225000000000009</v>
      </c>
      <c r="M21" s="78"/>
      <c r="N21" s="199"/>
    </row>
    <row r="22" spans="1:14" ht="13.5" thickBot="1">
      <c r="A22" s="1303" t="s">
        <v>134</v>
      </c>
      <c r="B22" s="1248"/>
      <c r="C22" s="1248"/>
      <c r="D22" s="78"/>
      <c r="E22" s="1304">
        <f>SUM(D17:D21)</f>
        <v>348.86249999999995</v>
      </c>
      <c r="F22" s="1251"/>
      <c r="G22" s="50"/>
      <c r="H22" s="48"/>
      <c r="I22" s="1303" t="s">
        <v>134</v>
      </c>
      <c r="J22" s="1248"/>
      <c r="K22" s="1248"/>
      <c r="L22" s="78"/>
      <c r="M22" s="1304">
        <f>SUM(L17:L21)</f>
        <v>387.45000000000005</v>
      </c>
      <c r="N22" s="1251"/>
    </row>
    <row r="23" spans="1:14" ht="20.25" customHeight="1" thickBot="1">
      <c r="A23" s="56"/>
      <c r="B23" s="1248" t="s">
        <v>104</v>
      </c>
      <c r="C23" s="1248"/>
      <c r="D23" s="1248"/>
      <c r="E23" s="1292">
        <f>(E15-E22)</f>
        <v>7644.2624999999998</v>
      </c>
      <c r="F23" s="1293"/>
      <c r="G23" s="50"/>
      <c r="H23" s="48"/>
      <c r="I23" s="56"/>
      <c r="J23" s="1248" t="s">
        <v>104</v>
      </c>
      <c r="K23" s="1248"/>
      <c r="L23" s="1248"/>
      <c r="M23" s="1292">
        <f>(M15-M22)</f>
        <v>9535.0499999999993</v>
      </c>
      <c r="N23" s="1293"/>
    </row>
    <row r="24" spans="1:14">
      <c r="A24" s="56"/>
      <c r="B24" s="78"/>
      <c r="C24" s="78"/>
      <c r="D24" s="78"/>
      <c r="E24" s="78"/>
      <c r="F24" s="199"/>
      <c r="G24" s="200"/>
      <c r="H24" s="48"/>
      <c r="I24" s="56"/>
      <c r="J24" s="78"/>
      <c r="K24" s="78"/>
      <c r="L24" s="78"/>
      <c r="M24" s="78"/>
      <c r="N24" s="199"/>
    </row>
    <row r="25" spans="1:14">
      <c r="A25" s="56"/>
      <c r="B25" s="78"/>
      <c r="C25" s="78"/>
      <c r="D25" s="78"/>
      <c r="E25" s="78"/>
      <c r="F25" s="199"/>
      <c r="G25" s="200"/>
      <c r="H25" s="48"/>
      <c r="I25" s="56"/>
      <c r="J25" s="78"/>
      <c r="K25" s="78"/>
      <c r="L25" s="78"/>
      <c r="M25" s="78"/>
      <c r="N25" s="199"/>
    </row>
    <row r="26" spans="1:14">
      <c r="A26" s="1294"/>
      <c r="B26" s="1295"/>
      <c r="C26" s="1295"/>
      <c r="D26" s="78" t="s">
        <v>135</v>
      </c>
      <c r="E26" s="78"/>
      <c r="F26" s="199"/>
      <c r="G26" s="200"/>
      <c r="H26" s="48"/>
      <c r="I26" s="1294"/>
      <c r="J26" s="1295"/>
      <c r="K26" s="1295"/>
      <c r="L26" s="78" t="s">
        <v>135</v>
      </c>
      <c r="M26" s="78"/>
      <c r="N26" s="199"/>
    </row>
    <row r="27" spans="1:14">
      <c r="A27" s="1296" t="s">
        <v>136</v>
      </c>
      <c r="B27" s="1297"/>
      <c r="C27" s="1297"/>
      <c r="D27" s="1248" t="s">
        <v>137</v>
      </c>
      <c r="E27" s="1248"/>
      <c r="F27" s="1251"/>
      <c r="G27" s="50"/>
      <c r="H27" s="48"/>
      <c r="I27" s="1296" t="s">
        <v>136</v>
      </c>
      <c r="J27" s="1297"/>
      <c r="K27" s="1297"/>
      <c r="L27" s="1248" t="s">
        <v>137</v>
      </c>
      <c r="M27" s="1248"/>
      <c r="N27" s="1251"/>
    </row>
    <row r="28" spans="1:14" ht="13.5" thickBot="1">
      <c r="A28" s="208"/>
      <c r="B28" s="209"/>
      <c r="C28" s="209"/>
      <c r="D28" s="209"/>
      <c r="E28" s="209"/>
      <c r="F28" s="210"/>
      <c r="G28" s="200"/>
      <c r="H28" s="48"/>
      <c r="I28" s="208"/>
      <c r="J28" s="209"/>
      <c r="K28" s="209"/>
      <c r="L28" s="209"/>
      <c r="M28" s="209"/>
      <c r="N28" s="210"/>
    </row>
    <row r="29" spans="1:14" ht="13.5" thickBot="1">
      <c r="A29" s="78"/>
      <c r="B29" s="78"/>
      <c r="C29" s="78"/>
      <c r="D29" s="78"/>
      <c r="E29" s="78"/>
      <c r="F29" s="78"/>
      <c r="G29" s="200"/>
      <c r="H29" s="78"/>
      <c r="I29" s="78"/>
      <c r="J29" s="78"/>
      <c r="K29" s="78"/>
      <c r="L29" s="78"/>
      <c r="M29" s="78"/>
      <c r="N29" s="78"/>
    </row>
    <row r="30" spans="1:14" ht="19.5" customHeight="1">
      <c r="A30" s="1274" t="s">
        <v>138</v>
      </c>
      <c r="B30" s="1275"/>
      <c r="C30" s="1275"/>
      <c r="D30" s="1275"/>
      <c r="E30" s="1275"/>
      <c r="F30" s="1276"/>
      <c r="G30" s="50"/>
      <c r="H30" s="48"/>
      <c r="I30" s="1274" t="s">
        <v>138</v>
      </c>
      <c r="J30" s="1275"/>
      <c r="K30" s="1275"/>
      <c r="L30" s="1275"/>
      <c r="M30" s="1275"/>
      <c r="N30" s="1276"/>
    </row>
    <row r="31" spans="1:14">
      <c r="A31" s="56"/>
      <c r="B31" s="78"/>
      <c r="C31" s="78"/>
      <c r="D31" s="198"/>
      <c r="E31" s="78"/>
      <c r="F31" s="199"/>
      <c r="G31" s="200"/>
      <c r="H31" s="48"/>
      <c r="I31" s="56"/>
      <c r="J31" s="78"/>
      <c r="K31" s="78"/>
      <c r="L31" s="198"/>
      <c r="M31" s="78"/>
      <c r="N31" s="199"/>
    </row>
    <row r="32" spans="1:14">
      <c r="A32" s="56" t="s">
        <v>120</v>
      </c>
      <c r="B32" s="201">
        <f>'Nom. Sic. Sem. 3'!$C$4</f>
        <v>43542</v>
      </c>
      <c r="C32" s="78" t="s">
        <v>16</v>
      </c>
      <c r="D32" s="201">
        <f>'Nom. Sic. Sem. 3'!$G$4</f>
        <v>43548</v>
      </c>
      <c r="E32" s="78" t="s">
        <v>121</v>
      </c>
      <c r="F32" s="199">
        <f>'Nom. Sic. Sem. 3'!$J$4</f>
        <v>2019</v>
      </c>
      <c r="G32" s="200"/>
      <c r="H32" s="48"/>
      <c r="I32" s="56" t="s">
        <v>120</v>
      </c>
      <c r="J32" s="201">
        <f>'Nom. Sic. Sem. 3'!$C$4</f>
        <v>43542</v>
      </c>
      <c r="K32" s="78" t="s">
        <v>16</v>
      </c>
      <c r="L32" s="201">
        <f>'Nom. Sic. Sem. 3'!$G$4</f>
        <v>43548</v>
      </c>
      <c r="M32" s="78" t="s">
        <v>121</v>
      </c>
      <c r="N32" s="199">
        <f>'Nom. Sic. Sem. 3'!$J$4</f>
        <v>2019</v>
      </c>
    </row>
    <row r="33" spans="1:14">
      <c r="A33" s="1277" t="s">
        <v>122</v>
      </c>
      <c r="B33" s="1278"/>
      <c r="C33" s="1279" t="str">
        <f>'Nom. Sic. Sem. 3'!$B$8</f>
        <v>Luby Alvarado</v>
      </c>
      <c r="D33" s="1279"/>
      <c r="E33" s="1279"/>
      <c r="F33" s="1280"/>
      <c r="G33" s="60"/>
      <c r="H33" s="48"/>
      <c r="I33" s="1277" t="s">
        <v>122</v>
      </c>
      <c r="J33" s="1278"/>
      <c r="K33" s="1279" t="str">
        <f>'Nom. Sic. Sem. 3'!$B$9</f>
        <v>Ricardo A. Parra*</v>
      </c>
      <c r="L33" s="1279"/>
      <c r="M33" s="1279"/>
      <c r="N33" s="1280"/>
    </row>
    <row r="34" spans="1:14">
      <c r="A34" s="58"/>
      <c r="B34" s="59"/>
      <c r="C34" s="79"/>
      <c r="D34" s="79"/>
      <c r="E34" s="79"/>
      <c r="F34" s="202"/>
      <c r="G34" s="60"/>
      <c r="H34" s="48"/>
      <c r="I34" s="58"/>
      <c r="J34" s="59"/>
      <c r="K34" s="79"/>
      <c r="L34" s="79"/>
      <c r="M34" s="79"/>
      <c r="N34" s="202"/>
    </row>
    <row r="35" spans="1:14">
      <c r="A35" s="197">
        <f>'Nom. Sic. Sem. 3'!$L$8</f>
        <v>5</v>
      </c>
      <c r="B35" s="78" t="s">
        <v>123</v>
      </c>
      <c r="C35" s="78"/>
      <c r="D35" s="78"/>
      <c r="E35" s="1300">
        <f>'Nom. Sic. Sem. 3'!$M$8</f>
        <v>3000</v>
      </c>
      <c r="F35" s="1301"/>
      <c r="G35" s="203"/>
      <c r="H35" s="48"/>
      <c r="I35" s="197">
        <f>'Nom. Sic. Sem. 3'!$L$9</f>
        <v>2.5</v>
      </c>
      <c r="J35" s="78" t="s">
        <v>123</v>
      </c>
      <c r="K35" s="78"/>
      <c r="L35" s="78"/>
      <c r="M35" s="1300">
        <f>'Nom. Sic. Sem. 3'!$M$9</f>
        <v>1500</v>
      </c>
      <c r="N35" s="1301"/>
    </row>
    <row r="36" spans="1:14">
      <c r="A36" s="197"/>
      <c r="B36" s="78"/>
      <c r="C36" s="78"/>
      <c r="D36" s="78"/>
      <c r="E36" s="1300">
        <v>0</v>
      </c>
      <c r="F36" s="1301"/>
      <c r="G36" s="203"/>
      <c r="H36" s="48"/>
      <c r="I36" s="197"/>
      <c r="J36" s="78"/>
      <c r="K36" s="78"/>
      <c r="L36" s="78"/>
      <c r="M36" s="1300">
        <v>0</v>
      </c>
      <c r="N36" s="1301"/>
    </row>
    <row r="37" spans="1:14">
      <c r="A37" s="197"/>
      <c r="B37" s="78" t="s">
        <v>124</v>
      </c>
      <c r="C37" s="78"/>
      <c r="D37" s="78"/>
      <c r="E37" s="1300">
        <f>'Nom. Sic. Sem. 3'!$N$8</f>
        <v>0</v>
      </c>
      <c r="F37" s="1301"/>
      <c r="G37" s="203"/>
      <c r="H37" s="48"/>
      <c r="I37" s="197"/>
      <c r="J37" s="78" t="s">
        <v>124</v>
      </c>
      <c r="K37" s="78"/>
      <c r="L37" s="78"/>
      <c r="M37" s="1300">
        <f>'Nom. Sic. Sem. 3'!$N$9</f>
        <v>131.25</v>
      </c>
      <c r="N37" s="1301"/>
    </row>
    <row r="38" spans="1:14">
      <c r="A38" s="204">
        <v>0</v>
      </c>
      <c r="B38" s="78" t="s">
        <v>125</v>
      </c>
      <c r="C38" s="78"/>
      <c r="D38" s="78"/>
      <c r="E38" s="1300">
        <v>0</v>
      </c>
      <c r="F38" s="1301"/>
      <c r="G38" s="203"/>
      <c r="H38" s="48"/>
      <c r="I38" s="204">
        <v>0</v>
      </c>
      <c r="J38" s="78" t="s">
        <v>125</v>
      </c>
      <c r="K38" s="78"/>
      <c r="L38" s="78"/>
      <c r="M38" s="1300">
        <v>0</v>
      </c>
      <c r="N38" s="1301"/>
    </row>
    <row r="39" spans="1:14">
      <c r="A39" s="204">
        <v>0</v>
      </c>
      <c r="B39" s="78" t="s">
        <v>126</v>
      </c>
      <c r="C39" s="78"/>
      <c r="D39" s="78"/>
      <c r="E39" s="1300">
        <v>0</v>
      </c>
      <c r="F39" s="1301"/>
      <c r="G39" s="203"/>
      <c r="H39" s="48"/>
      <c r="I39" s="204">
        <v>0</v>
      </c>
      <c r="J39" s="78" t="s">
        <v>126</v>
      </c>
      <c r="K39" s="78"/>
      <c r="L39" s="78"/>
      <c r="M39" s="1300">
        <v>0</v>
      </c>
      <c r="N39" s="1301"/>
    </row>
    <row r="40" spans="1:14">
      <c r="A40" s="66">
        <f>'Nom. Sic. Sem. 3'!V8</f>
        <v>0</v>
      </c>
      <c r="B40" s="226" t="s">
        <v>261</v>
      </c>
      <c r="C40" s="226"/>
      <c r="D40" s="78"/>
      <c r="E40" s="1298">
        <f>'Nom. Sic. Sem. 3'!W8</f>
        <v>0</v>
      </c>
      <c r="F40" s="1299"/>
      <c r="G40" s="203"/>
      <c r="H40" s="48"/>
      <c r="I40" s="66">
        <f>'Nom. Sic. Sem. 3'!V9</f>
        <v>0.5</v>
      </c>
      <c r="J40" s="226" t="s">
        <v>261</v>
      </c>
      <c r="K40" s="226"/>
      <c r="L40" s="78"/>
      <c r="M40" s="1298">
        <f>'Nom. Sic. Sem. 3'!W9</f>
        <v>652.5</v>
      </c>
      <c r="N40" s="1299"/>
    </row>
    <row r="41" spans="1:14">
      <c r="A41" s="66">
        <f>'Nom. Sic. Sem. 3'!V8</f>
        <v>0</v>
      </c>
      <c r="B41" s="226" t="s">
        <v>262</v>
      </c>
      <c r="C41" s="226"/>
      <c r="D41" s="78"/>
      <c r="E41" s="1298">
        <f>'Nom. Sic. Sem. 3'!Y8</f>
        <v>1050</v>
      </c>
      <c r="F41" s="1299"/>
      <c r="G41" s="203"/>
      <c r="H41" s="48"/>
      <c r="I41" s="66">
        <f>'Nom. Sic. Sem. 3'!X9</f>
        <v>0.5</v>
      </c>
      <c r="J41" s="226" t="s">
        <v>262</v>
      </c>
      <c r="K41" s="226"/>
      <c r="L41" s="78"/>
      <c r="M41" s="1298">
        <f>'Nom. Sic. Sem. 3'!Y9</f>
        <v>570.9375</v>
      </c>
      <c r="N41" s="1299"/>
    </row>
    <row r="42" spans="1:14">
      <c r="A42" s="66">
        <f>'Nom. Sic. Sem. 3'!V36</f>
        <v>1</v>
      </c>
      <c r="B42" s="78" t="s">
        <v>128</v>
      </c>
      <c r="C42" s="78"/>
      <c r="D42" s="78"/>
      <c r="E42" s="1300">
        <f>'Nom. Sic. Sem. 3'!$AC$8</f>
        <v>1620</v>
      </c>
      <c r="F42" s="1301"/>
      <c r="G42" s="203"/>
      <c r="H42" s="48"/>
      <c r="I42" s="204">
        <f>'Nom. Sic. Sem. 3'!$AB$9</f>
        <v>2</v>
      </c>
      <c r="J42" s="78" t="s">
        <v>128</v>
      </c>
      <c r="K42" s="78"/>
      <c r="L42" s="78"/>
      <c r="M42" s="1300">
        <f>'Nom. Sic. Sem. 3'!$AC$9</f>
        <v>2283.75</v>
      </c>
      <c r="N42" s="1301"/>
    </row>
    <row r="43" spans="1:14">
      <c r="A43" s="66">
        <f>'Nom. Sic. Sem. 3'!V37</f>
        <v>0</v>
      </c>
      <c r="B43" s="1278" t="str">
        <f>'Nom. Sic. Sem. 1'!$O$4</f>
        <v>PR / RM /F</v>
      </c>
      <c r="C43" s="1278"/>
      <c r="D43" s="1278"/>
      <c r="E43" s="1300">
        <f>'Nom. Sic. Sem. 3'!$P$8</f>
        <v>0</v>
      </c>
      <c r="F43" s="1301"/>
      <c r="G43" s="203"/>
      <c r="H43" s="48"/>
      <c r="I43" s="204">
        <f>'Nom. Sic. Sem. 3'!$O$9</f>
        <v>0</v>
      </c>
      <c r="J43" s="1278" t="str">
        <f>'Nom. Sic. Sem. 1'!$O$4</f>
        <v>PR / RM /F</v>
      </c>
      <c r="K43" s="1278"/>
      <c r="L43" s="1278"/>
      <c r="M43" s="1300">
        <f>'Nom. Sic. Sem. 3'!$P$9</f>
        <v>0</v>
      </c>
      <c r="N43" s="1301"/>
    </row>
    <row r="44" spans="1:14" ht="16.5" customHeight="1">
      <c r="A44" s="56"/>
      <c r="B44" s="1261" t="s">
        <v>10</v>
      </c>
      <c r="C44" s="1261"/>
      <c r="D44" s="78"/>
      <c r="E44" s="1298">
        <f>SUM(E35:F43)</f>
        <v>5670</v>
      </c>
      <c r="F44" s="1302"/>
      <c r="G44" s="50"/>
      <c r="H44" s="48"/>
      <c r="I44" s="56"/>
      <c r="J44" s="1261" t="s">
        <v>10</v>
      </c>
      <c r="K44" s="1261"/>
      <c r="L44" s="78"/>
      <c r="M44" s="1298">
        <f>SUM(M35:N43)</f>
        <v>5138.4375</v>
      </c>
      <c r="N44" s="1302"/>
    </row>
    <row r="45" spans="1:14">
      <c r="A45" s="1263" t="s">
        <v>105</v>
      </c>
      <c r="B45" s="1248"/>
      <c r="C45" s="1248"/>
      <c r="D45" s="1248"/>
      <c r="E45" s="1248"/>
      <c r="F45" s="1251"/>
      <c r="G45" s="50"/>
      <c r="H45" s="48"/>
      <c r="I45" s="1263" t="s">
        <v>105</v>
      </c>
      <c r="J45" s="1248"/>
      <c r="K45" s="1248"/>
      <c r="L45" s="1248"/>
      <c r="M45" s="1248"/>
      <c r="N45" s="1251"/>
    </row>
    <row r="46" spans="1:14">
      <c r="A46" s="1277" t="s">
        <v>129</v>
      </c>
      <c r="B46" s="1278"/>
      <c r="C46" s="1278"/>
      <c r="D46" s="206">
        <f>'Nom. Sic. Sem. 3'!$AG$8</f>
        <v>0</v>
      </c>
      <c r="E46" s="78"/>
      <c r="F46" s="199"/>
      <c r="G46" s="200"/>
      <c r="H46" s="48"/>
      <c r="I46" s="1277" t="s">
        <v>129</v>
      </c>
      <c r="J46" s="1278"/>
      <c r="K46" s="1278"/>
      <c r="L46" s="206">
        <f>'Nom. Sic. Sem. 3'!$AG$9</f>
        <v>0</v>
      </c>
      <c r="M46" s="78"/>
      <c r="N46" s="199"/>
    </row>
    <row r="47" spans="1:14">
      <c r="A47" s="1277" t="s">
        <v>130</v>
      </c>
      <c r="B47" s="1278"/>
      <c r="C47" s="1278"/>
      <c r="D47" s="206">
        <f>'Nom. Sic. Sem. 3'!$AE$8</f>
        <v>189</v>
      </c>
      <c r="E47" s="206"/>
      <c r="F47" s="199"/>
      <c r="G47" s="200"/>
      <c r="H47" s="48"/>
      <c r="I47" s="1277" t="s">
        <v>130</v>
      </c>
      <c r="J47" s="1278"/>
      <c r="K47" s="1278"/>
      <c r="L47" s="206">
        <f>'Nom. Sic. Sem. 3'!$AE$9</f>
        <v>189</v>
      </c>
      <c r="M47" s="206"/>
      <c r="N47" s="199"/>
    </row>
    <row r="48" spans="1:14">
      <c r="A48" s="58" t="s">
        <v>131</v>
      </c>
      <c r="B48" s="59"/>
      <c r="C48" s="59"/>
      <c r="D48" s="206">
        <f>'Nom. Sic. Sem. 3'!$AF$8</f>
        <v>56.7</v>
      </c>
      <c r="E48" s="78"/>
      <c r="F48" s="199"/>
      <c r="G48" s="200"/>
      <c r="H48" s="48"/>
      <c r="I48" s="58" t="s">
        <v>131</v>
      </c>
      <c r="J48" s="59"/>
      <c r="K48" s="59"/>
      <c r="L48" s="206">
        <f>'Nom. Sic. Sem. 3'!$AF$9</f>
        <v>51.384374999999999</v>
      </c>
      <c r="M48" s="78"/>
      <c r="N48" s="199"/>
    </row>
    <row r="49" spans="1:14">
      <c r="A49" s="1277" t="s">
        <v>132</v>
      </c>
      <c r="B49" s="1278"/>
      <c r="C49" s="1278"/>
      <c r="D49" s="206">
        <f>'Nom. Sic. Sem. 3'!$AH$8</f>
        <v>0</v>
      </c>
      <c r="E49" s="78"/>
      <c r="F49" s="199"/>
      <c r="G49" s="200"/>
      <c r="H49" s="48"/>
      <c r="I49" s="1277" t="s">
        <v>132</v>
      </c>
      <c r="J49" s="1278"/>
      <c r="K49" s="1278"/>
      <c r="L49" s="206">
        <f>'Nom. Sic. Sem. 3'!$AH$9</f>
        <v>0</v>
      </c>
      <c r="M49" s="78"/>
      <c r="N49" s="199"/>
    </row>
    <row r="50" spans="1:14">
      <c r="A50" s="1277" t="s">
        <v>133</v>
      </c>
      <c r="B50" s="1278"/>
      <c r="C50" s="1278"/>
      <c r="D50" s="206">
        <f>'Nom. Sic. Sem. 3'!$AI$8</f>
        <v>56.7</v>
      </c>
      <c r="E50" s="78"/>
      <c r="F50" s="199"/>
      <c r="G50" s="200"/>
      <c r="H50" s="48"/>
      <c r="I50" s="1277" t="s">
        <v>133</v>
      </c>
      <c r="J50" s="1278"/>
      <c r="K50" s="1278"/>
      <c r="L50" s="206">
        <f>'Nom. Sic. Sem. 3'!$AI$9</f>
        <v>51.384374999999999</v>
      </c>
      <c r="M50" s="78"/>
      <c r="N50" s="199"/>
    </row>
    <row r="51" spans="1:14" ht="13.5" thickBot="1">
      <c r="A51" s="1303" t="s">
        <v>134</v>
      </c>
      <c r="B51" s="1248"/>
      <c r="C51" s="1248"/>
      <c r="D51" s="78"/>
      <c r="E51" s="1304">
        <f>SUM(D46:D50)</f>
        <v>302.39999999999998</v>
      </c>
      <c r="F51" s="1251"/>
      <c r="G51" s="50"/>
      <c r="H51" s="48"/>
      <c r="I51" s="1303" t="s">
        <v>134</v>
      </c>
      <c r="J51" s="1248"/>
      <c r="K51" s="1248"/>
      <c r="L51" s="78"/>
      <c r="M51" s="1304">
        <f>SUM(L46:L50)</f>
        <v>291.76875000000001</v>
      </c>
      <c r="N51" s="1251"/>
    </row>
    <row r="52" spans="1:14" ht="20.25" customHeight="1" thickBot="1">
      <c r="A52" s="56"/>
      <c r="B52" s="1248" t="s">
        <v>104</v>
      </c>
      <c r="C52" s="1248"/>
      <c r="D52" s="1248"/>
      <c r="E52" s="1292">
        <f>(E44-E51)</f>
        <v>5367.6</v>
      </c>
      <c r="F52" s="1293"/>
      <c r="G52" s="50"/>
      <c r="H52" s="48"/>
      <c r="I52" s="56"/>
      <c r="J52" s="1248" t="s">
        <v>104</v>
      </c>
      <c r="K52" s="1248"/>
      <c r="L52" s="1248"/>
      <c r="M52" s="1292">
        <f>(M44-M51)</f>
        <v>4846.6687499999998</v>
      </c>
      <c r="N52" s="1293"/>
    </row>
    <row r="53" spans="1:14">
      <c r="A53" s="56"/>
      <c r="B53" s="78"/>
      <c r="C53" s="78"/>
      <c r="D53" s="78"/>
      <c r="E53" s="78"/>
      <c r="F53" s="199"/>
      <c r="G53" s="200"/>
      <c r="H53" s="48"/>
      <c r="I53" s="56"/>
      <c r="J53" s="78"/>
      <c r="K53" s="78"/>
      <c r="L53" s="78"/>
      <c r="M53" s="78"/>
      <c r="N53" s="199"/>
    </row>
    <row r="54" spans="1:14">
      <c r="A54" s="56"/>
      <c r="B54" s="78"/>
      <c r="C54" s="78"/>
      <c r="D54" s="78"/>
      <c r="E54" s="78"/>
      <c r="F54" s="199"/>
      <c r="G54" s="200"/>
      <c r="H54" s="48"/>
      <c r="I54" s="56"/>
      <c r="J54" s="78"/>
      <c r="K54" s="78"/>
      <c r="L54" s="78"/>
      <c r="M54" s="78"/>
      <c r="N54" s="199"/>
    </row>
    <row r="55" spans="1:14">
      <c r="A55" s="1294"/>
      <c r="B55" s="1295"/>
      <c r="C55" s="1295"/>
      <c r="D55" s="78" t="s">
        <v>135</v>
      </c>
      <c r="E55" s="78"/>
      <c r="F55" s="199"/>
      <c r="G55" s="200"/>
      <c r="H55" s="48"/>
      <c r="I55" s="1294"/>
      <c r="J55" s="1295"/>
      <c r="K55" s="1295"/>
      <c r="L55" s="78" t="s">
        <v>135</v>
      </c>
      <c r="M55" s="78"/>
      <c r="N55" s="199"/>
    </row>
    <row r="56" spans="1:14">
      <c r="A56" s="1296" t="s">
        <v>136</v>
      </c>
      <c r="B56" s="1297"/>
      <c r="C56" s="1297"/>
      <c r="D56" s="1248" t="s">
        <v>137</v>
      </c>
      <c r="E56" s="1248"/>
      <c r="F56" s="1251"/>
      <c r="G56" s="50"/>
      <c r="H56" s="48"/>
      <c r="I56" s="1296" t="s">
        <v>136</v>
      </c>
      <c r="J56" s="1297"/>
      <c r="K56" s="1297"/>
      <c r="L56" s="1248" t="s">
        <v>137</v>
      </c>
      <c r="M56" s="1248"/>
      <c r="N56" s="1251"/>
    </row>
    <row r="57" spans="1:14" ht="13.5" thickBot="1">
      <c r="A57" s="208"/>
      <c r="B57" s="209"/>
      <c r="C57" s="209"/>
      <c r="D57" s="209"/>
      <c r="E57" s="209"/>
      <c r="F57" s="210"/>
      <c r="G57" s="200"/>
      <c r="H57" s="48"/>
      <c r="I57" s="208"/>
      <c r="J57" s="209"/>
      <c r="K57" s="209"/>
      <c r="L57" s="209"/>
      <c r="M57" s="209"/>
      <c r="N57" s="210"/>
    </row>
    <row r="58" spans="1:14" ht="13.5" thickBo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</row>
    <row r="59" spans="1:14" ht="19.5" customHeight="1">
      <c r="A59" s="1274" t="s">
        <v>138</v>
      </c>
      <c r="B59" s="1275"/>
      <c r="C59" s="1275"/>
      <c r="D59" s="1275"/>
      <c r="E59" s="1275"/>
      <c r="F59" s="1276"/>
      <c r="G59" s="50"/>
      <c r="H59" s="48"/>
      <c r="I59" s="1274" t="s">
        <v>138</v>
      </c>
      <c r="J59" s="1275"/>
      <c r="K59" s="1275"/>
      <c r="L59" s="1275"/>
      <c r="M59" s="1275"/>
      <c r="N59" s="1276"/>
    </row>
    <row r="60" spans="1:14">
      <c r="A60" s="56"/>
      <c r="B60" s="78"/>
      <c r="C60" s="78"/>
      <c r="D60" s="198"/>
      <c r="E60" s="78"/>
      <c r="F60" s="199"/>
      <c r="G60" s="200"/>
      <c r="H60" s="48"/>
      <c r="I60" s="56"/>
      <c r="J60" s="78"/>
      <c r="K60" s="78"/>
      <c r="L60" s="198"/>
      <c r="M60" s="78"/>
      <c r="N60" s="199"/>
    </row>
    <row r="61" spans="1:14">
      <c r="A61" s="56" t="s">
        <v>120</v>
      </c>
      <c r="B61" s="201">
        <f>'Nom. Sic. Sem. 3'!$C$4</f>
        <v>43542</v>
      </c>
      <c r="C61" s="78" t="s">
        <v>16</v>
      </c>
      <c r="D61" s="201">
        <f>'Nom. Sic. Sem. 3'!$G$4</f>
        <v>43548</v>
      </c>
      <c r="E61" s="78" t="s">
        <v>121</v>
      </c>
      <c r="F61" s="199">
        <f>'Nom. Sic. Sem. 3'!$J$4</f>
        <v>2019</v>
      </c>
      <c r="G61" s="200"/>
      <c r="H61" s="48"/>
      <c r="I61" s="56" t="s">
        <v>120</v>
      </c>
      <c r="J61" s="201">
        <f>'Nom. Sic. Sem. 3'!$C$4</f>
        <v>43542</v>
      </c>
      <c r="K61" s="78" t="s">
        <v>16</v>
      </c>
      <c r="L61" s="201">
        <f>'Nom. Sic. Sem. 3'!$G$4</f>
        <v>43548</v>
      </c>
      <c r="M61" s="78" t="s">
        <v>121</v>
      </c>
      <c r="N61" s="199">
        <f>'Nom. Sic. Sem. 3'!$J$4</f>
        <v>2019</v>
      </c>
    </row>
    <row r="62" spans="1:14">
      <c r="A62" s="1277" t="s">
        <v>122</v>
      </c>
      <c r="B62" s="1278"/>
      <c r="C62" s="1279" t="str">
        <f>'Nom. Sic. Sem. 3'!$B$10</f>
        <v>Reinaldo Ladino</v>
      </c>
      <c r="D62" s="1279"/>
      <c r="E62" s="1279"/>
      <c r="F62" s="1280"/>
      <c r="G62" s="60"/>
      <c r="H62" s="48"/>
      <c r="I62" s="1277" t="s">
        <v>122</v>
      </c>
      <c r="J62" s="1278"/>
      <c r="K62" s="1279" t="str">
        <f>'Nom. Sic. Sem. 3'!$B$11</f>
        <v>Ángel Custodio Torres</v>
      </c>
      <c r="L62" s="1279"/>
      <c r="M62" s="1279"/>
      <c r="N62" s="1280"/>
    </row>
    <row r="63" spans="1:14">
      <c r="A63" s="58"/>
      <c r="B63" s="59"/>
      <c r="C63" s="79"/>
      <c r="D63" s="79"/>
      <c r="E63" s="79"/>
      <c r="F63" s="202"/>
      <c r="G63" s="60"/>
      <c r="H63" s="48"/>
      <c r="I63" s="58"/>
      <c r="J63" s="59"/>
      <c r="K63" s="79"/>
      <c r="L63" s="79"/>
      <c r="M63" s="79"/>
      <c r="N63" s="202"/>
    </row>
    <row r="64" spans="1:14">
      <c r="A64" s="197">
        <f>'Nom. Sic. Sem. 3'!$L$10</f>
        <v>5</v>
      </c>
      <c r="B64" s="78" t="s">
        <v>123</v>
      </c>
      <c r="C64" s="78"/>
      <c r="D64" s="78"/>
      <c r="E64" s="1300">
        <f>'Nom. Sic. Sem. 3'!$M$10</f>
        <v>6000</v>
      </c>
      <c r="F64" s="1301"/>
      <c r="G64" s="203"/>
      <c r="H64" s="48"/>
      <c r="I64" s="197">
        <f>'Nom. Sic. Sem. 3'!$L$11</f>
        <v>5</v>
      </c>
      <c r="J64" s="78" t="s">
        <v>123</v>
      </c>
      <c r="K64" s="78"/>
      <c r="L64" s="78"/>
      <c r="M64" s="1300">
        <f>'Nom. Sic. Sem. 3'!$M$11</f>
        <v>3000</v>
      </c>
      <c r="N64" s="1301"/>
    </row>
    <row r="65" spans="1:14">
      <c r="A65" s="197"/>
      <c r="B65" s="78"/>
      <c r="C65" s="78"/>
      <c r="D65" s="78"/>
      <c r="E65" s="1300">
        <v>0</v>
      </c>
      <c r="F65" s="1301"/>
      <c r="G65" s="203"/>
      <c r="H65" s="48"/>
      <c r="I65" s="197"/>
      <c r="J65" s="78"/>
      <c r="K65" s="78"/>
      <c r="L65" s="78"/>
      <c r="M65" s="1300">
        <v>0</v>
      </c>
      <c r="N65" s="1301"/>
    </row>
    <row r="66" spans="1:14">
      <c r="A66" s="197"/>
      <c r="B66" s="78" t="s">
        <v>124</v>
      </c>
      <c r="C66" s="78"/>
      <c r="D66" s="78"/>
      <c r="E66" s="1300">
        <f>'Nom. Sic. Sem. 3'!$N$10</f>
        <v>525</v>
      </c>
      <c r="F66" s="1301"/>
      <c r="G66" s="203"/>
      <c r="H66" s="48"/>
      <c r="I66" s="197"/>
      <c r="J66" s="78" t="s">
        <v>124</v>
      </c>
      <c r="K66" s="78"/>
      <c r="L66" s="78"/>
      <c r="M66" s="1300">
        <f>'Nom. Sic. Sem. 3'!$N$11</f>
        <v>0</v>
      </c>
      <c r="N66" s="1301"/>
    </row>
    <row r="67" spans="1:14">
      <c r="A67" s="204">
        <v>0</v>
      </c>
      <c r="B67" s="78" t="s">
        <v>125</v>
      </c>
      <c r="C67" s="78"/>
      <c r="D67" s="78"/>
      <c r="E67" s="1300">
        <v>0</v>
      </c>
      <c r="F67" s="1301"/>
      <c r="G67" s="203"/>
      <c r="H67" s="48"/>
      <c r="I67" s="204">
        <v>0</v>
      </c>
      <c r="J67" s="78" t="s">
        <v>125</v>
      </c>
      <c r="K67" s="78"/>
      <c r="L67" s="78"/>
      <c r="M67" s="1300">
        <v>0</v>
      </c>
      <c r="N67" s="1301"/>
    </row>
    <row r="68" spans="1:14">
      <c r="A68" s="204">
        <v>0</v>
      </c>
      <c r="B68" s="78" t="s">
        <v>126</v>
      </c>
      <c r="C68" s="78"/>
      <c r="D68" s="78"/>
      <c r="E68" s="1300">
        <v>0</v>
      </c>
      <c r="F68" s="1301"/>
      <c r="G68" s="203"/>
      <c r="H68" s="48"/>
      <c r="I68" s="204">
        <v>0</v>
      </c>
      <c r="J68" s="78" t="s">
        <v>126</v>
      </c>
      <c r="K68" s="78"/>
      <c r="L68" s="78"/>
      <c r="M68" s="1300">
        <v>0</v>
      </c>
      <c r="N68" s="1301"/>
    </row>
    <row r="69" spans="1:14">
      <c r="A69" s="66">
        <f>'Nom. Sic. Sem. 3'!V10</f>
        <v>1</v>
      </c>
      <c r="B69" s="226" t="s">
        <v>261</v>
      </c>
      <c r="C69" s="226"/>
      <c r="D69" s="78"/>
      <c r="E69" s="1298">
        <f>'Nom. Sic. Sem. 3'!W10</f>
        <v>2610</v>
      </c>
      <c r="F69" s="1299"/>
      <c r="G69" s="203"/>
      <c r="H69" s="48"/>
      <c r="I69" s="66">
        <f>'Nom. Sic. Sem. 3'!V11</f>
        <v>1</v>
      </c>
      <c r="J69" s="226" t="s">
        <v>261</v>
      </c>
      <c r="K69" s="226"/>
      <c r="L69" s="78"/>
      <c r="M69" s="1298">
        <f>'Nom. Sic. Sem. 3'!W11</f>
        <v>1200</v>
      </c>
      <c r="N69" s="1299"/>
    </row>
    <row r="70" spans="1:14">
      <c r="A70" s="66">
        <f>'Nom. Sic. Sem. 3'!X10</f>
        <v>1</v>
      </c>
      <c r="B70" s="226" t="s">
        <v>262</v>
      </c>
      <c r="C70" s="226"/>
      <c r="D70" s="78"/>
      <c r="E70" s="1298">
        <f>'Nom. Sic. Sem. 3'!Y10</f>
        <v>2283.75</v>
      </c>
      <c r="F70" s="1299"/>
      <c r="G70" s="203"/>
      <c r="H70" s="48"/>
      <c r="I70" s="66">
        <f>'Nom. Sic. Sem. 3'!X11</f>
        <v>1</v>
      </c>
      <c r="J70" s="226" t="s">
        <v>262</v>
      </c>
      <c r="K70" s="226"/>
      <c r="L70" s="78"/>
      <c r="M70" s="1298">
        <f>'Nom. Sic. Sem. 3'!Y11</f>
        <v>1050</v>
      </c>
      <c r="N70" s="1299"/>
    </row>
    <row r="71" spans="1:14">
      <c r="A71" s="204">
        <f>'Nom. Sic. Sem. 3'!$AB$10</f>
        <v>2</v>
      </c>
      <c r="B71" s="78" t="s">
        <v>128</v>
      </c>
      <c r="C71" s="78"/>
      <c r="D71" s="78"/>
      <c r="E71" s="1300">
        <f>'Nom. Sic. Sem. 3'!$AC$10</f>
        <v>4567.5</v>
      </c>
      <c r="F71" s="1301"/>
      <c r="G71" s="203"/>
      <c r="H71" s="48"/>
      <c r="I71" s="204">
        <f>'Nom. Sic. Sem. 3'!$AB$11</f>
        <v>2</v>
      </c>
      <c r="J71" s="78" t="s">
        <v>128</v>
      </c>
      <c r="K71" s="78"/>
      <c r="L71" s="78"/>
      <c r="M71" s="1300">
        <f>'Nom. Sic. Sem. 3'!$AC$11</f>
        <v>2100</v>
      </c>
      <c r="N71" s="1301"/>
    </row>
    <row r="72" spans="1:14">
      <c r="A72" s="204">
        <f>'Nom. Sic. Sem. 3'!$O$10</f>
        <v>0</v>
      </c>
      <c r="B72" s="1278" t="str">
        <f>'Nom. Sic. Sem. 1'!$O$4</f>
        <v>PR / RM /F</v>
      </c>
      <c r="C72" s="1278"/>
      <c r="D72" s="1278"/>
      <c r="E72" s="1300">
        <f>'Nom. Sic. Sem. 3'!$P$10</f>
        <v>0</v>
      </c>
      <c r="F72" s="1301"/>
      <c r="G72" s="203"/>
      <c r="H72" s="48"/>
      <c r="I72" s="204">
        <f>'Nom. Sic. Sem. 3'!$O$11</f>
        <v>0</v>
      </c>
      <c r="J72" s="1278" t="str">
        <f>'Nom. Sic. Sem. 1'!$O$4</f>
        <v>PR / RM /F</v>
      </c>
      <c r="K72" s="1278"/>
      <c r="L72" s="1278"/>
      <c r="M72" s="1300">
        <f>'Nom. Sic. Sem. 3'!$P$11</f>
        <v>0</v>
      </c>
      <c r="N72" s="1301"/>
    </row>
    <row r="73" spans="1:14" ht="16.5" customHeight="1">
      <c r="A73" s="56"/>
      <c r="B73" s="1261" t="s">
        <v>10</v>
      </c>
      <c r="C73" s="1261"/>
      <c r="D73" s="78"/>
      <c r="E73" s="1298">
        <f>SUM(E64:F72)</f>
        <v>15986.25</v>
      </c>
      <c r="F73" s="1302"/>
      <c r="G73" s="50"/>
      <c r="H73" s="48"/>
      <c r="I73" s="56"/>
      <c r="J73" s="1261" t="s">
        <v>10</v>
      </c>
      <c r="K73" s="1261"/>
      <c r="L73" s="78"/>
      <c r="M73" s="1298">
        <f>SUM(M64:N72)</f>
        <v>7350</v>
      </c>
      <c r="N73" s="1302"/>
    </row>
    <row r="74" spans="1:14">
      <c r="A74" s="1263" t="s">
        <v>105</v>
      </c>
      <c r="B74" s="1248"/>
      <c r="C74" s="1248"/>
      <c r="D74" s="1248"/>
      <c r="E74" s="1248"/>
      <c r="F74" s="1251"/>
      <c r="G74" s="50"/>
      <c r="H74" s="48"/>
      <c r="I74" s="1263" t="s">
        <v>105</v>
      </c>
      <c r="J74" s="1248"/>
      <c r="K74" s="1248"/>
      <c r="L74" s="1248"/>
      <c r="M74" s="1248"/>
      <c r="N74" s="1251"/>
    </row>
    <row r="75" spans="1:14">
      <c r="A75" s="1277" t="s">
        <v>129</v>
      </c>
      <c r="B75" s="1278"/>
      <c r="C75" s="1278"/>
      <c r="D75" s="206">
        <f>'Nom. Sic. Sem. 3'!$AG$10</f>
        <v>0</v>
      </c>
      <c r="E75" s="78"/>
      <c r="F75" s="199"/>
      <c r="G75" s="200"/>
      <c r="H75" s="48"/>
      <c r="I75" s="1277" t="s">
        <v>129</v>
      </c>
      <c r="J75" s="1278"/>
      <c r="K75" s="1278"/>
      <c r="L75" s="206">
        <f>'Nom. Sic. Sem. 3'!$AG$11</f>
        <v>0</v>
      </c>
      <c r="M75" s="78"/>
      <c r="N75" s="199"/>
    </row>
    <row r="76" spans="1:14">
      <c r="A76" s="1277" t="s">
        <v>130</v>
      </c>
      <c r="B76" s="1278"/>
      <c r="C76" s="1278"/>
      <c r="D76" s="206">
        <f>'Nom. Sic. Sem. 3'!$AE$10</f>
        <v>378</v>
      </c>
      <c r="E76" s="206"/>
      <c r="F76" s="199"/>
      <c r="G76" s="200"/>
      <c r="H76" s="48"/>
      <c r="I76" s="1277" t="s">
        <v>130</v>
      </c>
      <c r="J76" s="1278"/>
      <c r="K76" s="1278"/>
      <c r="L76" s="206">
        <f>'Nom. Sic. Sem. 3'!$AE$11</f>
        <v>0</v>
      </c>
      <c r="M76" s="206"/>
      <c r="N76" s="199"/>
    </row>
    <row r="77" spans="1:14">
      <c r="A77" s="58" t="s">
        <v>131</v>
      </c>
      <c r="B77" s="59"/>
      <c r="C77" s="59"/>
      <c r="D77" s="206">
        <f>'Nom. Sic. Sem. 3'!$AF$10</f>
        <v>159.86250000000001</v>
      </c>
      <c r="E77" s="78"/>
      <c r="F77" s="199"/>
      <c r="G77" s="200"/>
      <c r="H77" s="48"/>
      <c r="I77" s="58" t="s">
        <v>131</v>
      </c>
      <c r="J77" s="59"/>
      <c r="K77" s="59"/>
      <c r="L77" s="206">
        <f>'Nom. Sic. Sem. 3'!$AF$11</f>
        <v>73.5</v>
      </c>
      <c r="M77" s="78"/>
      <c r="N77" s="199"/>
    </row>
    <row r="78" spans="1:14">
      <c r="A78" s="1277" t="s">
        <v>132</v>
      </c>
      <c r="B78" s="1278"/>
      <c r="C78" s="1278"/>
      <c r="D78" s="206">
        <f>'Nom. Sic. Sem. 3'!$AH$10</f>
        <v>0</v>
      </c>
      <c r="E78" s="78"/>
      <c r="F78" s="199"/>
      <c r="G78" s="200"/>
      <c r="H78" s="48"/>
      <c r="I78" s="1277" t="s">
        <v>132</v>
      </c>
      <c r="J78" s="1278"/>
      <c r="K78" s="1278"/>
      <c r="L78" s="206">
        <f>'Nom. Sic. Sem. 3'!$AH$11</f>
        <v>0</v>
      </c>
      <c r="M78" s="78"/>
      <c r="N78" s="199"/>
    </row>
    <row r="79" spans="1:14">
      <c r="A79" s="1277" t="s">
        <v>133</v>
      </c>
      <c r="B79" s="1278"/>
      <c r="C79" s="1278"/>
      <c r="D79" s="206">
        <f>'Nom. Sic. Sem. 3'!$AI$10</f>
        <v>159.86250000000001</v>
      </c>
      <c r="E79" s="78"/>
      <c r="F79" s="199"/>
      <c r="G79" s="200"/>
      <c r="H79" s="48"/>
      <c r="I79" s="1277" t="s">
        <v>133</v>
      </c>
      <c r="J79" s="1278"/>
      <c r="K79" s="1278"/>
      <c r="L79" s="206">
        <f>'Nom. Sic. Sem. 3'!$AI$11</f>
        <v>73.5</v>
      </c>
      <c r="M79" s="78"/>
      <c r="N79" s="199"/>
    </row>
    <row r="80" spans="1:14" ht="13.5" thickBot="1">
      <c r="A80" s="1303" t="s">
        <v>134</v>
      </c>
      <c r="B80" s="1248"/>
      <c r="C80" s="1248"/>
      <c r="D80" s="78"/>
      <c r="E80" s="1304">
        <f>SUM(D75:D79)</f>
        <v>697.72499999999991</v>
      </c>
      <c r="F80" s="1251"/>
      <c r="G80" s="50"/>
      <c r="H80" s="48"/>
      <c r="I80" s="1303" t="s">
        <v>134</v>
      </c>
      <c r="J80" s="1248"/>
      <c r="K80" s="1248"/>
      <c r="L80" s="78"/>
      <c r="M80" s="1304">
        <f>SUM(L75:L79)</f>
        <v>147</v>
      </c>
      <c r="N80" s="1251"/>
    </row>
    <row r="81" spans="1:14" ht="20.25" customHeight="1" thickBot="1">
      <c r="A81" s="56"/>
      <c r="B81" s="1248" t="s">
        <v>104</v>
      </c>
      <c r="C81" s="1248"/>
      <c r="D81" s="1248"/>
      <c r="E81" s="1292">
        <f>(E73-E80)</f>
        <v>15288.525</v>
      </c>
      <c r="F81" s="1293"/>
      <c r="G81" s="50"/>
      <c r="H81" s="48"/>
      <c r="I81" s="56"/>
      <c r="J81" s="1248" t="s">
        <v>104</v>
      </c>
      <c r="K81" s="1248"/>
      <c r="L81" s="1248"/>
      <c r="M81" s="1292">
        <f>(M73-M80)</f>
        <v>7203</v>
      </c>
      <c r="N81" s="1293"/>
    </row>
    <row r="82" spans="1:14">
      <c r="A82" s="56"/>
      <c r="B82" s="78"/>
      <c r="C82" s="78"/>
      <c r="D82" s="78"/>
      <c r="E82" s="78"/>
      <c r="F82" s="199"/>
      <c r="G82" s="200"/>
      <c r="H82" s="48"/>
      <c r="I82" s="56"/>
      <c r="J82" s="78"/>
      <c r="K82" s="78"/>
      <c r="L82" s="78"/>
      <c r="M82" s="78"/>
      <c r="N82" s="199"/>
    </row>
    <row r="83" spans="1:14">
      <c r="A83" s="56"/>
      <c r="B83" s="78"/>
      <c r="C83" s="78"/>
      <c r="D83" s="78"/>
      <c r="E83" s="78"/>
      <c r="F83" s="199"/>
      <c r="G83" s="200"/>
      <c r="H83" s="48"/>
      <c r="I83" s="56"/>
      <c r="J83" s="78"/>
      <c r="K83" s="78"/>
      <c r="L83" s="78"/>
      <c r="M83" s="78"/>
      <c r="N83" s="199"/>
    </row>
    <row r="84" spans="1:14">
      <c r="A84" s="1294"/>
      <c r="B84" s="1295"/>
      <c r="C84" s="1295"/>
      <c r="D84" s="78" t="s">
        <v>135</v>
      </c>
      <c r="E84" s="78"/>
      <c r="F84" s="199"/>
      <c r="G84" s="200"/>
      <c r="H84" s="48"/>
      <c r="I84" s="1294"/>
      <c r="J84" s="1295"/>
      <c r="K84" s="1295"/>
      <c r="L84" s="78" t="s">
        <v>135</v>
      </c>
      <c r="M84" s="78"/>
      <c r="N84" s="199"/>
    </row>
    <row r="85" spans="1:14">
      <c r="A85" s="1296" t="s">
        <v>136</v>
      </c>
      <c r="B85" s="1297"/>
      <c r="C85" s="1297"/>
      <c r="D85" s="1248" t="s">
        <v>137</v>
      </c>
      <c r="E85" s="1248"/>
      <c r="F85" s="1251"/>
      <c r="G85" s="50"/>
      <c r="H85" s="48"/>
      <c r="I85" s="1296" t="s">
        <v>136</v>
      </c>
      <c r="J85" s="1297"/>
      <c r="K85" s="1297"/>
      <c r="L85" s="1248" t="s">
        <v>137</v>
      </c>
      <c r="M85" s="1248"/>
      <c r="N85" s="1251"/>
    </row>
    <row r="86" spans="1:14" ht="13.5" thickBot="1">
      <c r="A86" s="208"/>
      <c r="B86" s="209"/>
      <c r="C86" s="209"/>
      <c r="D86" s="209"/>
      <c r="E86" s="209"/>
      <c r="F86" s="210"/>
      <c r="G86" s="200"/>
      <c r="H86" s="48"/>
      <c r="I86" s="208"/>
      <c r="J86" s="209"/>
      <c r="K86" s="209"/>
      <c r="L86" s="209"/>
      <c r="M86" s="209"/>
      <c r="N86" s="210"/>
    </row>
    <row r="87" spans="1:14" ht="13.5" thickBot="1">
      <c r="A87" s="78"/>
      <c r="B87" s="78"/>
      <c r="C87" s="78"/>
      <c r="D87" s="78"/>
      <c r="E87" s="78"/>
      <c r="F87" s="78"/>
      <c r="G87" s="200"/>
      <c r="H87" s="78"/>
      <c r="I87" s="78"/>
      <c r="J87" s="78"/>
      <c r="K87" s="78"/>
      <c r="L87" s="78"/>
      <c r="M87" s="78"/>
      <c r="N87" s="78"/>
    </row>
    <row r="88" spans="1:14" ht="19.5" customHeight="1">
      <c r="A88" s="1274" t="s">
        <v>138</v>
      </c>
      <c r="B88" s="1275"/>
      <c r="C88" s="1275"/>
      <c r="D88" s="1275"/>
      <c r="E88" s="1275"/>
      <c r="F88" s="1276"/>
      <c r="G88" s="50"/>
      <c r="H88" s="48"/>
      <c r="I88" s="1274" t="s">
        <v>138</v>
      </c>
      <c r="J88" s="1275"/>
      <c r="K88" s="1275"/>
      <c r="L88" s="1275"/>
      <c r="M88" s="1275"/>
      <c r="N88" s="1276"/>
    </row>
    <row r="89" spans="1:14">
      <c r="A89" s="56"/>
      <c r="B89" s="78"/>
      <c r="C89" s="78"/>
      <c r="D89" s="198"/>
      <c r="E89" s="78"/>
      <c r="F89" s="199"/>
      <c r="G89" s="200"/>
      <c r="H89" s="48"/>
      <c r="I89" s="56"/>
      <c r="J89" s="78"/>
      <c r="K89" s="78"/>
      <c r="L89" s="198"/>
      <c r="M89" s="78"/>
      <c r="N89" s="199"/>
    </row>
    <row r="90" spans="1:14">
      <c r="A90" s="56" t="s">
        <v>120</v>
      </c>
      <c r="B90" s="201">
        <f>'Nom. Sic. Sem. 3'!$C$4</f>
        <v>43542</v>
      </c>
      <c r="C90" s="78" t="s">
        <v>16</v>
      </c>
      <c r="D90" s="201">
        <f>'Nom. Sic. Sem. 3'!$G$4</f>
        <v>43548</v>
      </c>
      <c r="E90" s="78" t="s">
        <v>121</v>
      </c>
      <c r="F90" s="199">
        <f>'Nom. Sic. Sem. 3'!$J$4</f>
        <v>2019</v>
      </c>
      <c r="G90" s="200"/>
      <c r="H90" s="48"/>
      <c r="I90" s="56" t="s">
        <v>120</v>
      </c>
      <c r="J90" s="201">
        <f>'Nom. Sic. Sem. 3'!$C$4</f>
        <v>43542</v>
      </c>
      <c r="K90" s="78" t="s">
        <v>16</v>
      </c>
      <c r="L90" s="201">
        <f>'Nom. Sic. Sem. 3'!$G$4</f>
        <v>43548</v>
      </c>
      <c r="M90" s="78" t="s">
        <v>121</v>
      </c>
      <c r="N90" s="199">
        <f>'Nom. Sic. Sem. 3'!$J$4</f>
        <v>2019</v>
      </c>
    </row>
    <row r="91" spans="1:14">
      <c r="A91" s="1277" t="s">
        <v>122</v>
      </c>
      <c r="B91" s="1278"/>
      <c r="C91" s="1279" t="str">
        <f>'Nom. Sic. Sem. 3'!$B$12</f>
        <v>Octavio de Jesus  Tua</v>
      </c>
      <c r="D91" s="1279"/>
      <c r="E91" s="1279"/>
      <c r="F91" s="1280"/>
      <c r="G91" s="60"/>
      <c r="H91" s="48"/>
      <c r="I91" s="1277" t="s">
        <v>122</v>
      </c>
      <c r="J91" s="1278"/>
      <c r="K91" s="1279" t="str">
        <f>'Nom. Sic. Sem. 3'!$B$13</f>
        <v>Jose Luis Tua</v>
      </c>
      <c r="L91" s="1279"/>
      <c r="M91" s="1279"/>
      <c r="N91" s="1280"/>
    </row>
    <row r="92" spans="1:14">
      <c r="A92" s="58"/>
      <c r="B92" s="59"/>
      <c r="C92" s="79"/>
      <c r="D92" s="79"/>
      <c r="E92" s="79"/>
      <c r="F92" s="202"/>
      <c r="G92" s="60"/>
      <c r="H92" s="48"/>
      <c r="I92" s="58"/>
      <c r="J92" s="59"/>
      <c r="K92" s="79"/>
      <c r="L92" s="79"/>
      <c r="M92" s="79"/>
      <c r="N92" s="202"/>
    </row>
    <row r="93" spans="1:14">
      <c r="A93" s="197">
        <f>'Nom. Sic. Sem. 3'!$L$12</f>
        <v>5</v>
      </c>
      <c r="B93" s="78" t="s">
        <v>123</v>
      </c>
      <c r="C93" s="78"/>
      <c r="D93" s="78"/>
      <c r="E93" s="1300">
        <f>'Nom. Sic. Sem. 3'!$M$12</f>
        <v>3270</v>
      </c>
      <c r="F93" s="1301"/>
      <c r="G93" s="203"/>
      <c r="H93" s="48"/>
      <c r="I93" s="197">
        <f>'Nom. Sic. Sem. 3'!$L$13</f>
        <v>5</v>
      </c>
      <c r="J93" s="78" t="s">
        <v>123</v>
      </c>
      <c r="K93" s="78"/>
      <c r="L93" s="78"/>
      <c r="M93" s="1300">
        <f>'Nom. Sic. Sem. 3'!$M$13</f>
        <v>3270</v>
      </c>
      <c r="N93" s="1301"/>
    </row>
    <row r="94" spans="1:14">
      <c r="A94" s="197"/>
      <c r="B94" s="78"/>
      <c r="C94" s="78"/>
      <c r="D94" s="78"/>
      <c r="E94" s="1300">
        <v>0</v>
      </c>
      <c r="F94" s="1301"/>
      <c r="G94" s="203"/>
      <c r="H94" s="48"/>
      <c r="I94" s="197"/>
      <c r="J94" s="78"/>
      <c r="K94" s="78"/>
      <c r="L94" s="78"/>
      <c r="M94" s="1300">
        <v>0</v>
      </c>
      <c r="N94" s="1301"/>
    </row>
    <row r="95" spans="1:14">
      <c r="A95" s="197"/>
      <c r="B95" s="78" t="s">
        <v>124</v>
      </c>
      <c r="C95" s="78"/>
      <c r="D95" s="78"/>
      <c r="E95" s="1300">
        <f>'Nom. Sic. Sem. 3'!$N$12</f>
        <v>0</v>
      </c>
      <c r="F95" s="1301"/>
      <c r="G95" s="203"/>
      <c r="H95" s="48"/>
      <c r="I95" s="197"/>
      <c r="J95" s="78" t="s">
        <v>124</v>
      </c>
      <c r="K95" s="78"/>
      <c r="L95" s="78"/>
      <c r="M95" s="1300">
        <f>'Nom. Sic. Sem. 3'!$N$13</f>
        <v>143.0625</v>
      </c>
      <c r="N95" s="1301"/>
    </row>
    <row r="96" spans="1:14">
      <c r="A96" s="204">
        <v>0</v>
      </c>
      <c r="B96" s="78" t="s">
        <v>125</v>
      </c>
      <c r="C96" s="78"/>
      <c r="D96" s="78"/>
      <c r="E96" s="1300">
        <v>0</v>
      </c>
      <c r="F96" s="1301"/>
      <c r="G96" s="203"/>
      <c r="H96" s="48"/>
      <c r="I96" s="204">
        <v>0</v>
      </c>
      <c r="J96" s="78" t="s">
        <v>125</v>
      </c>
      <c r="K96" s="78"/>
      <c r="L96" s="78"/>
      <c r="M96" s="1300">
        <v>0</v>
      </c>
      <c r="N96" s="1301"/>
    </row>
    <row r="97" spans="1:14">
      <c r="A97" s="204">
        <v>0</v>
      </c>
      <c r="B97" s="78" t="s">
        <v>126</v>
      </c>
      <c r="C97" s="78"/>
      <c r="D97" s="78"/>
      <c r="E97" s="1300">
        <v>0</v>
      </c>
      <c r="F97" s="1301"/>
      <c r="G97" s="203"/>
      <c r="H97" s="48"/>
      <c r="I97" s="204">
        <v>0</v>
      </c>
      <c r="J97" s="78" t="s">
        <v>126</v>
      </c>
      <c r="K97" s="78"/>
      <c r="L97" s="78"/>
      <c r="M97" s="1300">
        <v>0</v>
      </c>
      <c r="N97" s="1301"/>
    </row>
    <row r="98" spans="1:14">
      <c r="A98" s="66">
        <f>'Nom. Sic. Sem. 3'!V12</f>
        <v>1</v>
      </c>
      <c r="B98" s="226" t="s">
        <v>261</v>
      </c>
      <c r="C98" s="226"/>
      <c r="D98" s="78"/>
      <c r="E98" s="1298">
        <f>'Nom. Sic. Sem. 3'!W12</f>
        <v>1308</v>
      </c>
      <c r="F98" s="1299"/>
      <c r="G98" s="203"/>
      <c r="H98" s="48"/>
      <c r="I98" s="66">
        <f>'Nom. Sic. Sem. 3'!V13</f>
        <v>1</v>
      </c>
      <c r="J98" s="226" t="s">
        <v>261</v>
      </c>
      <c r="K98" s="226"/>
      <c r="L98" s="78"/>
      <c r="M98" s="1298">
        <f>'Nom. Sic. Sem. 3'!W13</f>
        <v>1365.2249999999999</v>
      </c>
      <c r="N98" s="1299"/>
    </row>
    <row r="99" spans="1:14">
      <c r="A99" s="66">
        <f>'Nom. Sic. Sem. 3'!X12</f>
        <v>1</v>
      </c>
      <c r="B99" s="226" t="s">
        <v>262</v>
      </c>
      <c r="C99" s="226"/>
      <c r="D99" s="78"/>
      <c r="E99" s="1298">
        <f>'Nom. Sic. Sem. 3'!Y12</f>
        <v>1144.5</v>
      </c>
      <c r="F99" s="1299"/>
      <c r="G99" s="203"/>
      <c r="H99" s="48"/>
      <c r="I99" s="66">
        <f>'Nom. Sic. Sem. 3'!X13</f>
        <v>1</v>
      </c>
      <c r="J99" s="226" t="s">
        <v>262</v>
      </c>
      <c r="K99" s="226"/>
      <c r="L99" s="78"/>
      <c r="M99" s="1298">
        <f>'Nom. Sic. Sem. 3'!Y13</f>
        <v>1194.5718749999999</v>
      </c>
      <c r="N99" s="1299"/>
    </row>
    <row r="100" spans="1:14">
      <c r="A100" s="204">
        <f>'Nom. Sic. Sem. 3'!$AB$12</f>
        <v>2</v>
      </c>
      <c r="B100" s="78" t="s">
        <v>128</v>
      </c>
      <c r="C100" s="78"/>
      <c r="D100" s="78"/>
      <c r="E100" s="1300">
        <f>'Nom. Sic. Sem. 3'!$AC$12</f>
        <v>2289</v>
      </c>
      <c r="F100" s="1301"/>
      <c r="G100" s="203"/>
      <c r="H100" s="48"/>
      <c r="I100" s="204">
        <f>'Nom. Sic. Sem. 3'!$AB$13</f>
        <v>2</v>
      </c>
      <c r="J100" s="78" t="s">
        <v>128</v>
      </c>
      <c r="K100" s="78"/>
      <c r="L100" s="78"/>
      <c r="M100" s="1300">
        <f>'Nom. Sic. Sem. 3'!$AC$13</f>
        <v>2389.1437500000002</v>
      </c>
      <c r="N100" s="1301"/>
    </row>
    <row r="101" spans="1:14">
      <c r="A101" s="204">
        <f>'Nom. Sic. Sem. 3'!$O$12</f>
        <v>0</v>
      </c>
      <c r="B101" s="1278" t="str">
        <f>'Nom. Sic. Sem. 1'!$O$4</f>
        <v>PR / RM /F</v>
      </c>
      <c r="C101" s="1278"/>
      <c r="D101" s="1278"/>
      <c r="E101" s="1300">
        <f>'Nom. Sic. Sem. 3'!$P$12</f>
        <v>0</v>
      </c>
      <c r="F101" s="1301"/>
      <c r="G101" s="203"/>
      <c r="H101" s="48"/>
      <c r="I101" s="204">
        <f>'Nom. Sic. Sem. 3'!$O$13</f>
        <v>0</v>
      </c>
      <c r="J101" s="1278" t="str">
        <f>'Nom. Sic. Sem. 1'!$O$4</f>
        <v>PR / RM /F</v>
      </c>
      <c r="K101" s="1278"/>
      <c r="L101" s="1278"/>
      <c r="M101" s="1300">
        <f>'Nom. Sic. Sem. 3'!$P$13</f>
        <v>0</v>
      </c>
      <c r="N101" s="1301"/>
    </row>
    <row r="102" spans="1:14" ht="16.5" customHeight="1">
      <c r="A102" s="56"/>
      <c r="B102" s="1261" t="s">
        <v>10</v>
      </c>
      <c r="C102" s="1261"/>
      <c r="D102" s="78"/>
      <c r="E102" s="1298">
        <f>SUM(E93:F101)</f>
        <v>8011.5</v>
      </c>
      <c r="F102" s="1302"/>
      <c r="G102" s="50"/>
      <c r="H102" s="48"/>
      <c r="I102" s="56"/>
      <c r="J102" s="1261" t="s">
        <v>10</v>
      </c>
      <c r="K102" s="1261"/>
      <c r="L102" s="78"/>
      <c r="M102" s="1298">
        <f>SUM(M93:N101)</f>
        <v>8362.0031249999993</v>
      </c>
      <c r="N102" s="1302"/>
    </row>
    <row r="103" spans="1:14">
      <c r="A103" s="1263" t="s">
        <v>105</v>
      </c>
      <c r="B103" s="1248"/>
      <c r="C103" s="1248"/>
      <c r="D103" s="1248"/>
      <c r="E103" s="1248"/>
      <c r="F103" s="1251"/>
      <c r="G103" s="50"/>
      <c r="H103" s="48"/>
      <c r="I103" s="1263" t="s">
        <v>105</v>
      </c>
      <c r="J103" s="1248"/>
      <c r="K103" s="1248"/>
      <c r="L103" s="1248"/>
      <c r="M103" s="1248"/>
      <c r="N103" s="1251"/>
    </row>
    <row r="104" spans="1:14">
      <c r="A104" s="1277" t="s">
        <v>129</v>
      </c>
      <c r="B104" s="1278"/>
      <c r="C104" s="1278"/>
      <c r="D104" s="206">
        <f>'Nom. Sic. Sem. 3'!$AG$12</f>
        <v>0</v>
      </c>
      <c r="E104" s="78"/>
      <c r="F104" s="199"/>
      <c r="G104" s="200"/>
      <c r="H104" s="48"/>
      <c r="I104" s="1277" t="s">
        <v>129</v>
      </c>
      <c r="J104" s="1278"/>
      <c r="K104" s="1278"/>
      <c r="L104" s="206">
        <f>'Nom. Sic. Sem. 3'!$AG$13</f>
        <v>0</v>
      </c>
      <c r="M104" s="78"/>
      <c r="N104" s="199"/>
    </row>
    <row r="105" spans="1:14">
      <c r="A105" s="1277" t="s">
        <v>130</v>
      </c>
      <c r="B105" s="1278"/>
      <c r="C105" s="1278"/>
      <c r="D105" s="206">
        <f>'Nom. Sic. Sem. 3'!$AE$12</f>
        <v>206.01</v>
      </c>
      <c r="E105" s="206"/>
      <c r="F105" s="199"/>
      <c r="G105" s="200"/>
      <c r="H105" s="48"/>
      <c r="I105" s="1277" t="s">
        <v>130</v>
      </c>
      <c r="J105" s="1278"/>
      <c r="K105" s="1278"/>
      <c r="L105" s="206">
        <f>'Nom. Sic. Sem. 3'!$AE$13</f>
        <v>206.01</v>
      </c>
      <c r="M105" s="206"/>
      <c r="N105" s="199"/>
    </row>
    <row r="106" spans="1:14">
      <c r="A106" s="58" t="s">
        <v>131</v>
      </c>
      <c r="B106" s="59"/>
      <c r="C106" s="59"/>
      <c r="D106" s="206">
        <f>'Nom. Sic. Sem. 3'!$AF$12</f>
        <v>80.114999999999995</v>
      </c>
      <c r="E106" s="78"/>
      <c r="F106" s="199"/>
      <c r="G106" s="200"/>
      <c r="H106" s="48"/>
      <c r="I106" s="58" t="s">
        <v>131</v>
      </c>
      <c r="J106" s="59"/>
      <c r="K106" s="59"/>
      <c r="L106" s="206">
        <f>'Nom. Sic. Sem. 3'!$AF$13</f>
        <v>83.620031249999997</v>
      </c>
      <c r="M106" s="78"/>
      <c r="N106" s="199"/>
    </row>
    <row r="107" spans="1:14">
      <c r="A107" s="1277" t="s">
        <v>132</v>
      </c>
      <c r="B107" s="1278"/>
      <c r="C107" s="1278"/>
      <c r="D107" s="206">
        <f>'Nom. Sic. Sem. 3'!$AH$12</f>
        <v>0</v>
      </c>
      <c r="E107" s="78"/>
      <c r="F107" s="199"/>
      <c r="G107" s="200"/>
      <c r="H107" s="48"/>
      <c r="I107" s="1277" t="s">
        <v>132</v>
      </c>
      <c r="J107" s="1278"/>
      <c r="K107" s="1278"/>
      <c r="L107" s="206">
        <f>'Nom. Sic. Sem. 3'!$AH$13</f>
        <v>0</v>
      </c>
      <c r="M107" s="78"/>
      <c r="N107" s="199"/>
    </row>
    <row r="108" spans="1:14">
      <c r="A108" s="1277" t="s">
        <v>133</v>
      </c>
      <c r="B108" s="1278"/>
      <c r="C108" s="1278"/>
      <c r="D108" s="206">
        <f>'Nom. Sic. Sem. 3'!$AI$12</f>
        <v>80.114999999999995</v>
      </c>
      <c r="E108" s="78"/>
      <c r="F108" s="199"/>
      <c r="G108" s="200"/>
      <c r="H108" s="48"/>
      <c r="I108" s="1277" t="s">
        <v>133</v>
      </c>
      <c r="J108" s="1278"/>
      <c r="K108" s="1278"/>
      <c r="L108" s="206">
        <f>'Nom. Sic. Sem. 3'!$AI$13</f>
        <v>83.620031249999997</v>
      </c>
      <c r="M108" s="78"/>
      <c r="N108" s="199"/>
    </row>
    <row r="109" spans="1:14" ht="13.5" thickBot="1">
      <c r="A109" s="1303" t="s">
        <v>134</v>
      </c>
      <c r="B109" s="1248"/>
      <c r="C109" s="1248"/>
      <c r="D109" s="78"/>
      <c r="E109" s="1304">
        <f>SUM(D104:D108)</f>
        <v>366.24</v>
      </c>
      <c r="F109" s="1251"/>
      <c r="G109" s="50"/>
      <c r="H109" s="48"/>
      <c r="I109" s="1303" t="s">
        <v>134</v>
      </c>
      <c r="J109" s="1248"/>
      <c r="K109" s="1248"/>
      <c r="L109" s="78"/>
      <c r="M109" s="1304">
        <f>SUM(L104:L108)</f>
        <v>373.25006250000001</v>
      </c>
      <c r="N109" s="1251"/>
    </row>
    <row r="110" spans="1:14" ht="20.25" customHeight="1" thickBot="1">
      <c r="A110" s="56"/>
      <c r="B110" s="1248" t="s">
        <v>104</v>
      </c>
      <c r="C110" s="1248"/>
      <c r="D110" s="1248"/>
      <c r="E110" s="1292">
        <f>(E102-E109)</f>
        <v>7645.26</v>
      </c>
      <c r="F110" s="1293"/>
      <c r="G110" s="50"/>
      <c r="H110" s="48"/>
      <c r="I110" s="56"/>
      <c r="J110" s="1248" t="s">
        <v>104</v>
      </c>
      <c r="K110" s="1248"/>
      <c r="L110" s="1248"/>
      <c r="M110" s="1292">
        <f>(M102-M109)</f>
        <v>7988.753062499999</v>
      </c>
      <c r="N110" s="1293"/>
    </row>
    <row r="111" spans="1:14">
      <c r="A111" s="56"/>
      <c r="B111" s="78"/>
      <c r="C111" s="78"/>
      <c r="D111" s="78"/>
      <c r="E111" s="78"/>
      <c r="F111" s="199"/>
      <c r="G111" s="200"/>
      <c r="H111" s="48"/>
      <c r="I111" s="56"/>
      <c r="J111" s="78"/>
      <c r="K111" s="78"/>
      <c r="L111" s="78"/>
      <c r="M111" s="78"/>
      <c r="N111" s="199"/>
    </row>
    <row r="112" spans="1:14">
      <c r="A112" s="56"/>
      <c r="B112" s="78"/>
      <c r="C112" s="78"/>
      <c r="D112" s="78"/>
      <c r="E112" s="78"/>
      <c r="F112" s="199"/>
      <c r="G112" s="200"/>
      <c r="H112" s="48"/>
      <c r="I112" s="56"/>
      <c r="J112" s="78"/>
      <c r="K112" s="78"/>
      <c r="L112" s="78"/>
      <c r="M112" s="78"/>
      <c r="N112" s="199"/>
    </row>
    <row r="113" spans="1:14">
      <c r="A113" s="1294"/>
      <c r="B113" s="1295"/>
      <c r="C113" s="1295"/>
      <c r="D113" s="78" t="s">
        <v>135</v>
      </c>
      <c r="E113" s="78"/>
      <c r="F113" s="199"/>
      <c r="G113" s="200"/>
      <c r="H113" s="48"/>
      <c r="I113" s="1294"/>
      <c r="J113" s="1295"/>
      <c r="K113" s="1295"/>
      <c r="L113" s="78" t="s">
        <v>135</v>
      </c>
      <c r="M113" s="78"/>
      <c r="N113" s="199"/>
    </row>
    <row r="114" spans="1:14">
      <c r="A114" s="1296" t="s">
        <v>136</v>
      </c>
      <c r="B114" s="1297"/>
      <c r="C114" s="1297"/>
      <c r="D114" s="1248" t="s">
        <v>137</v>
      </c>
      <c r="E114" s="1248"/>
      <c r="F114" s="1251"/>
      <c r="G114" s="50"/>
      <c r="H114" s="48"/>
      <c r="I114" s="1296" t="s">
        <v>136</v>
      </c>
      <c r="J114" s="1297"/>
      <c r="K114" s="1297"/>
      <c r="L114" s="1248" t="s">
        <v>137</v>
      </c>
      <c r="M114" s="1248"/>
      <c r="N114" s="1251"/>
    </row>
    <row r="115" spans="1:14" ht="13.5" thickBot="1">
      <c r="A115" s="208"/>
      <c r="B115" s="209"/>
      <c r="C115" s="209"/>
      <c r="D115" s="209"/>
      <c r="E115" s="209"/>
      <c r="F115" s="210"/>
      <c r="G115" s="200"/>
      <c r="H115" s="48"/>
      <c r="I115" s="208"/>
      <c r="J115" s="209"/>
      <c r="K115" s="209"/>
      <c r="L115" s="209"/>
      <c r="M115" s="209"/>
      <c r="N115" s="210"/>
    </row>
    <row r="116" spans="1:14" ht="13.5" thickBot="1">
      <c r="A116" s="70"/>
      <c r="B116" s="78"/>
      <c r="C116" s="78"/>
      <c r="D116" s="78"/>
      <c r="E116" s="1304"/>
      <c r="F116" s="1304"/>
      <c r="G116" s="207"/>
      <c r="H116" s="78"/>
      <c r="I116" s="70"/>
      <c r="J116" s="78"/>
      <c r="K116" s="78"/>
      <c r="L116" s="78"/>
      <c r="M116" s="1304"/>
      <c r="N116" s="1304"/>
    </row>
    <row r="117" spans="1:14" ht="19.5" customHeight="1">
      <c r="A117" s="1274" t="s">
        <v>138</v>
      </c>
      <c r="B117" s="1275"/>
      <c r="C117" s="1275"/>
      <c r="D117" s="1275"/>
      <c r="E117" s="1275"/>
      <c r="F117" s="1276"/>
      <c r="G117" s="50"/>
      <c r="H117" s="48"/>
      <c r="I117" s="1274" t="s">
        <v>138</v>
      </c>
      <c r="J117" s="1275"/>
      <c r="K117" s="1275"/>
      <c r="L117" s="1275"/>
      <c r="M117" s="1275"/>
      <c r="N117" s="1276"/>
    </row>
    <row r="118" spans="1:14">
      <c r="A118" s="56"/>
      <c r="B118" s="78"/>
      <c r="C118" s="78"/>
      <c r="D118" s="198"/>
      <c r="E118" s="78"/>
      <c r="F118" s="199"/>
      <c r="G118" s="200"/>
      <c r="H118" s="48"/>
      <c r="I118" s="56"/>
      <c r="J118" s="78"/>
      <c r="K118" s="78"/>
      <c r="L118" s="198"/>
      <c r="M118" s="78"/>
      <c r="N118" s="199"/>
    </row>
    <row r="119" spans="1:14">
      <c r="A119" s="56" t="s">
        <v>120</v>
      </c>
      <c r="B119" s="201">
        <f>'Nom. Sic. Sem. 3'!$C$4</f>
        <v>43542</v>
      </c>
      <c r="C119" s="78" t="s">
        <v>16</v>
      </c>
      <c r="D119" s="201">
        <f>'Nom. Sic. Sem. 3'!$G$4</f>
        <v>43548</v>
      </c>
      <c r="E119" s="78" t="s">
        <v>121</v>
      </c>
      <c r="F119" s="199">
        <f>'Nom. Sic. Sem. 3'!$J$4</f>
        <v>2019</v>
      </c>
      <c r="G119" s="200"/>
      <c r="H119" s="48"/>
      <c r="I119" s="56" t="s">
        <v>120</v>
      </c>
      <c r="J119" s="201">
        <f>'Nom. Sic. Sem. 3'!$C$4</f>
        <v>43542</v>
      </c>
      <c r="K119" s="78" t="s">
        <v>16</v>
      </c>
      <c r="L119" s="201">
        <f>'Nom. Sic. Sem. 3'!$G$4</f>
        <v>43548</v>
      </c>
      <c r="M119" s="78" t="s">
        <v>121</v>
      </c>
      <c r="N119" s="199">
        <f>'Nom. Sic. Sem. 3'!$J$4</f>
        <v>2019</v>
      </c>
    </row>
    <row r="120" spans="1:14">
      <c r="A120" s="1277" t="s">
        <v>122</v>
      </c>
      <c r="B120" s="1278"/>
      <c r="C120" s="1279" t="str">
        <f>'Nom. Sic. Sem. 3'!$B$14</f>
        <v>Gerardo M. García</v>
      </c>
      <c r="D120" s="1279"/>
      <c r="E120" s="1279"/>
      <c r="F120" s="1280"/>
      <c r="G120" s="60"/>
      <c r="H120" s="48"/>
      <c r="I120" s="1277" t="s">
        <v>122</v>
      </c>
      <c r="J120" s="1278"/>
      <c r="K120" s="1279" t="e">
        <f>'Nom. Sic. Sem. 3'!#REF!</f>
        <v>#REF!</v>
      </c>
      <c r="L120" s="1279"/>
      <c r="M120" s="1279"/>
      <c r="N120" s="1280"/>
    </row>
    <row r="121" spans="1:14">
      <c r="A121" s="58"/>
      <c r="B121" s="59"/>
      <c r="C121" s="79"/>
      <c r="D121" s="79"/>
      <c r="E121" s="79"/>
      <c r="F121" s="202"/>
      <c r="G121" s="60"/>
      <c r="H121" s="48"/>
      <c r="I121" s="58"/>
      <c r="J121" s="59"/>
      <c r="K121" s="79"/>
      <c r="L121" s="79"/>
      <c r="M121" s="79"/>
      <c r="N121" s="202"/>
    </row>
    <row r="122" spans="1:14">
      <c r="A122" s="197">
        <f>'Nom. Sic. Sem. 3'!$L$14</f>
        <v>5</v>
      </c>
      <c r="B122" s="78" t="s">
        <v>123</v>
      </c>
      <c r="C122" s="78"/>
      <c r="D122" s="78"/>
      <c r="E122" s="1300">
        <f>'Nom. Sic. Sem. 3'!$M$14</f>
        <v>3000</v>
      </c>
      <c r="F122" s="1301"/>
      <c r="G122" s="203"/>
      <c r="H122" s="48"/>
      <c r="I122" s="197" t="e">
        <f>'Nom. Sic. Sem. 3'!#REF!</f>
        <v>#REF!</v>
      </c>
      <c r="J122" s="78" t="s">
        <v>123</v>
      </c>
      <c r="K122" s="78"/>
      <c r="L122" s="78"/>
      <c r="M122" s="1300" t="e">
        <f>'Nom. Sic. Sem. 3'!#REF!</f>
        <v>#REF!</v>
      </c>
      <c r="N122" s="1301"/>
    </row>
    <row r="123" spans="1:14">
      <c r="A123" s="197"/>
      <c r="B123" s="78"/>
      <c r="C123" s="78"/>
      <c r="D123" s="78"/>
      <c r="E123" s="1300">
        <v>0</v>
      </c>
      <c r="F123" s="1301"/>
      <c r="G123" s="203"/>
      <c r="H123" s="48"/>
      <c r="I123" s="197"/>
      <c r="J123" s="78"/>
      <c r="K123" s="78"/>
      <c r="L123" s="78"/>
      <c r="M123" s="1300">
        <v>0</v>
      </c>
      <c r="N123" s="1301"/>
    </row>
    <row r="124" spans="1:14">
      <c r="A124" s="197"/>
      <c r="B124" s="78" t="s">
        <v>124</v>
      </c>
      <c r="C124" s="78"/>
      <c r="D124" s="78"/>
      <c r="E124" s="1300">
        <f>'Nom. Sic. Sem. 3'!$N$14</f>
        <v>0</v>
      </c>
      <c r="F124" s="1301"/>
      <c r="G124" s="203"/>
      <c r="H124" s="48"/>
      <c r="I124" s="197"/>
      <c r="J124" s="78" t="s">
        <v>124</v>
      </c>
      <c r="K124" s="78"/>
      <c r="L124" s="78"/>
      <c r="M124" s="1300" t="e">
        <f>'Nom. Sic. Sem. 3'!#REF!</f>
        <v>#REF!</v>
      </c>
      <c r="N124" s="1301"/>
    </row>
    <row r="125" spans="1:14">
      <c r="A125" s="204">
        <v>0</v>
      </c>
      <c r="B125" s="78" t="s">
        <v>125</v>
      </c>
      <c r="C125" s="78"/>
      <c r="D125" s="78"/>
      <c r="E125" s="1300">
        <v>0</v>
      </c>
      <c r="F125" s="1301"/>
      <c r="G125" s="203"/>
      <c r="H125" s="48"/>
      <c r="I125" s="204">
        <v>0</v>
      </c>
      <c r="J125" s="78" t="s">
        <v>125</v>
      </c>
      <c r="K125" s="78"/>
      <c r="L125" s="78"/>
      <c r="M125" s="1300">
        <v>0</v>
      </c>
      <c r="N125" s="1301"/>
    </row>
    <row r="126" spans="1:14">
      <c r="A126" s="204">
        <v>0</v>
      </c>
      <c r="B126" s="78" t="s">
        <v>126</v>
      </c>
      <c r="C126" s="78"/>
      <c r="D126" s="78"/>
      <c r="E126" s="1300">
        <v>0</v>
      </c>
      <c r="F126" s="1301"/>
      <c r="G126" s="203"/>
      <c r="H126" s="48"/>
      <c r="I126" s="204">
        <v>0</v>
      </c>
      <c r="J126" s="78" t="s">
        <v>126</v>
      </c>
      <c r="K126" s="78"/>
      <c r="L126" s="78"/>
      <c r="M126" s="1300">
        <v>0</v>
      </c>
      <c r="N126" s="1301"/>
    </row>
    <row r="127" spans="1:14">
      <c r="A127" s="66">
        <f>'Nom. Sic. Sem. 3'!V14</f>
        <v>1</v>
      </c>
      <c r="B127" s="226" t="s">
        <v>261</v>
      </c>
      <c r="C127" s="226"/>
      <c r="D127" s="78"/>
      <c r="E127" s="1298">
        <f>'Nom. Sic. Sem. 3'!W14</f>
        <v>1200</v>
      </c>
      <c r="F127" s="1299"/>
      <c r="G127" s="203"/>
      <c r="H127" s="48"/>
      <c r="I127" s="66" t="e">
        <f>'Nom. Sic. Sem. 3'!#REF!</f>
        <v>#REF!</v>
      </c>
      <c r="J127" s="226" t="s">
        <v>261</v>
      </c>
      <c r="K127" s="226"/>
      <c r="L127" s="78"/>
      <c r="M127" s="1298" t="e">
        <f>'Nom. Sic. Sem. 3'!#REF!</f>
        <v>#REF!</v>
      </c>
      <c r="N127" s="1299"/>
    </row>
    <row r="128" spans="1:14">
      <c r="A128" s="66">
        <f>'Nom. Sic. Sem. 3'!X14</f>
        <v>1</v>
      </c>
      <c r="B128" s="226" t="s">
        <v>262</v>
      </c>
      <c r="C128" s="226"/>
      <c r="D128" s="78"/>
      <c r="E128" s="1298">
        <f>'Nom. Sic. Sem. 3'!Y14</f>
        <v>1050</v>
      </c>
      <c r="F128" s="1299"/>
      <c r="G128" s="203"/>
      <c r="H128" s="48"/>
      <c r="I128" s="66" t="e">
        <f>'Nom. Sic. Sem. 3'!#REF!</f>
        <v>#REF!</v>
      </c>
      <c r="J128" s="226" t="s">
        <v>262</v>
      </c>
      <c r="K128" s="226"/>
      <c r="L128" s="78"/>
      <c r="M128" s="1298" t="e">
        <f>'Nom. Sic. Sem. 3'!#REF!</f>
        <v>#REF!</v>
      </c>
      <c r="N128" s="1299"/>
    </row>
    <row r="129" spans="1:14">
      <c r="A129" s="204">
        <f>'Nom. Sic. Sem. 3'!$AB$14</f>
        <v>2</v>
      </c>
      <c r="B129" s="78" t="s">
        <v>128</v>
      </c>
      <c r="C129" s="78"/>
      <c r="D129" s="78"/>
      <c r="E129" s="1300">
        <f>'Nom. Sic. Sem. 3'!$AC$14</f>
        <v>2100</v>
      </c>
      <c r="F129" s="1301"/>
      <c r="G129" s="203"/>
      <c r="H129" s="48"/>
      <c r="I129" s="204" t="e">
        <f>'Nom. Sic. Sem. 3'!#REF!</f>
        <v>#REF!</v>
      </c>
      <c r="J129" s="78" t="s">
        <v>128</v>
      </c>
      <c r="K129" s="78"/>
      <c r="L129" s="78"/>
      <c r="M129" s="1300" t="e">
        <f>'Nom. Sic. Sem. 3'!#REF!</f>
        <v>#REF!</v>
      </c>
      <c r="N129" s="1301"/>
    </row>
    <row r="130" spans="1:14">
      <c r="A130" s="204">
        <f>'Nom. Sic. Sem. 3'!$O$14</f>
        <v>0</v>
      </c>
      <c r="B130" s="1278" t="str">
        <f>'Nom. Sic. Sem. 1'!$O$4</f>
        <v>PR / RM /F</v>
      </c>
      <c r="C130" s="1278"/>
      <c r="D130" s="1278"/>
      <c r="E130" s="1300">
        <f>'Nom. Sic. Sem. 3'!$P$14</f>
        <v>0</v>
      </c>
      <c r="F130" s="1301"/>
      <c r="G130" s="203"/>
      <c r="H130" s="48"/>
      <c r="I130" s="204" t="e">
        <f>'Nom. Sic. Sem. 3'!#REF!</f>
        <v>#REF!</v>
      </c>
      <c r="J130" s="1278" t="str">
        <f>'Nom. Sic. Sem. 1'!$O$4</f>
        <v>PR / RM /F</v>
      </c>
      <c r="K130" s="1278"/>
      <c r="L130" s="1278"/>
      <c r="M130" s="1300" t="e">
        <f>'Nom. Sic. Sem. 3'!#REF!</f>
        <v>#REF!</v>
      </c>
      <c r="N130" s="1301"/>
    </row>
    <row r="131" spans="1:14" ht="16.5" customHeight="1">
      <c r="A131" s="56"/>
      <c r="B131" s="1261" t="s">
        <v>10</v>
      </c>
      <c r="C131" s="1261"/>
      <c r="D131" s="78"/>
      <c r="E131" s="1298">
        <f>SUM(E122:F130)</f>
        <v>7350</v>
      </c>
      <c r="F131" s="1302"/>
      <c r="G131" s="50"/>
      <c r="H131" s="48"/>
      <c r="I131" s="56"/>
      <c r="J131" s="1261" t="s">
        <v>10</v>
      </c>
      <c r="K131" s="1261"/>
      <c r="L131" s="78"/>
      <c r="M131" s="1298" t="e">
        <f>SUM(M122:N130)</f>
        <v>#REF!</v>
      </c>
      <c r="N131" s="1302"/>
    </row>
    <row r="132" spans="1:14">
      <c r="A132" s="1263" t="s">
        <v>105</v>
      </c>
      <c r="B132" s="1248"/>
      <c r="C132" s="1248"/>
      <c r="D132" s="1248"/>
      <c r="E132" s="1248"/>
      <c r="F132" s="1251"/>
      <c r="G132" s="50"/>
      <c r="H132" s="48"/>
      <c r="I132" s="1263" t="s">
        <v>105</v>
      </c>
      <c r="J132" s="1248"/>
      <c r="K132" s="1248"/>
      <c r="L132" s="1248"/>
      <c r="M132" s="1248"/>
      <c r="N132" s="1251"/>
    </row>
    <row r="133" spans="1:14">
      <c r="A133" s="1277" t="s">
        <v>129</v>
      </c>
      <c r="B133" s="1278"/>
      <c r="C133" s="1278"/>
      <c r="D133" s="206">
        <f>'Nom. Sic. Sem. 3'!$AG$14</f>
        <v>0</v>
      </c>
      <c r="E133" s="78"/>
      <c r="F133" s="199"/>
      <c r="G133" s="200"/>
      <c r="H133" s="48"/>
      <c r="I133" s="1277" t="s">
        <v>129</v>
      </c>
      <c r="J133" s="1278"/>
      <c r="K133" s="1278"/>
      <c r="L133" s="206" t="e">
        <f>'Nom. Sic. Sem. 3'!#REF!</f>
        <v>#REF!</v>
      </c>
      <c r="M133" s="78"/>
      <c r="N133" s="199"/>
    </row>
    <row r="134" spans="1:14">
      <c r="A134" s="1277" t="s">
        <v>130</v>
      </c>
      <c r="B134" s="1278"/>
      <c r="C134" s="1278"/>
      <c r="D134" s="206">
        <f>'Nom. Sic. Sem. 3'!$AE$14</f>
        <v>189</v>
      </c>
      <c r="E134" s="206"/>
      <c r="F134" s="199"/>
      <c r="G134" s="200"/>
      <c r="H134" s="48"/>
      <c r="I134" s="1277" t="s">
        <v>130</v>
      </c>
      <c r="J134" s="1278"/>
      <c r="K134" s="1278"/>
      <c r="L134" s="206" t="e">
        <f>'Nom. Sic. Sem. 3'!#REF!</f>
        <v>#REF!</v>
      </c>
      <c r="M134" s="206"/>
      <c r="N134" s="199"/>
    </row>
    <row r="135" spans="1:14">
      <c r="A135" s="58" t="s">
        <v>131</v>
      </c>
      <c r="B135" s="59"/>
      <c r="C135" s="59"/>
      <c r="D135" s="206">
        <f>'Nom. Sic. Sem. 3'!$AF$14</f>
        <v>73.5</v>
      </c>
      <c r="E135" s="78"/>
      <c r="F135" s="199"/>
      <c r="G135" s="200"/>
      <c r="H135" s="48"/>
      <c r="I135" s="58" t="s">
        <v>131</v>
      </c>
      <c r="J135" s="59"/>
      <c r="K135" s="59"/>
      <c r="L135" s="206" t="e">
        <f>'Nom. Sic. Sem. 3'!#REF!</f>
        <v>#REF!</v>
      </c>
      <c r="M135" s="78"/>
      <c r="N135" s="199"/>
    </row>
    <row r="136" spans="1:14">
      <c r="A136" s="1277" t="s">
        <v>132</v>
      </c>
      <c r="B136" s="1278"/>
      <c r="C136" s="1278"/>
      <c r="D136" s="206">
        <f>'Nom. Sic. Sem. 3'!$AH$14</f>
        <v>0</v>
      </c>
      <c r="E136" s="78"/>
      <c r="F136" s="199"/>
      <c r="G136" s="200"/>
      <c r="H136" s="48"/>
      <c r="I136" s="1277" t="s">
        <v>132</v>
      </c>
      <c r="J136" s="1278"/>
      <c r="K136" s="1278"/>
      <c r="L136" s="206" t="e">
        <f>'Nom. Sic. Sem. 3'!#REF!</f>
        <v>#REF!</v>
      </c>
      <c r="M136" s="78"/>
      <c r="N136" s="199"/>
    </row>
    <row r="137" spans="1:14">
      <c r="A137" s="1277" t="s">
        <v>133</v>
      </c>
      <c r="B137" s="1278"/>
      <c r="C137" s="1278"/>
      <c r="D137" s="206">
        <f>'Nom. Sic. Sem. 3'!$AI$14</f>
        <v>73.5</v>
      </c>
      <c r="E137" s="78"/>
      <c r="F137" s="199"/>
      <c r="G137" s="200"/>
      <c r="H137" s="48"/>
      <c r="I137" s="1277" t="s">
        <v>133</v>
      </c>
      <c r="J137" s="1278"/>
      <c r="K137" s="1278"/>
      <c r="L137" s="206" t="e">
        <f>'Nom. Sic. Sem. 3'!#REF!</f>
        <v>#REF!</v>
      </c>
      <c r="M137" s="78"/>
      <c r="N137" s="199"/>
    </row>
    <row r="138" spans="1:14" ht="13.5" thickBot="1">
      <c r="A138" s="1303" t="s">
        <v>134</v>
      </c>
      <c r="B138" s="1248"/>
      <c r="C138" s="1248"/>
      <c r="D138" s="78"/>
      <c r="E138" s="1304">
        <f>SUM(D133:D137)</f>
        <v>336</v>
      </c>
      <c r="F138" s="1251"/>
      <c r="G138" s="50"/>
      <c r="H138" s="48"/>
      <c r="I138" s="1303" t="s">
        <v>134</v>
      </c>
      <c r="J138" s="1248"/>
      <c r="K138" s="1248"/>
      <c r="L138" s="78"/>
      <c r="M138" s="1304" t="e">
        <f>SUM(L133:L137)</f>
        <v>#REF!</v>
      </c>
      <c r="N138" s="1251"/>
    </row>
    <row r="139" spans="1:14" ht="20.25" customHeight="1" thickBot="1">
      <c r="A139" s="56"/>
      <c r="B139" s="1248" t="s">
        <v>104</v>
      </c>
      <c r="C139" s="1248"/>
      <c r="D139" s="1248"/>
      <c r="E139" s="1292">
        <f>(E131-E138)</f>
        <v>7014</v>
      </c>
      <c r="F139" s="1293"/>
      <c r="G139" s="50"/>
      <c r="H139" s="48"/>
      <c r="I139" s="56"/>
      <c r="J139" s="1248" t="s">
        <v>104</v>
      </c>
      <c r="K139" s="1248"/>
      <c r="L139" s="1248"/>
      <c r="M139" s="1292" t="e">
        <f>(M131-M138)</f>
        <v>#REF!</v>
      </c>
      <c r="N139" s="1293"/>
    </row>
    <row r="140" spans="1:14">
      <c r="A140" s="56"/>
      <c r="B140" s="78"/>
      <c r="C140" s="78"/>
      <c r="D140" s="78"/>
      <c r="E140" s="78"/>
      <c r="F140" s="199"/>
      <c r="G140" s="200"/>
      <c r="H140" s="48"/>
      <c r="I140" s="56"/>
      <c r="J140" s="78"/>
      <c r="K140" s="78"/>
      <c r="L140" s="78"/>
      <c r="M140" s="78"/>
      <c r="N140" s="199"/>
    </row>
    <row r="141" spans="1:14">
      <c r="A141" s="56"/>
      <c r="B141" s="78"/>
      <c r="C141" s="78"/>
      <c r="D141" s="78"/>
      <c r="E141" s="78"/>
      <c r="F141" s="199"/>
      <c r="G141" s="200"/>
      <c r="H141" s="48"/>
      <c r="I141" s="56"/>
      <c r="J141" s="78"/>
      <c r="K141" s="78"/>
      <c r="L141" s="78"/>
      <c r="M141" s="78"/>
      <c r="N141" s="199"/>
    </row>
    <row r="142" spans="1:14">
      <c r="A142" s="1294"/>
      <c r="B142" s="1295"/>
      <c r="C142" s="1295"/>
      <c r="D142" s="78" t="s">
        <v>135</v>
      </c>
      <c r="E142" s="78"/>
      <c r="F142" s="199"/>
      <c r="G142" s="200"/>
      <c r="H142" s="48"/>
      <c r="I142" s="1294"/>
      <c r="J142" s="1295"/>
      <c r="K142" s="1295"/>
      <c r="L142" s="78" t="s">
        <v>135</v>
      </c>
      <c r="M142" s="78"/>
      <c r="N142" s="199"/>
    </row>
    <row r="143" spans="1:14">
      <c r="A143" s="1296" t="s">
        <v>136</v>
      </c>
      <c r="B143" s="1297"/>
      <c r="C143" s="1297"/>
      <c r="D143" s="1248" t="s">
        <v>137</v>
      </c>
      <c r="E143" s="1248"/>
      <c r="F143" s="1251"/>
      <c r="G143" s="50"/>
      <c r="H143" s="48"/>
      <c r="I143" s="1296" t="s">
        <v>136</v>
      </c>
      <c r="J143" s="1297"/>
      <c r="K143" s="1297"/>
      <c r="L143" s="1248" t="s">
        <v>137</v>
      </c>
      <c r="M143" s="1248"/>
      <c r="N143" s="1251"/>
    </row>
    <row r="144" spans="1:14" ht="13.5" thickBot="1">
      <c r="A144" s="208"/>
      <c r="B144" s="209"/>
      <c r="C144" s="209"/>
      <c r="D144" s="209"/>
      <c r="E144" s="209"/>
      <c r="F144" s="210"/>
      <c r="G144" s="200"/>
      <c r="H144" s="48"/>
      <c r="I144" s="208"/>
      <c r="J144" s="209"/>
      <c r="K144" s="209"/>
      <c r="L144" s="209"/>
      <c r="M144" s="209"/>
      <c r="N144" s="210"/>
    </row>
    <row r="145" spans="1:14" ht="13.5" thickBot="1">
      <c r="A145" s="78"/>
      <c r="B145" s="78"/>
      <c r="C145" s="78"/>
      <c r="D145" s="78"/>
      <c r="E145" s="78"/>
      <c r="F145" s="78"/>
      <c r="G145" s="200"/>
      <c r="H145" s="78"/>
      <c r="I145" s="78"/>
      <c r="J145" s="78"/>
      <c r="K145" s="78"/>
      <c r="L145" s="78"/>
      <c r="M145" s="78"/>
      <c r="N145" s="78"/>
    </row>
    <row r="146" spans="1:14" ht="19.5" customHeight="1">
      <c r="A146" s="1274" t="s">
        <v>138</v>
      </c>
      <c r="B146" s="1275"/>
      <c r="C146" s="1275"/>
      <c r="D146" s="1275"/>
      <c r="E146" s="1275"/>
      <c r="F146" s="1276"/>
      <c r="G146" s="50"/>
      <c r="H146" s="48"/>
      <c r="I146" s="1274" t="s">
        <v>138</v>
      </c>
      <c r="J146" s="1275"/>
      <c r="K146" s="1275"/>
      <c r="L146" s="1275"/>
      <c r="M146" s="1275"/>
      <c r="N146" s="1276"/>
    </row>
    <row r="147" spans="1:14">
      <c r="A147" s="56"/>
      <c r="B147" s="78"/>
      <c r="C147" s="78"/>
      <c r="D147" s="198"/>
      <c r="E147" s="78"/>
      <c r="F147" s="199"/>
      <c r="G147" s="200"/>
      <c r="H147" s="48"/>
      <c r="I147" s="56"/>
      <c r="J147" s="78"/>
      <c r="K147" s="78"/>
      <c r="L147" s="198"/>
      <c r="M147" s="78"/>
      <c r="N147" s="199"/>
    </row>
    <row r="148" spans="1:14">
      <c r="A148" s="56" t="s">
        <v>120</v>
      </c>
      <c r="B148" s="201">
        <f>'Nom. Sic. Sem. 3'!$C$4</f>
        <v>43542</v>
      </c>
      <c r="C148" s="78" t="s">
        <v>16</v>
      </c>
      <c r="D148" s="201">
        <f>'Nom. Sic. Sem. 3'!$G$4</f>
        <v>43548</v>
      </c>
      <c r="E148" s="78" t="s">
        <v>121</v>
      </c>
      <c r="F148" s="199">
        <f>'Nom. Sic. Sem. 3'!$J$4</f>
        <v>2019</v>
      </c>
      <c r="G148" s="200"/>
      <c r="H148" s="48"/>
      <c r="I148" s="56" t="s">
        <v>120</v>
      </c>
      <c r="J148" s="201">
        <f>'Nom. Sic. Sem. 3'!$C$4</f>
        <v>43542</v>
      </c>
      <c r="K148" s="78" t="s">
        <v>16</v>
      </c>
      <c r="L148" s="201">
        <f>'Nom. Sic. Sem. 3'!$G$4</f>
        <v>43548</v>
      </c>
      <c r="M148" s="78" t="s">
        <v>121</v>
      </c>
      <c r="N148" s="199">
        <f>'Nom. Sic. Sem. 3'!$J$4</f>
        <v>2019</v>
      </c>
    </row>
    <row r="149" spans="1:14">
      <c r="A149" s="1277" t="s">
        <v>122</v>
      </c>
      <c r="B149" s="1278"/>
      <c r="C149" s="1279" t="e">
        <f>'Nom. Sic. Sem. 3'!#REF!</f>
        <v>#REF!</v>
      </c>
      <c r="D149" s="1279"/>
      <c r="E149" s="1279"/>
      <c r="F149" s="1280"/>
      <c r="G149" s="60"/>
      <c r="H149" s="48"/>
      <c r="I149" s="1277" t="s">
        <v>122</v>
      </c>
      <c r="J149" s="1278"/>
      <c r="K149" s="1279" t="str">
        <f>'Nom. Sic. Sem. 1'!$B$17</f>
        <v>Betulio S. González</v>
      </c>
      <c r="L149" s="1279"/>
      <c r="M149" s="1279"/>
      <c r="N149" s="1280"/>
    </row>
    <row r="150" spans="1:14">
      <c r="A150" s="58"/>
      <c r="B150" s="59"/>
      <c r="C150" s="79"/>
      <c r="D150" s="79"/>
      <c r="E150" s="79"/>
      <c r="F150" s="202"/>
      <c r="G150" s="60"/>
      <c r="H150" s="48"/>
      <c r="I150" s="58"/>
      <c r="J150" s="59"/>
      <c r="K150" s="79"/>
      <c r="L150" s="79"/>
      <c r="M150" s="79"/>
      <c r="N150" s="202"/>
    </row>
    <row r="151" spans="1:14">
      <c r="A151" s="197" t="e">
        <f>'Nom. Sic. Sem. 3'!#REF!</f>
        <v>#REF!</v>
      </c>
      <c r="B151" s="78" t="s">
        <v>123</v>
      </c>
      <c r="C151" s="78"/>
      <c r="D151" s="78"/>
      <c r="E151" s="1300" t="e">
        <f>'Nom. Sic. Sem. 3'!#REF!</f>
        <v>#REF!</v>
      </c>
      <c r="F151" s="1301"/>
      <c r="G151" s="203"/>
      <c r="H151" s="48"/>
      <c r="I151" s="197">
        <f>'Nom. Sic. Sem. 3'!$L$15</f>
        <v>5</v>
      </c>
      <c r="J151" s="78" t="s">
        <v>123</v>
      </c>
      <c r="K151" s="78"/>
      <c r="L151" s="78"/>
      <c r="M151" s="1300">
        <f>'Nom. Sic. Sem. 3'!$M$15</f>
        <v>3270</v>
      </c>
      <c r="N151" s="1301"/>
    </row>
    <row r="152" spans="1:14">
      <c r="A152" s="197"/>
      <c r="B152" s="78"/>
      <c r="C152" s="78"/>
      <c r="D152" s="78"/>
      <c r="E152" s="1300">
        <v>0</v>
      </c>
      <c r="F152" s="1301"/>
      <c r="G152" s="203"/>
      <c r="H152" s="48"/>
      <c r="I152" s="197"/>
      <c r="J152" s="78"/>
      <c r="K152" s="78"/>
      <c r="L152" s="78"/>
      <c r="M152" s="1300">
        <v>0</v>
      </c>
      <c r="N152" s="1301"/>
    </row>
    <row r="153" spans="1:14">
      <c r="A153" s="197"/>
      <c r="B153" s="78" t="s">
        <v>124</v>
      </c>
      <c r="C153" s="78"/>
      <c r="D153" s="78"/>
      <c r="E153" s="1300" t="e">
        <f>'Nom. Sic. Sem. 3'!#REF!</f>
        <v>#REF!</v>
      </c>
      <c r="F153" s="1301"/>
      <c r="G153" s="203"/>
      <c r="H153" s="48"/>
      <c r="I153" s="197"/>
      <c r="J153" s="78" t="s">
        <v>124</v>
      </c>
      <c r="K153" s="78"/>
      <c r="L153" s="78"/>
      <c r="M153" s="1300">
        <f>'Nom. Sic. Sem. 3'!$N$15</f>
        <v>0</v>
      </c>
      <c r="N153" s="1301"/>
    </row>
    <row r="154" spans="1:14">
      <c r="A154" s="204">
        <v>0</v>
      </c>
      <c r="B154" s="78" t="s">
        <v>125</v>
      </c>
      <c r="C154" s="78"/>
      <c r="D154" s="78"/>
      <c r="E154" s="1300">
        <v>0</v>
      </c>
      <c r="F154" s="1301"/>
      <c r="G154" s="203"/>
      <c r="H154" s="48"/>
      <c r="I154" s="204">
        <v>0</v>
      </c>
      <c r="J154" s="78" t="s">
        <v>125</v>
      </c>
      <c r="K154" s="78"/>
      <c r="L154" s="78"/>
      <c r="M154" s="1300">
        <v>0</v>
      </c>
      <c r="N154" s="1301"/>
    </row>
    <row r="155" spans="1:14">
      <c r="A155" s="204">
        <v>0</v>
      </c>
      <c r="B155" s="78" t="s">
        <v>126</v>
      </c>
      <c r="C155" s="78"/>
      <c r="D155" s="78"/>
      <c r="E155" s="1300">
        <v>0</v>
      </c>
      <c r="F155" s="1301"/>
      <c r="G155" s="203"/>
      <c r="H155" s="48"/>
      <c r="I155" s="204">
        <v>0</v>
      </c>
      <c r="J155" s="78" t="s">
        <v>126</v>
      </c>
      <c r="K155" s="78"/>
      <c r="L155" s="78"/>
      <c r="M155" s="1300">
        <v>0</v>
      </c>
      <c r="N155" s="1301"/>
    </row>
    <row r="156" spans="1:14">
      <c r="A156" s="66" t="e">
        <f>'Nom. Sic. Sem. 3'!#REF!</f>
        <v>#REF!</v>
      </c>
      <c r="B156" s="226" t="s">
        <v>261</v>
      </c>
      <c r="C156" s="226"/>
      <c r="D156" s="78"/>
      <c r="E156" s="1298" t="e">
        <f>'Nom. Sic. Sem. 3'!#REF!</f>
        <v>#REF!</v>
      </c>
      <c r="F156" s="1299"/>
      <c r="G156" s="203"/>
      <c r="H156" s="48"/>
      <c r="I156" s="66">
        <f>'Nom. Sic. Sem. 3'!V15</f>
        <v>0</v>
      </c>
      <c r="J156" s="226" t="s">
        <v>261</v>
      </c>
      <c r="K156" s="226"/>
      <c r="L156" s="78"/>
      <c r="M156" s="1298">
        <f>'Nom. Sic. Sem. 3'!W15</f>
        <v>0</v>
      </c>
      <c r="N156" s="1299"/>
    </row>
    <row r="157" spans="1:14">
      <c r="A157" s="66" t="e">
        <f>'Nom. Sic. Sem. 3'!#REF!</f>
        <v>#REF!</v>
      </c>
      <c r="B157" s="226" t="s">
        <v>262</v>
      </c>
      <c r="C157" s="226"/>
      <c r="D157" s="78"/>
      <c r="E157" s="1298" t="e">
        <f>'Nom. Sic. Sem. 3'!#REF!</f>
        <v>#REF!</v>
      </c>
      <c r="F157" s="1299"/>
      <c r="G157" s="203"/>
      <c r="H157" s="48"/>
      <c r="I157" s="66">
        <f>'Nom. Sic. Sem. 3'!X15</f>
        <v>1</v>
      </c>
      <c r="J157" s="226" t="s">
        <v>262</v>
      </c>
      <c r="K157" s="226"/>
      <c r="L157" s="78"/>
      <c r="M157" s="1298">
        <f>'Nom. Sic. Sem. 3'!Y15</f>
        <v>1144.5</v>
      </c>
      <c r="N157" s="1299"/>
    </row>
    <row r="158" spans="1:14">
      <c r="A158" s="204" t="e">
        <f>'Nom. Sic. Sem. 3'!#REF!</f>
        <v>#REF!</v>
      </c>
      <c r="B158" s="78" t="s">
        <v>128</v>
      </c>
      <c r="C158" s="78"/>
      <c r="D158" s="78"/>
      <c r="E158" s="1300" t="e">
        <f>'Nom. Sic. Sem. 3'!#REF!</f>
        <v>#REF!</v>
      </c>
      <c r="F158" s="1301"/>
      <c r="G158" s="203"/>
      <c r="H158" s="48"/>
      <c r="I158" s="204">
        <f>'Nom. Sic. Sem. 3'!$AB$15</f>
        <v>2</v>
      </c>
      <c r="J158" s="78" t="s">
        <v>128</v>
      </c>
      <c r="K158" s="78"/>
      <c r="L158" s="78"/>
      <c r="M158" s="1300">
        <f>'Nom. Sic. Sem. 3'!$AC$15</f>
        <v>1765.8</v>
      </c>
      <c r="N158" s="1301"/>
    </row>
    <row r="159" spans="1:14">
      <c r="A159" s="204" t="e">
        <f>'Nom. Sic. Sem. 3'!#REF!</f>
        <v>#REF!</v>
      </c>
      <c r="B159" s="1278" t="str">
        <f>'Nom. Sic. Sem. 1'!$O$4</f>
        <v>PR / RM /F</v>
      </c>
      <c r="C159" s="1278"/>
      <c r="D159" s="1278"/>
      <c r="E159" s="1300" t="e">
        <f>'Nom. Sic. Sem. 3'!#REF!</f>
        <v>#REF!</v>
      </c>
      <c r="F159" s="1301"/>
      <c r="G159" s="203"/>
      <c r="H159" s="48"/>
      <c r="I159" s="204">
        <f>'Nom. Sic. Sem. 3'!$O$15</f>
        <v>0</v>
      </c>
      <c r="J159" s="1278" t="str">
        <f>'Nom. Sic. Sem. 1'!$O$4</f>
        <v>PR / RM /F</v>
      </c>
      <c r="K159" s="1278"/>
      <c r="L159" s="1278"/>
      <c r="M159" s="1300">
        <f>'Nom. Sic. Sem. 3'!$P$15</f>
        <v>0</v>
      </c>
      <c r="N159" s="1301"/>
    </row>
    <row r="160" spans="1:14" ht="16.5" customHeight="1">
      <c r="A160" s="56"/>
      <c r="B160" s="1261" t="s">
        <v>10</v>
      </c>
      <c r="C160" s="1261"/>
      <c r="D160" s="78"/>
      <c r="E160" s="1298" t="e">
        <f>SUM(E151:F159)</f>
        <v>#REF!</v>
      </c>
      <c r="F160" s="1302"/>
      <c r="G160" s="50"/>
      <c r="H160" s="48"/>
      <c r="I160" s="56"/>
      <c r="J160" s="1261" t="s">
        <v>10</v>
      </c>
      <c r="K160" s="1261"/>
      <c r="L160" s="78"/>
      <c r="M160" s="1298">
        <f>SUM(M151:N159)</f>
        <v>6180.3</v>
      </c>
      <c r="N160" s="1302"/>
    </row>
    <row r="161" spans="1:14">
      <c r="A161" s="1263" t="s">
        <v>105</v>
      </c>
      <c r="B161" s="1248"/>
      <c r="C161" s="1248"/>
      <c r="D161" s="1248"/>
      <c r="E161" s="1248"/>
      <c r="F161" s="1251"/>
      <c r="G161" s="50"/>
      <c r="H161" s="48"/>
      <c r="I161" s="1263" t="s">
        <v>105</v>
      </c>
      <c r="J161" s="1248"/>
      <c r="K161" s="1248"/>
      <c r="L161" s="1248"/>
      <c r="M161" s="1248"/>
      <c r="N161" s="1251"/>
    </row>
    <row r="162" spans="1:14">
      <c r="A162" s="1277" t="s">
        <v>129</v>
      </c>
      <c r="B162" s="1278"/>
      <c r="C162" s="1278"/>
      <c r="D162" s="206" t="e">
        <f>'Nom. Sic. Sem. 3'!#REF!</f>
        <v>#REF!</v>
      </c>
      <c r="E162" s="78"/>
      <c r="F162" s="199"/>
      <c r="G162" s="200"/>
      <c r="H162" s="48"/>
      <c r="I162" s="1277" t="s">
        <v>129</v>
      </c>
      <c r="J162" s="1278"/>
      <c r="K162" s="1278"/>
      <c r="L162" s="206">
        <f>'Nom. Sic. Sem. 3'!$AG$15</f>
        <v>0</v>
      </c>
      <c r="M162" s="78"/>
      <c r="N162" s="199"/>
    </row>
    <row r="163" spans="1:14">
      <c r="A163" s="1277" t="s">
        <v>130</v>
      </c>
      <c r="B163" s="1278"/>
      <c r="C163" s="1278"/>
      <c r="D163" s="206" t="e">
        <f>'Nom. Sic. Sem. 3'!#REF!</f>
        <v>#REF!</v>
      </c>
      <c r="E163" s="206"/>
      <c r="F163" s="199"/>
      <c r="G163" s="200"/>
      <c r="H163" s="48"/>
      <c r="I163" s="1277" t="s">
        <v>130</v>
      </c>
      <c r="J163" s="1278"/>
      <c r="K163" s="1278"/>
      <c r="L163" s="206">
        <f>'Nom. Sic. Sem. 3'!$AE$15</f>
        <v>206.01</v>
      </c>
      <c r="M163" s="206"/>
      <c r="N163" s="199"/>
    </row>
    <row r="164" spans="1:14">
      <c r="A164" s="58" t="s">
        <v>131</v>
      </c>
      <c r="B164" s="59"/>
      <c r="C164" s="59"/>
      <c r="D164" s="206" t="e">
        <f>'Nom. Sic. Sem. 3'!#REF!</f>
        <v>#REF!</v>
      </c>
      <c r="E164" s="78"/>
      <c r="F164" s="199"/>
      <c r="G164" s="200"/>
      <c r="H164" s="48"/>
      <c r="I164" s="58" t="s">
        <v>131</v>
      </c>
      <c r="J164" s="59"/>
      <c r="K164" s="59"/>
      <c r="L164" s="206">
        <f>'Nom. Sic. Sem. 3'!$AF$15</f>
        <v>61.803000000000004</v>
      </c>
      <c r="M164" s="78"/>
      <c r="N164" s="199"/>
    </row>
    <row r="165" spans="1:14">
      <c r="A165" s="1277" t="s">
        <v>132</v>
      </c>
      <c r="B165" s="1278"/>
      <c r="C165" s="1278"/>
      <c r="D165" s="206" t="e">
        <f>'Nom. Sic. Sem. 3'!#REF!</f>
        <v>#REF!</v>
      </c>
      <c r="E165" s="78"/>
      <c r="F165" s="199"/>
      <c r="G165" s="200"/>
      <c r="H165" s="48"/>
      <c r="I165" s="1277" t="s">
        <v>132</v>
      </c>
      <c r="J165" s="1278"/>
      <c r="K165" s="1278"/>
      <c r="L165" s="206">
        <f>'Nom. Sic. Sem. 3'!$AH$15</f>
        <v>0</v>
      </c>
      <c r="M165" s="78"/>
      <c r="N165" s="199"/>
    </row>
    <row r="166" spans="1:14">
      <c r="A166" s="1277" t="s">
        <v>133</v>
      </c>
      <c r="B166" s="1278"/>
      <c r="C166" s="1278"/>
      <c r="D166" s="206" t="e">
        <f>'Nom. Sic. Sem. 3'!#REF!</f>
        <v>#REF!</v>
      </c>
      <c r="E166" s="78"/>
      <c r="F166" s="199"/>
      <c r="G166" s="200"/>
      <c r="H166" s="48"/>
      <c r="I166" s="1277" t="s">
        <v>133</v>
      </c>
      <c r="J166" s="1278"/>
      <c r="K166" s="1278"/>
      <c r="L166" s="206">
        <f>'Nom. Sic. Sem. 3'!$AI$15</f>
        <v>61.803000000000004</v>
      </c>
      <c r="M166" s="78"/>
      <c r="N166" s="199"/>
    </row>
    <row r="167" spans="1:14" ht="13.5" thickBot="1">
      <c r="A167" s="1303" t="s">
        <v>134</v>
      </c>
      <c r="B167" s="1248"/>
      <c r="C167" s="1248"/>
      <c r="D167" s="78"/>
      <c r="E167" s="1304" t="e">
        <f>SUM(D162:D166)</f>
        <v>#REF!</v>
      </c>
      <c r="F167" s="1251"/>
      <c r="G167" s="50"/>
      <c r="H167" s="48"/>
      <c r="I167" s="1303" t="s">
        <v>134</v>
      </c>
      <c r="J167" s="1248"/>
      <c r="K167" s="1248"/>
      <c r="L167" s="78"/>
      <c r="M167" s="1304">
        <f>SUM(L162:L166)</f>
        <v>329.61599999999999</v>
      </c>
      <c r="N167" s="1251"/>
    </row>
    <row r="168" spans="1:14" ht="20.25" customHeight="1" thickBot="1">
      <c r="A168" s="56"/>
      <c r="B168" s="1248" t="s">
        <v>104</v>
      </c>
      <c r="C168" s="1248"/>
      <c r="D168" s="1248"/>
      <c r="E168" s="1292" t="e">
        <f>(E160-E167)</f>
        <v>#REF!</v>
      </c>
      <c r="F168" s="1293"/>
      <c r="G168" s="50"/>
      <c r="H168" s="48"/>
      <c r="I168" s="56"/>
      <c r="J168" s="1248" t="s">
        <v>104</v>
      </c>
      <c r="K168" s="1248"/>
      <c r="L168" s="1248"/>
      <c r="M168" s="1292">
        <f>(M160-M167)</f>
        <v>5850.6840000000002</v>
      </c>
      <c r="N168" s="1293"/>
    </row>
    <row r="169" spans="1:14">
      <c r="A169" s="56"/>
      <c r="B169" s="78"/>
      <c r="C169" s="78"/>
      <c r="D169" s="78"/>
      <c r="E169" s="78"/>
      <c r="F169" s="199"/>
      <c r="G169" s="200"/>
      <c r="H169" s="48"/>
      <c r="I169" s="56"/>
      <c r="J169" s="78"/>
      <c r="K169" s="78"/>
      <c r="L169" s="78"/>
      <c r="M169" s="78"/>
      <c r="N169" s="199"/>
    </row>
    <row r="170" spans="1:14">
      <c r="A170" s="56"/>
      <c r="B170" s="78"/>
      <c r="C170" s="78"/>
      <c r="D170" s="78"/>
      <c r="E170" s="78"/>
      <c r="F170" s="199"/>
      <c r="G170" s="200"/>
      <c r="H170" s="48"/>
      <c r="I170" s="56"/>
      <c r="J170" s="78"/>
      <c r="K170" s="78"/>
      <c r="L170" s="78"/>
      <c r="M170" s="78"/>
      <c r="N170" s="199"/>
    </row>
    <row r="171" spans="1:14">
      <c r="A171" s="1294"/>
      <c r="B171" s="1295"/>
      <c r="C171" s="1295"/>
      <c r="D171" s="78" t="s">
        <v>135</v>
      </c>
      <c r="E171" s="78"/>
      <c r="F171" s="199"/>
      <c r="G171" s="200"/>
      <c r="H171" s="48"/>
      <c r="I171" s="1294"/>
      <c r="J171" s="1295"/>
      <c r="K171" s="1295"/>
      <c r="L171" s="78" t="s">
        <v>135</v>
      </c>
      <c r="M171" s="78"/>
      <c r="N171" s="199"/>
    </row>
    <row r="172" spans="1:14">
      <c r="A172" s="1296" t="s">
        <v>136</v>
      </c>
      <c r="B172" s="1297"/>
      <c r="C172" s="1297"/>
      <c r="D172" s="1248" t="s">
        <v>137</v>
      </c>
      <c r="E172" s="1248"/>
      <c r="F172" s="1251"/>
      <c r="G172" s="50"/>
      <c r="H172" s="48"/>
      <c r="I172" s="1296" t="s">
        <v>136</v>
      </c>
      <c r="J172" s="1297"/>
      <c r="K172" s="1297"/>
      <c r="L172" s="1248" t="s">
        <v>137</v>
      </c>
      <c r="M172" s="1248"/>
      <c r="N172" s="1251"/>
    </row>
    <row r="173" spans="1:14" ht="13.5" thickBot="1">
      <c r="A173" s="208"/>
      <c r="B173" s="209"/>
      <c r="C173" s="209"/>
      <c r="D173" s="209"/>
      <c r="E173" s="209"/>
      <c r="F173" s="210"/>
      <c r="G173" s="200"/>
      <c r="H173" s="48"/>
      <c r="I173" s="208"/>
      <c r="J173" s="209"/>
      <c r="K173" s="209"/>
      <c r="L173" s="209"/>
      <c r="M173" s="209"/>
      <c r="N173" s="210"/>
    </row>
    <row r="174" spans="1:14" ht="13.5" thickBot="1">
      <c r="A174" s="1278"/>
      <c r="B174" s="1278"/>
      <c r="C174" s="1278"/>
      <c r="D174" s="206"/>
      <c r="E174" s="78"/>
      <c r="F174" s="78"/>
      <c r="G174" s="78"/>
      <c r="H174" s="78"/>
      <c r="I174" s="1278"/>
      <c r="J174" s="1278"/>
      <c r="K174" s="1278"/>
      <c r="L174" s="206"/>
      <c r="M174" s="78"/>
      <c r="N174" s="78"/>
    </row>
    <row r="175" spans="1:14" ht="19.5" customHeight="1">
      <c r="A175" s="1274" t="s">
        <v>138</v>
      </c>
      <c r="B175" s="1275"/>
      <c r="C175" s="1275"/>
      <c r="D175" s="1275"/>
      <c r="E175" s="1275"/>
      <c r="F175" s="1276"/>
      <c r="G175" s="50"/>
      <c r="H175" s="48"/>
      <c r="I175" s="1274" t="s">
        <v>138</v>
      </c>
      <c r="J175" s="1275"/>
      <c r="K175" s="1275"/>
      <c r="L175" s="1275"/>
      <c r="M175" s="1275"/>
      <c r="N175" s="1276"/>
    </row>
    <row r="176" spans="1:14">
      <c r="A176" s="56"/>
      <c r="B176" s="78"/>
      <c r="C176" s="78"/>
      <c r="D176" s="198"/>
      <c r="E176" s="78"/>
      <c r="F176" s="199"/>
      <c r="G176" s="200"/>
      <c r="H176" s="48"/>
      <c r="I176" s="56"/>
      <c r="J176" s="78"/>
      <c r="K176" s="78"/>
      <c r="L176" s="198"/>
      <c r="M176" s="78"/>
      <c r="N176" s="199"/>
    </row>
    <row r="177" spans="1:14">
      <c r="A177" s="56" t="s">
        <v>120</v>
      </c>
      <c r="B177" s="201">
        <f>'Nom. Sic. Sem. 3'!$C$4</f>
        <v>43542</v>
      </c>
      <c r="C177" s="78" t="s">
        <v>16</v>
      </c>
      <c r="D177" s="201">
        <f>'Nom. Sic. Sem. 3'!$G$4</f>
        <v>43548</v>
      </c>
      <c r="E177" s="78" t="s">
        <v>121</v>
      </c>
      <c r="F177" s="199">
        <f>'Nom. Sic. Sem. 3'!$J$4</f>
        <v>2019</v>
      </c>
      <c r="G177" s="200"/>
      <c r="H177" s="48"/>
      <c r="I177" s="56" t="s">
        <v>120</v>
      </c>
      <c r="J177" s="201">
        <f>'Nom. Sic. Sem. 3'!$C$4</f>
        <v>43542</v>
      </c>
      <c r="K177" s="78" t="s">
        <v>16</v>
      </c>
      <c r="L177" s="201">
        <f>'Nom. Sic. Sem. 3'!$G$4</f>
        <v>43548</v>
      </c>
      <c r="M177" s="78" t="s">
        <v>121</v>
      </c>
      <c r="N177" s="199">
        <f>'Nom. Sic. Sem. 3'!$J$4</f>
        <v>2019</v>
      </c>
    </row>
    <row r="178" spans="1:14">
      <c r="A178" s="1277" t="s">
        <v>122</v>
      </c>
      <c r="B178" s="1278"/>
      <c r="C178" s="1279" t="str">
        <f>'Nom. Sic. Sem. 3'!$B$16</f>
        <v>Jose Juan Garcia</v>
      </c>
      <c r="D178" s="1279"/>
      <c r="E178" s="1279"/>
      <c r="F178" s="1280"/>
      <c r="G178" s="60"/>
      <c r="H178" s="48"/>
      <c r="I178" s="1277" t="s">
        <v>122</v>
      </c>
      <c r="J178" s="1278"/>
      <c r="K178" s="1279" t="str">
        <f>'Nom. Sic. Sem. 3'!$B$17</f>
        <v>Betulio S. González</v>
      </c>
      <c r="L178" s="1279"/>
      <c r="M178" s="1279"/>
      <c r="N178" s="1280"/>
    </row>
    <row r="179" spans="1:14">
      <c r="A179" s="58"/>
      <c r="B179" s="59"/>
      <c r="C179" s="79"/>
      <c r="D179" s="79"/>
      <c r="E179" s="79"/>
      <c r="F179" s="202"/>
      <c r="G179" s="60"/>
      <c r="H179" s="48"/>
      <c r="I179" s="58"/>
      <c r="J179" s="59"/>
      <c r="K179" s="79"/>
      <c r="L179" s="79"/>
      <c r="M179" s="79"/>
      <c r="N179" s="202"/>
    </row>
    <row r="180" spans="1:14">
      <c r="A180" s="197">
        <f>'Nom. Sic. Sem. 3'!$L$16</f>
        <v>5</v>
      </c>
      <c r="B180" s="78" t="s">
        <v>123</v>
      </c>
      <c r="C180" s="78"/>
      <c r="D180" s="78"/>
      <c r="E180" s="1300">
        <f>'Nom. Sic. Sem. 3'!$M$16</f>
        <v>3000</v>
      </c>
      <c r="F180" s="1301"/>
      <c r="G180" s="203"/>
      <c r="H180" s="48"/>
      <c r="I180" s="197">
        <f>'Nom. Sic. Sem. 3'!$L$17</f>
        <v>5</v>
      </c>
      <c r="J180" s="78" t="s">
        <v>123</v>
      </c>
      <c r="K180" s="78"/>
      <c r="L180" s="78"/>
      <c r="M180" s="1300">
        <f>'Nom. Sic. Sem. 3'!$M$17</f>
        <v>3000</v>
      </c>
      <c r="N180" s="1301"/>
    </row>
    <row r="181" spans="1:14">
      <c r="A181" s="197"/>
      <c r="B181" s="78"/>
      <c r="C181" s="78"/>
      <c r="D181" s="78"/>
      <c r="E181" s="1300">
        <v>0</v>
      </c>
      <c r="F181" s="1301"/>
      <c r="G181" s="203"/>
      <c r="H181" s="48"/>
      <c r="I181" s="197"/>
      <c r="J181" s="78"/>
      <c r="K181" s="78"/>
      <c r="L181" s="78"/>
      <c r="M181" s="1300">
        <v>0</v>
      </c>
      <c r="N181" s="1301"/>
    </row>
    <row r="182" spans="1:14">
      <c r="A182" s="197"/>
      <c r="B182" s="78" t="s">
        <v>124</v>
      </c>
      <c r="C182" s="78"/>
      <c r="D182" s="78"/>
      <c r="E182" s="1300">
        <f>'Nom. Sic. Sem. 3'!$N$16</f>
        <v>0</v>
      </c>
      <c r="F182" s="1301"/>
      <c r="G182" s="203"/>
      <c r="H182" s="48"/>
      <c r="I182" s="197"/>
      <c r="J182" s="78" t="s">
        <v>124</v>
      </c>
      <c r="K182" s="78"/>
      <c r="L182" s="78"/>
      <c r="M182" s="1300">
        <f>'Nom. Sic. Sem. 3'!$N$17</f>
        <v>0</v>
      </c>
      <c r="N182" s="1301"/>
    </row>
    <row r="183" spans="1:14">
      <c r="A183" s="204">
        <v>0</v>
      </c>
      <c r="B183" s="78" t="s">
        <v>125</v>
      </c>
      <c r="C183" s="78"/>
      <c r="D183" s="78"/>
      <c r="E183" s="1300">
        <v>0</v>
      </c>
      <c r="F183" s="1301"/>
      <c r="G183" s="203"/>
      <c r="H183" s="48"/>
      <c r="I183" s="204">
        <v>0</v>
      </c>
      <c r="J183" s="78" t="s">
        <v>125</v>
      </c>
      <c r="K183" s="78"/>
      <c r="L183" s="78"/>
      <c r="M183" s="1300">
        <v>0</v>
      </c>
      <c r="N183" s="1301"/>
    </row>
    <row r="184" spans="1:14">
      <c r="A184" s="204">
        <v>0</v>
      </c>
      <c r="B184" s="78" t="s">
        <v>126</v>
      </c>
      <c r="C184" s="78"/>
      <c r="D184" s="78"/>
      <c r="E184" s="1300">
        <v>0</v>
      </c>
      <c r="F184" s="1301"/>
      <c r="G184" s="203"/>
      <c r="H184" s="48"/>
      <c r="I184" s="204">
        <v>0</v>
      </c>
      <c r="J184" s="78" t="s">
        <v>126</v>
      </c>
      <c r="K184" s="78"/>
      <c r="L184" s="78"/>
      <c r="M184" s="1300">
        <v>0</v>
      </c>
      <c r="N184" s="1301"/>
    </row>
    <row r="185" spans="1:14">
      <c r="A185" s="66">
        <f>'Nom. Sic. Sem. 3'!V16</f>
        <v>1</v>
      </c>
      <c r="B185" s="226" t="s">
        <v>261</v>
      </c>
      <c r="C185" s="226"/>
      <c r="D185" s="78"/>
      <c r="E185" s="1298">
        <f>'Nom. Sic. Sem. 3'!W16</f>
        <v>1200</v>
      </c>
      <c r="F185" s="1299"/>
      <c r="G185" s="203"/>
      <c r="H185" s="48"/>
      <c r="I185" s="66">
        <f>'Nom. Sic. Sem. 3'!V17</f>
        <v>1</v>
      </c>
      <c r="J185" s="226" t="s">
        <v>261</v>
      </c>
      <c r="K185" s="226"/>
      <c r="L185" s="78"/>
      <c r="M185" s="1298">
        <f>'Nom. Sic. Sem. 3'!W17</f>
        <v>1200</v>
      </c>
      <c r="N185" s="1299"/>
    </row>
    <row r="186" spans="1:14">
      <c r="A186" s="66">
        <f>'Nom. Sic. Sem. 3'!X16</f>
        <v>1</v>
      </c>
      <c r="B186" s="226" t="s">
        <v>262</v>
      </c>
      <c r="C186" s="226"/>
      <c r="D186" s="78"/>
      <c r="E186" s="1298">
        <f>'Nom. Sic. Sem. 3'!Y16</f>
        <v>1050</v>
      </c>
      <c r="F186" s="1299"/>
      <c r="G186" s="203"/>
      <c r="H186" s="48"/>
      <c r="I186" s="66">
        <f>'Nom. Sic. Sem. 3'!X17</f>
        <v>1</v>
      </c>
      <c r="J186" s="226" t="s">
        <v>262</v>
      </c>
      <c r="K186" s="226"/>
      <c r="L186" s="78"/>
      <c r="M186" s="1298">
        <f>'Nom. Sic. Sem. 3'!Y17</f>
        <v>1050</v>
      </c>
      <c r="N186" s="1299"/>
    </row>
    <row r="187" spans="1:14">
      <c r="A187" s="204">
        <f>'Nom. Sic. Sem. 3'!$AB$16</f>
        <v>2</v>
      </c>
      <c r="B187" s="78" t="s">
        <v>128</v>
      </c>
      <c r="C187" s="78"/>
      <c r="D187" s="78"/>
      <c r="E187" s="1298">
        <f>'Nom. Sic. Sem. 3'!$AC$16</f>
        <v>2100</v>
      </c>
      <c r="F187" s="1299"/>
      <c r="G187" s="203"/>
      <c r="H187" s="48"/>
      <c r="I187" s="204">
        <f>'Nom. Sic. Sem. 3'!$AB$17</f>
        <v>2</v>
      </c>
      <c r="J187" s="78" t="s">
        <v>128</v>
      </c>
      <c r="K187" s="78"/>
      <c r="L187" s="78"/>
      <c r="M187" s="1300">
        <f>'Nom. Sic. Sem. 3'!$AC$17</f>
        <v>2100</v>
      </c>
      <c r="N187" s="1301"/>
    </row>
    <row r="188" spans="1:14">
      <c r="A188" s="204">
        <f>'Nom. Sic. Sem. 3'!$O$16</f>
        <v>0</v>
      </c>
      <c r="B188" s="1278" t="str">
        <f>'Nom. Sic. Sem. 1'!$O$4</f>
        <v>PR / RM /F</v>
      </c>
      <c r="C188" s="1278"/>
      <c r="D188" s="1278"/>
      <c r="E188" s="1300">
        <f>'Nom. Sic. Sem. 3'!$P$16</f>
        <v>0</v>
      </c>
      <c r="F188" s="1301"/>
      <c r="G188" s="203"/>
      <c r="H188" s="48"/>
      <c r="I188" s="204">
        <f>'Nom. Sic. Sem. 3'!$O$17</f>
        <v>0</v>
      </c>
      <c r="J188" s="1278" t="str">
        <f>'Nom. Sic. Sem. 1'!$O$4</f>
        <v>PR / RM /F</v>
      </c>
      <c r="K188" s="1278"/>
      <c r="L188" s="1278"/>
      <c r="M188" s="1300">
        <f>'Nom. Sic. Sem. 3'!$P$17</f>
        <v>0</v>
      </c>
      <c r="N188" s="1301"/>
    </row>
    <row r="189" spans="1:14">
      <c r="A189" s="56"/>
      <c r="B189" s="1261" t="s">
        <v>10</v>
      </c>
      <c r="C189" s="1261"/>
      <c r="D189" s="78"/>
      <c r="E189" s="1298">
        <f>SUM(E180:F188)</f>
        <v>7350</v>
      </c>
      <c r="F189" s="1302"/>
      <c r="G189" s="50"/>
      <c r="H189" s="48"/>
      <c r="I189" s="56"/>
      <c r="J189" s="1261" t="s">
        <v>10</v>
      </c>
      <c r="K189" s="1261"/>
      <c r="L189" s="78"/>
      <c r="M189" s="1298">
        <f>SUM(M180:N188)</f>
        <v>7350</v>
      </c>
      <c r="N189" s="1302"/>
    </row>
    <row r="190" spans="1:14">
      <c r="A190" s="1263" t="s">
        <v>105</v>
      </c>
      <c r="B190" s="1248"/>
      <c r="C190" s="1248"/>
      <c r="D190" s="1248"/>
      <c r="E190" s="1248"/>
      <c r="F190" s="1251"/>
      <c r="G190" s="50"/>
      <c r="H190" s="48"/>
      <c r="I190" s="1263" t="s">
        <v>105</v>
      </c>
      <c r="J190" s="1248"/>
      <c r="K190" s="1248"/>
      <c r="L190" s="1248"/>
      <c r="M190" s="1248"/>
      <c r="N190" s="1251"/>
    </row>
    <row r="191" spans="1:14">
      <c r="A191" s="1277" t="s">
        <v>129</v>
      </c>
      <c r="B191" s="1278"/>
      <c r="C191" s="1278"/>
      <c r="D191" s="206">
        <f>'Nom. Sic. Sem. 3'!$AG$16</f>
        <v>0</v>
      </c>
      <c r="E191" s="78"/>
      <c r="F191" s="199"/>
      <c r="G191" s="200"/>
      <c r="H191" s="48"/>
      <c r="I191" s="1277" t="s">
        <v>129</v>
      </c>
      <c r="J191" s="1278"/>
      <c r="K191" s="1278"/>
      <c r="L191" s="206">
        <f>'Nom. Sic. Sem. 3'!$AG$17</f>
        <v>0</v>
      </c>
      <c r="M191" s="78"/>
      <c r="N191" s="199"/>
    </row>
    <row r="192" spans="1:14">
      <c r="A192" s="1277" t="s">
        <v>130</v>
      </c>
      <c r="B192" s="1278"/>
      <c r="C192" s="1278"/>
      <c r="D192" s="206">
        <f>'Nom. Sic. Sem. 3'!$AE$16</f>
        <v>189</v>
      </c>
      <c r="E192" s="206"/>
      <c r="F192" s="199"/>
      <c r="G192" s="200"/>
      <c r="H192" s="48"/>
      <c r="I192" s="1277" t="s">
        <v>130</v>
      </c>
      <c r="J192" s="1278"/>
      <c r="K192" s="1278"/>
      <c r="L192" s="206">
        <f>'Nom. Sic. Sem. 3'!$AE$17</f>
        <v>189</v>
      </c>
      <c r="M192" s="206"/>
      <c r="N192" s="199"/>
    </row>
    <row r="193" spans="1:14">
      <c r="A193" s="58" t="s">
        <v>131</v>
      </c>
      <c r="B193" s="59"/>
      <c r="C193" s="59"/>
      <c r="D193" s="206">
        <f>'Nom. Sic. Sem. 3'!$AF$16</f>
        <v>73.5</v>
      </c>
      <c r="E193" s="78"/>
      <c r="F193" s="199"/>
      <c r="G193" s="200"/>
      <c r="H193" s="48"/>
      <c r="I193" s="58" t="s">
        <v>131</v>
      </c>
      <c r="J193" s="59"/>
      <c r="K193" s="59"/>
      <c r="L193" s="206">
        <f>'Nom. Sic. Sem. 3'!$AF$17</f>
        <v>73.5</v>
      </c>
      <c r="M193" s="78"/>
      <c r="N193" s="199"/>
    </row>
    <row r="194" spans="1:14">
      <c r="A194" s="1277" t="s">
        <v>132</v>
      </c>
      <c r="B194" s="1278"/>
      <c r="C194" s="1278"/>
      <c r="D194" s="206">
        <f>'Nom. Sic. Sem. 3'!$AH$16</f>
        <v>0</v>
      </c>
      <c r="E194" s="78"/>
      <c r="F194" s="199"/>
      <c r="G194" s="200"/>
      <c r="H194" s="48"/>
      <c r="I194" s="1277" t="s">
        <v>132</v>
      </c>
      <c r="J194" s="1278"/>
      <c r="K194" s="1278"/>
      <c r="L194" s="206">
        <f>'Nom. Sic. Sem. 3'!$AH$17</f>
        <v>0</v>
      </c>
      <c r="M194" s="78"/>
      <c r="N194" s="199"/>
    </row>
    <row r="195" spans="1:14">
      <c r="A195" s="1277" t="s">
        <v>133</v>
      </c>
      <c r="B195" s="1278"/>
      <c r="C195" s="1278"/>
      <c r="D195" s="206">
        <f>'Nom. Sic. Sem. 3'!$AI$16</f>
        <v>73.5</v>
      </c>
      <c r="E195" s="78"/>
      <c r="F195" s="199"/>
      <c r="G195" s="200"/>
      <c r="H195" s="48"/>
      <c r="I195" s="1277" t="s">
        <v>133</v>
      </c>
      <c r="J195" s="1278"/>
      <c r="K195" s="1278"/>
      <c r="L195" s="206">
        <f>'Nom. Sic. Sem. 3'!$AI$17</f>
        <v>73.5</v>
      </c>
      <c r="M195" s="78"/>
      <c r="N195" s="199"/>
    </row>
    <row r="196" spans="1:14" ht="13.5" thickBot="1">
      <c r="A196" s="1303" t="s">
        <v>134</v>
      </c>
      <c r="B196" s="1248"/>
      <c r="C196" s="1248"/>
      <c r="D196" s="78"/>
      <c r="E196" s="1304">
        <f>SUM(D191:D195)</f>
        <v>336</v>
      </c>
      <c r="F196" s="1251"/>
      <c r="G196" s="50"/>
      <c r="H196" s="48"/>
      <c r="I196" s="1303" t="s">
        <v>134</v>
      </c>
      <c r="J196" s="1248"/>
      <c r="K196" s="1248"/>
      <c r="L196" s="78"/>
      <c r="M196" s="1304">
        <f>SUM(L191:L195)</f>
        <v>336</v>
      </c>
      <c r="N196" s="1251"/>
    </row>
    <row r="197" spans="1:14" ht="20.25" customHeight="1" thickBot="1">
      <c r="A197" s="56"/>
      <c r="B197" s="1248" t="s">
        <v>104</v>
      </c>
      <c r="C197" s="1248"/>
      <c r="D197" s="1248"/>
      <c r="E197" s="1292">
        <f>(E189-E196)</f>
        <v>7014</v>
      </c>
      <c r="F197" s="1293"/>
      <c r="G197" s="50"/>
      <c r="H197" s="48"/>
      <c r="I197" s="56"/>
      <c r="J197" s="1248" t="s">
        <v>104</v>
      </c>
      <c r="K197" s="1248"/>
      <c r="L197" s="1248"/>
      <c r="M197" s="1292">
        <f>(M189-M196)</f>
        <v>7014</v>
      </c>
      <c r="N197" s="1293"/>
    </row>
    <row r="198" spans="1:14">
      <c r="A198" s="56"/>
      <c r="B198" s="78"/>
      <c r="C198" s="78"/>
      <c r="D198" s="78"/>
      <c r="E198" s="78"/>
      <c r="F198" s="199"/>
      <c r="G198" s="200"/>
      <c r="H198" s="48"/>
      <c r="I198" s="56"/>
      <c r="J198" s="78"/>
      <c r="K198" s="78"/>
      <c r="L198" s="78"/>
      <c r="M198" s="78"/>
      <c r="N198" s="199"/>
    </row>
    <row r="199" spans="1:14">
      <c r="A199" s="56"/>
      <c r="B199" s="78"/>
      <c r="C199" s="78"/>
      <c r="D199" s="78"/>
      <c r="E199" s="78"/>
      <c r="F199" s="199"/>
      <c r="G199" s="200"/>
      <c r="H199" s="48"/>
      <c r="I199" s="56"/>
      <c r="J199" s="78"/>
      <c r="K199" s="78"/>
      <c r="L199" s="78"/>
      <c r="M199" s="78"/>
      <c r="N199" s="199"/>
    </row>
    <row r="200" spans="1:14">
      <c r="A200" s="1294"/>
      <c r="B200" s="1295"/>
      <c r="C200" s="1295"/>
      <c r="D200" s="78" t="s">
        <v>135</v>
      </c>
      <c r="E200" s="78"/>
      <c r="F200" s="199"/>
      <c r="G200" s="200"/>
      <c r="H200" s="48"/>
      <c r="I200" s="1294"/>
      <c r="J200" s="1295"/>
      <c r="K200" s="1295"/>
      <c r="L200" s="78" t="s">
        <v>135</v>
      </c>
      <c r="M200" s="78"/>
      <c r="N200" s="199"/>
    </row>
    <row r="201" spans="1:14">
      <c r="A201" s="1296" t="s">
        <v>136</v>
      </c>
      <c r="B201" s="1297"/>
      <c r="C201" s="1297"/>
      <c r="D201" s="1248" t="s">
        <v>137</v>
      </c>
      <c r="E201" s="1248"/>
      <c r="F201" s="1251"/>
      <c r="G201" s="50"/>
      <c r="H201" s="48"/>
      <c r="I201" s="1296" t="s">
        <v>136</v>
      </c>
      <c r="J201" s="1297"/>
      <c r="K201" s="1297"/>
      <c r="L201" s="1248" t="s">
        <v>137</v>
      </c>
      <c r="M201" s="1248"/>
      <c r="N201" s="1251"/>
    </row>
    <row r="202" spans="1:14" ht="13.5" thickBot="1">
      <c r="A202" s="208"/>
      <c r="B202" s="209"/>
      <c r="C202" s="209"/>
      <c r="D202" s="209"/>
      <c r="E202" s="209"/>
      <c r="F202" s="210"/>
      <c r="G202" s="200"/>
      <c r="H202" s="48"/>
      <c r="I202" s="208"/>
      <c r="J202" s="209"/>
      <c r="K202" s="209"/>
      <c r="L202" s="209"/>
      <c r="M202" s="209"/>
      <c r="N202" s="210"/>
    </row>
    <row r="203" spans="1:14">
      <c r="A203" s="78"/>
      <c r="B203" s="78"/>
      <c r="C203" s="78"/>
      <c r="D203" s="78"/>
      <c r="E203" s="78"/>
      <c r="F203" s="78"/>
      <c r="G203" s="200"/>
      <c r="H203" s="78"/>
      <c r="I203" s="78"/>
      <c r="J203" s="78"/>
      <c r="K203" s="78"/>
      <c r="L203" s="78"/>
      <c r="M203" s="78"/>
      <c r="N203" s="78"/>
    </row>
    <row r="204" spans="1:14" ht="13.5" thickBot="1">
      <c r="A204" s="48"/>
      <c r="B204" s="48"/>
      <c r="C204" s="48"/>
      <c r="D204" s="48"/>
      <c r="E204" s="48"/>
      <c r="F204" s="48"/>
      <c r="G204" s="200"/>
      <c r="H204" s="48"/>
      <c r="I204" s="48"/>
      <c r="J204" s="48"/>
      <c r="K204" s="48"/>
      <c r="L204" s="48"/>
      <c r="M204" s="48"/>
      <c r="N204" s="48"/>
    </row>
    <row r="205" spans="1:14" ht="19.5" customHeight="1">
      <c r="A205" s="1274" t="s">
        <v>138</v>
      </c>
      <c r="B205" s="1275"/>
      <c r="C205" s="1275"/>
      <c r="D205" s="1275"/>
      <c r="E205" s="1275"/>
      <c r="F205" s="1276"/>
      <c r="G205" s="50"/>
      <c r="H205" s="48"/>
      <c r="I205" s="1274" t="s">
        <v>138</v>
      </c>
      <c r="J205" s="1275"/>
      <c r="K205" s="1275"/>
      <c r="L205" s="1275"/>
      <c r="M205" s="1275"/>
      <c r="N205" s="1276"/>
    </row>
    <row r="206" spans="1:14">
      <c r="A206" s="56"/>
      <c r="B206" s="78"/>
      <c r="C206" s="78"/>
      <c r="D206" s="198"/>
      <c r="E206" s="78"/>
      <c r="F206" s="199"/>
      <c r="G206" s="200"/>
      <c r="H206" s="48"/>
      <c r="I206" s="56"/>
      <c r="J206" s="78"/>
      <c r="K206" s="78"/>
      <c r="L206" s="198"/>
      <c r="M206" s="78"/>
      <c r="N206" s="199"/>
    </row>
    <row r="207" spans="1:14">
      <c r="A207" s="56" t="s">
        <v>120</v>
      </c>
      <c r="B207" s="201">
        <f>'Nom. Sic. Sem. 3'!$C$4</f>
        <v>43542</v>
      </c>
      <c r="C207" s="78" t="s">
        <v>16</v>
      </c>
      <c r="D207" s="201">
        <f>'Nom. Sic. Sem. 3'!$G$4</f>
        <v>43548</v>
      </c>
      <c r="E207" s="78" t="s">
        <v>121</v>
      </c>
      <c r="F207" s="199">
        <f>'Nom. Sic. Sem. 3'!$J$4</f>
        <v>2019</v>
      </c>
      <c r="G207" s="200"/>
      <c r="H207" s="48"/>
      <c r="I207" s="56" t="s">
        <v>120</v>
      </c>
      <c r="J207" s="201">
        <f>'Nom. Sic. Sem. 3'!$C$4</f>
        <v>43542</v>
      </c>
      <c r="K207" s="78" t="s">
        <v>16</v>
      </c>
      <c r="L207" s="201">
        <f>'Nom. Sic. Sem. 3'!$G$4</f>
        <v>43548</v>
      </c>
      <c r="M207" s="78" t="s">
        <v>121</v>
      </c>
      <c r="N207" s="199">
        <f>'Nom. Sic. Sem. 3'!$J$4</f>
        <v>2019</v>
      </c>
    </row>
    <row r="208" spans="1:14">
      <c r="A208" s="1277" t="s">
        <v>122</v>
      </c>
      <c r="B208" s="1278"/>
      <c r="C208" s="1279" t="str">
        <f>'Nom. Sic. Sem. 3'!$B$18</f>
        <v>David Rafael Ladino</v>
      </c>
      <c r="D208" s="1279"/>
      <c r="E208" s="1279"/>
      <c r="F208" s="1280"/>
      <c r="G208" s="60"/>
      <c r="H208" s="48"/>
      <c r="I208" s="1277" t="s">
        <v>122</v>
      </c>
      <c r="J208" s="1278"/>
      <c r="K208" s="1279" t="str">
        <f>'Nom. Sic. Sem. 3'!$B$19</f>
        <v>Euclides Gonzalez</v>
      </c>
      <c r="L208" s="1279"/>
      <c r="M208" s="1279"/>
      <c r="N208" s="1280"/>
    </row>
    <row r="209" spans="1:14">
      <c r="A209" s="58"/>
      <c r="B209" s="59"/>
      <c r="C209" s="79"/>
      <c r="D209" s="79"/>
      <c r="E209" s="79"/>
      <c r="F209" s="202"/>
      <c r="G209" s="60"/>
      <c r="H209" s="48"/>
      <c r="I209" s="58"/>
      <c r="J209" s="59"/>
      <c r="K209" s="79"/>
      <c r="L209" s="79"/>
      <c r="M209" s="79"/>
      <c r="N209" s="202"/>
    </row>
    <row r="210" spans="1:14">
      <c r="A210" s="197">
        <f>'Nom. Sic. Sem. 3'!$L$18</f>
        <v>5</v>
      </c>
      <c r="B210" s="78" t="s">
        <v>123</v>
      </c>
      <c r="C210" s="78"/>
      <c r="D210" s="78"/>
      <c r="E210" s="1300">
        <f>'Nom. Sic. Sem. 3'!$M$18</f>
        <v>3600</v>
      </c>
      <c r="F210" s="1301"/>
      <c r="G210" s="203"/>
      <c r="H210" s="48"/>
      <c r="I210" s="197">
        <f>'Nom. Sic. Sem. 3'!$L$19</f>
        <v>0</v>
      </c>
      <c r="J210" s="78" t="s">
        <v>123</v>
      </c>
      <c r="K210" s="78"/>
      <c r="L210" s="78"/>
      <c r="M210" s="1300">
        <f>'Nom. Sic. Sem. 3'!$M$19</f>
        <v>0</v>
      </c>
      <c r="N210" s="1301"/>
    </row>
    <row r="211" spans="1:14">
      <c r="A211" s="197"/>
      <c r="B211" s="78"/>
      <c r="C211" s="78"/>
      <c r="D211" s="78"/>
      <c r="E211" s="1300">
        <v>0</v>
      </c>
      <c r="F211" s="1301"/>
      <c r="G211" s="203"/>
      <c r="H211" s="48"/>
      <c r="I211" s="197"/>
      <c r="J211" s="78"/>
      <c r="K211" s="78"/>
      <c r="L211" s="78"/>
      <c r="M211" s="1300">
        <v>0</v>
      </c>
      <c r="N211" s="1301"/>
    </row>
    <row r="212" spans="1:14">
      <c r="A212" s="197"/>
      <c r="B212" s="78" t="s">
        <v>124</v>
      </c>
      <c r="C212" s="78"/>
      <c r="D212" s="78"/>
      <c r="E212" s="1300">
        <f>'Nom. Sic. Sem. 3'!$N$18</f>
        <v>0</v>
      </c>
      <c r="F212" s="1301"/>
      <c r="G212" s="203"/>
      <c r="H212" s="48"/>
      <c r="I212" s="197"/>
      <c r="J212" s="78" t="s">
        <v>124</v>
      </c>
      <c r="K212" s="78"/>
      <c r="L212" s="78"/>
      <c r="M212" s="1300">
        <f>'Nom. Sic. Sem. 3'!$N$19</f>
        <v>0</v>
      </c>
      <c r="N212" s="1301"/>
    </row>
    <row r="213" spans="1:14">
      <c r="A213" s="204">
        <v>0</v>
      </c>
      <c r="B213" s="78" t="s">
        <v>125</v>
      </c>
      <c r="C213" s="78"/>
      <c r="D213" s="78"/>
      <c r="E213" s="1300">
        <v>0</v>
      </c>
      <c r="F213" s="1301"/>
      <c r="G213" s="203"/>
      <c r="H213" s="48"/>
      <c r="I213" s="204">
        <v>0</v>
      </c>
      <c r="J213" s="78" t="s">
        <v>125</v>
      </c>
      <c r="K213" s="78"/>
      <c r="L213" s="78"/>
      <c r="M213" s="1300">
        <v>0</v>
      </c>
      <c r="N213" s="1301"/>
    </row>
    <row r="214" spans="1:14">
      <c r="A214" s="204">
        <v>0</v>
      </c>
      <c r="B214" s="78" t="s">
        <v>126</v>
      </c>
      <c r="C214" s="78"/>
      <c r="D214" s="78"/>
      <c r="E214" s="1300">
        <v>0</v>
      </c>
      <c r="F214" s="1301"/>
      <c r="G214" s="203"/>
      <c r="H214" s="48"/>
      <c r="I214" s="204">
        <v>0</v>
      </c>
      <c r="J214" s="78" t="s">
        <v>126</v>
      </c>
      <c r="K214" s="78"/>
      <c r="L214" s="78"/>
      <c r="M214" s="1300">
        <v>0</v>
      </c>
      <c r="N214" s="1301"/>
    </row>
    <row r="215" spans="1:14">
      <c r="A215" s="66">
        <f>'Nom. Sic. Sem. 3'!V18</f>
        <v>1</v>
      </c>
      <c r="B215" s="226" t="s">
        <v>261</v>
      </c>
      <c r="C215" s="226"/>
      <c r="D215" s="78"/>
      <c r="E215" s="1298">
        <f>'Nom. Sic. Sem. 3'!W18</f>
        <v>1440</v>
      </c>
      <c r="F215" s="1299"/>
      <c r="G215" s="203"/>
      <c r="H215" s="48"/>
      <c r="I215" s="66">
        <f>'Nom. Sic. Sem. 3'!V19</f>
        <v>0</v>
      </c>
      <c r="J215" s="226" t="s">
        <v>261</v>
      </c>
      <c r="K215" s="226"/>
      <c r="L215" s="78"/>
      <c r="M215" s="1298">
        <f>'Nom. Sic. Sem. 3'!W19</f>
        <v>0</v>
      </c>
      <c r="N215" s="1299"/>
    </row>
    <row r="216" spans="1:14">
      <c r="A216" s="66">
        <f>'Nom. Sic. Sem. 3'!X18</f>
        <v>1</v>
      </c>
      <c r="B216" s="226" t="s">
        <v>262</v>
      </c>
      <c r="C216" s="226"/>
      <c r="D216" s="78"/>
      <c r="E216" s="1298">
        <f>'Nom. Sic. Sem. 3'!Y18</f>
        <v>1260</v>
      </c>
      <c r="F216" s="1299"/>
      <c r="G216" s="203"/>
      <c r="H216" s="48"/>
      <c r="I216" s="66">
        <f>'Nom. Sic. Sem. 3'!X19</f>
        <v>0</v>
      </c>
      <c r="J216" s="226" t="s">
        <v>262</v>
      </c>
      <c r="K216" s="226"/>
      <c r="L216" s="78"/>
      <c r="M216" s="1298">
        <f>'Nom. Sic. Sem. 3'!Y19</f>
        <v>0</v>
      </c>
      <c r="N216" s="1299"/>
    </row>
    <row r="217" spans="1:14">
      <c r="A217" s="204">
        <f>'Nom. Sic. Sem. 3'!$AB$18</f>
        <v>2</v>
      </c>
      <c r="B217" s="78" t="s">
        <v>128</v>
      </c>
      <c r="C217" s="78"/>
      <c r="D217" s="78"/>
      <c r="E217" s="1300">
        <f>'Nom. Sic. Sem. 3'!$AC$18</f>
        <v>2520</v>
      </c>
      <c r="F217" s="1301"/>
      <c r="G217" s="203"/>
      <c r="H217" s="48"/>
      <c r="I217" s="204">
        <f>'Nom. Sic. Sem. 3'!$AB$19</f>
        <v>0</v>
      </c>
      <c r="J217" s="78" t="s">
        <v>128</v>
      </c>
      <c r="K217" s="78"/>
      <c r="L217" s="78"/>
      <c r="M217" s="1300">
        <f>'Nom. Sic. Sem. 3'!$AC$19</f>
        <v>0</v>
      </c>
      <c r="N217" s="1301"/>
    </row>
    <row r="218" spans="1:14">
      <c r="A218" s="204">
        <f>'Nom. Sic. Sem. 3'!$O$18</f>
        <v>0</v>
      </c>
      <c r="B218" s="1278" t="str">
        <f>'Nom. Sic. Sem. 1'!$O$4</f>
        <v>PR / RM /F</v>
      </c>
      <c r="C218" s="1278"/>
      <c r="D218" s="1278"/>
      <c r="E218" s="1300">
        <f>'Nom. Sic. Sem. 3'!$P$18</f>
        <v>0</v>
      </c>
      <c r="F218" s="1301"/>
      <c r="G218" s="203"/>
      <c r="H218" s="48"/>
      <c r="I218" s="204">
        <f>'Nom. Sic. Sem. 3'!$O$19</f>
        <v>0</v>
      </c>
      <c r="J218" s="1278" t="str">
        <f>'Nom. Sic. Sem. 1'!$O$4</f>
        <v>PR / RM /F</v>
      </c>
      <c r="K218" s="1278"/>
      <c r="L218" s="1278"/>
      <c r="M218" s="1300">
        <f>'Nom. Sic. Sem. 3'!$P$19</f>
        <v>0</v>
      </c>
      <c r="N218" s="1301"/>
    </row>
    <row r="219" spans="1:14">
      <c r="A219" s="56"/>
      <c r="B219" s="1261" t="s">
        <v>10</v>
      </c>
      <c r="C219" s="1261"/>
      <c r="D219" s="78"/>
      <c r="E219" s="1298">
        <f>SUM(E210:F218)</f>
        <v>8820</v>
      </c>
      <c r="F219" s="1302"/>
      <c r="G219" s="50"/>
      <c r="H219" s="48"/>
      <c r="I219" s="56"/>
      <c r="J219" s="1261" t="s">
        <v>10</v>
      </c>
      <c r="K219" s="1261"/>
      <c r="L219" s="78"/>
      <c r="M219" s="1298">
        <f>SUM(M210:N218)</f>
        <v>0</v>
      </c>
      <c r="N219" s="1302"/>
    </row>
    <row r="220" spans="1:14">
      <c r="A220" s="1263" t="s">
        <v>105</v>
      </c>
      <c r="B220" s="1248"/>
      <c r="C220" s="1248"/>
      <c r="D220" s="1248"/>
      <c r="E220" s="1248"/>
      <c r="F220" s="1251"/>
      <c r="G220" s="50"/>
      <c r="H220" s="48"/>
      <c r="I220" s="1263" t="s">
        <v>105</v>
      </c>
      <c r="J220" s="1248"/>
      <c r="K220" s="1248"/>
      <c r="L220" s="1248"/>
      <c r="M220" s="1248"/>
      <c r="N220" s="1251"/>
    </row>
    <row r="221" spans="1:14">
      <c r="A221" s="1277" t="s">
        <v>129</v>
      </c>
      <c r="B221" s="1278"/>
      <c r="C221" s="1278"/>
      <c r="D221" s="206">
        <f>'Nom. Sic. Sem. 3'!$AG$18</f>
        <v>0</v>
      </c>
      <c r="E221" s="78"/>
      <c r="F221" s="199"/>
      <c r="G221" s="200"/>
      <c r="H221" s="48"/>
      <c r="I221" s="1277" t="s">
        <v>129</v>
      </c>
      <c r="J221" s="1278"/>
      <c r="K221" s="1278"/>
      <c r="L221" s="206">
        <f>'Nom. Sic. Sem. 3'!$AG$19</f>
        <v>0</v>
      </c>
      <c r="M221" s="78"/>
      <c r="N221" s="199"/>
    </row>
    <row r="222" spans="1:14">
      <c r="A222" s="1277" t="s">
        <v>130</v>
      </c>
      <c r="B222" s="1278"/>
      <c r="C222" s="1278"/>
      <c r="D222" s="206">
        <f>'Nom. Sic. Sem. 3'!$AE$18</f>
        <v>226.79999999999998</v>
      </c>
      <c r="E222" s="206"/>
      <c r="F222" s="199"/>
      <c r="G222" s="200"/>
      <c r="H222" s="48"/>
      <c r="I222" s="1277" t="s">
        <v>130</v>
      </c>
      <c r="J222" s="1278"/>
      <c r="K222" s="1278"/>
      <c r="L222" s="206">
        <f>'Nom. Sic. Sem. 3'!$AE$19</f>
        <v>0</v>
      </c>
      <c r="M222" s="206"/>
      <c r="N222" s="199"/>
    </row>
    <row r="223" spans="1:14">
      <c r="A223" s="58" t="s">
        <v>131</v>
      </c>
      <c r="B223" s="59"/>
      <c r="C223" s="59"/>
      <c r="D223" s="206">
        <f>'Nom. Sic. Sem. 3'!$AF$18</f>
        <v>88.2</v>
      </c>
      <c r="E223" s="78"/>
      <c r="F223" s="199"/>
      <c r="G223" s="200"/>
      <c r="H223" s="48"/>
      <c r="I223" s="58" t="s">
        <v>131</v>
      </c>
      <c r="J223" s="59"/>
      <c r="K223" s="59"/>
      <c r="L223" s="206">
        <f>'Nom. Sic. Sem. 3'!$AF$19</f>
        <v>0</v>
      </c>
      <c r="M223" s="78"/>
      <c r="N223" s="199"/>
    </row>
    <row r="224" spans="1:14">
      <c r="A224" s="1277" t="s">
        <v>132</v>
      </c>
      <c r="B224" s="1278"/>
      <c r="C224" s="1278"/>
      <c r="D224" s="206">
        <f>'Nom. Sic. Sem. 3'!$AH$18</f>
        <v>0</v>
      </c>
      <c r="E224" s="78"/>
      <c r="F224" s="199"/>
      <c r="G224" s="200"/>
      <c r="H224" s="48"/>
      <c r="I224" s="1277" t="s">
        <v>132</v>
      </c>
      <c r="J224" s="1278"/>
      <c r="K224" s="1278"/>
      <c r="L224" s="206">
        <f>'Nom. Sic. Sem. 3'!$AH$19</f>
        <v>0</v>
      </c>
      <c r="M224" s="78"/>
      <c r="N224" s="199"/>
    </row>
    <row r="225" spans="1:14">
      <c r="A225" s="1277" t="s">
        <v>133</v>
      </c>
      <c r="B225" s="1278"/>
      <c r="C225" s="1278"/>
      <c r="D225" s="206">
        <f>'Nom. Sic. Sem. 3'!$AI$18</f>
        <v>88.2</v>
      </c>
      <c r="E225" s="78"/>
      <c r="F225" s="199"/>
      <c r="G225" s="200"/>
      <c r="H225" s="48"/>
      <c r="I225" s="1277" t="s">
        <v>133</v>
      </c>
      <c r="J225" s="1278"/>
      <c r="K225" s="1278"/>
      <c r="L225" s="206">
        <f>'Nom. Sic. Sem. 3'!$AI$19</f>
        <v>0</v>
      </c>
      <c r="M225" s="78"/>
      <c r="N225" s="199"/>
    </row>
    <row r="226" spans="1:14" ht="13.5" thickBot="1">
      <c r="A226" s="1303" t="s">
        <v>134</v>
      </c>
      <c r="B226" s="1248"/>
      <c r="C226" s="1248"/>
      <c r="D226" s="78"/>
      <c r="E226" s="1304">
        <f>SUM(D221:D225)</f>
        <v>403.2</v>
      </c>
      <c r="F226" s="1251"/>
      <c r="G226" s="50"/>
      <c r="H226" s="48"/>
      <c r="I226" s="1303" t="s">
        <v>134</v>
      </c>
      <c r="J226" s="1248"/>
      <c r="K226" s="1248"/>
      <c r="L226" s="78"/>
      <c r="M226" s="1304">
        <f>SUM(L221:L225)</f>
        <v>0</v>
      </c>
      <c r="N226" s="1251"/>
    </row>
    <row r="227" spans="1:14" ht="20.25" customHeight="1" thickBot="1">
      <c r="A227" s="56"/>
      <c r="B227" s="1248" t="s">
        <v>104</v>
      </c>
      <c r="C227" s="1248"/>
      <c r="D227" s="1248"/>
      <c r="E227" s="1292">
        <f>(E219-E226)</f>
        <v>8416.7999999999993</v>
      </c>
      <c r="F227" s="1293"/>
      <c r="G227" s="50"/>
      <c r="H227" s="48"/>
      <c r="I227" s="56"/>
      <c r="J227" s="1248" t="s">
        <v>104</v>
      </c>
      <c r="K227" s="1248"/>
      <c r="L227" s="1248"/>
      <c r="M227" s="1292">
        <f>(M219-M226)</f>
        <v>0</v>
      </c>
      <c r="N227" s="1293"/>
    </row>
    <row r="228" spans="1:14">
      <c r="A228" s="56"/>
      <c r="B228" s="78"/>
      <c r="C228" s="78"/>
      <c r="D228" s="78"/>
      <c r="E228" s="78"/>
      <c r="F228" s="199"/>
      <c r="G228" s="200"/>
      <c r="H228" s="48"/>
      <c r="I228" s="56"/>
      <c r="J228" s="78"/>
      <c r="K228" s="78"/>
      <c r="L228" s="78"/>
      <c r="M228" s="78"/>
      <c r="N228" s="199"/>
    </row>
    <row r="229" spans="1:14">
      <c r="A229" s="56"/>
      <c r="B229" s="78"/>
      <c r="C229" s="78"/>
      <c r="D229" s="78"/>
      <c r="E229" s="78"/>
      <c r="F229" s="199"/>
      <c r="G229" s="200"/>
      <c r="H229" s="48"/>
      <c r="I229" s="56"/>
      <c r="J229" s="78"/>
      <c r="K229" s="78"/>
      <c r="L229" s="78"/>
      <c r="M229" s="78"/>
      <c r="N229" s="199"/>
    </row>
    <row r="230" spans="1:14">
      <c r="A230" s="1294"/>
      <c r="B230" s="1295"/>
      <c r="C230" s="1295"/>
      <c r="D230" s="78" t="s">
        <v>135</v>
      </c>
      <c r="E230" s="78"/>
      <c r="F230" s="199"/>
      <c r="G230" s="200"/>
      <c r="H230" s="48"/>
      <c r="I230" s="1294"/>
      <c r="J230" s="1295"/>
      <c r="K230" s="1295"/>
      <c r="L230" s="78" t="s">
        <v>135</v>
      </c>
      <c r="M230" s="78"/>
      <c r="N230" s="199"/>
    </row>
    <row r="231" spans="1:14">
      <c r="A231" s="1296" t="s">
        <v>136</v>
      </c>
      <c r="B231" s="1297"/>
      <c r="C231" s="1297"/>
      <c r="D231" s="1248" t="s">
        <v>137</v>
      </c>
      <c r="E231" s="1248"/>
      <c r="F231" s="1251"/>
      <c r="G231" s="50"/>
      <c r="H231" s="48"/>
      <c r="I231" s="1296" t="s">
        <v>136</v>
      </c>
      <c r="J231" s="1297"/>
      <c r="K231" s="1297"/>
      <c r="L231" s="1248" t="s">
        <v>137</v>
      </c>
      <c r="M231" s="1248"/>
      <c r="N231" s="1251"/>
    </row>
    <row r="232" spans="1:14" ht="13.5" thickBot="1">
      <c r="A232" s="208"/>
      <c r="B232" s="209"/>
      <c r="C232" s="209"/>
      <c r="D232" s="209"/>
      <c r="E232" s="209"/>
      <c r="F232" s="210"/>
      <c r="G232" s="200"/>
      <c r="H232" s="48"/>
      <c r="I232" s="208"/>
      <c r="J232" s="209"/>
      <c r="K232" s="209"/>
      <c r="L232" s="209"/>
      <c r="M232" s="209"/>
      <c r="N232" s="210"/>
    </row>
    <row r="233" spans="1:14" ht="13.5" thickBot="1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</row>
    <row r="234" spans="1:14" ht="19.5" customHeight="1">
      <c r="A234" s="1274" t="s">
        <v>138</v>
      </c>
      <c r="B234" s="1275"/>
      <c r="C234" s="1275"/>
      <c r="D234" s="1275"/>
      <c r="E234" s="1275"/>
      <c r="F234" s="1276"/>
      <c r="G234" s="50"/>
      <c r="H234" s="48"/>
      <c r="I234" s="1274" t="s">
        <v>138</v>
      </c>
      <c r="J234" s="1275"/>
      <c r="K234" s="1275"/>
      <c r="L234" s="1275"/>
      <c r="M234" s="1275"/>
      <c r="N234" s="1276"/>
    </row>
    <row r="235" spans="1:14">
      <c r="A235" s="56"/>
      <c r="B235" s="78"/>
      <c r="C235" s="78"/>
      <c r="D235" s="198"/>
      <c r="E235" s="78"/>
      <c r="F235" s="199"/>
      <c r="G235" s="200"/>
      <c r="H235" s="48"/>
      <c r="I235" s="56"/>
      <c r="J235" s="78"/>
      <c r="K235" s="78"/>
      <c r="L235" s="198"/>
      <c r="M235" s="78"/>
      <c r="N235" s="199"/>
    </row>
    <row r="236" spans="1:14">
      <c r="A236" s="56" t="s">
        <v>120</v>
      </c>
      <c r="B236" s="201">
        <f>'Nom. Sic. Sem. 3'!$C$4</f>
        <v>43542</v>
      </c>
      <c r="C236" s="78" t="s">
        <v>16</v>
      </c>
      <c r="D236" s="201">
        <f>'Nom. Sic. Sem. 3'!$G$4</f>
        <v>43548</v>
      </c>
      <c r="E236" s="78" t="s">
        <v>121</v>
      </c>
      <c r="F236" s="199">
        <f>'Nom. Sic. Sem. 3'!$J$4</f>
        <v>2019</v>
      </c>
      <c r="G236" s="200"/>
      <c r="H236" s="48"/>
      <c r="I236" s="56" t="s">
        <v>120</v>
      </c>
      <c r="J236" s="201">
        <f>'Nom. Sic. Sem. 3'!$C$4</f>
        <v>43542</v>
      </c>
      <c r="K236" s="78" t="s">
        <v>16</v>
      </c>
      <c r="L236" s="201">
        <f>'Nom. Sic. Sem. 3'!$G$4</f>
        <v>43548</v>
      </c>
      <c r="M236" s="78" t="s">
        <v>121</v>
      </c>
      <c r="N236" s="199">
        <f>'Nom. Sic. Sem. 3'!$J$4</f>
        <v>2019</v>
      </c>
    </row>
    <row r="237" spans="1:14">
      <c r="A237" s="1277" t="s">
        <v>122</v>
      </c>
      <c r="B237" s="1278"/>
      <c r="C237" s="1279" t="str">
        <f>'Nom. Sic. Sem. 3'!$B$20</f>
        <v>Felipe Parra</v>
      </c>
      <c r="D237" s="1279"/>
      <c r="E237" s="1279"/>
      <c r="F237" s="1280"/>
      <c r="G237" s="60"/>
      <c r="H237" s="48"/>
      <c r="I237" s="1277" t="s">
        <v>122</v>
      </c>
      <c r="J237" s="1278"/>
      <c r="K237" s="1279" t="str">
        <f>'Nom. Sic. Sem. 3'!$B$21</f>
        <v xml:space="preserve">Javier José Silva </v>
      </c>
      <c r="L237" s="1279"/>
      <c r="M237" s="1279"/>
      <c r="N237" s="1280"/>
    </row>
    <row r="238" spans="1:14">
      <c r="A238" s="58"/>
      <c r="B238" s="59"/>
      <c r="C238" s="79"/>
      <c r="D238" s="79"/>
      <c r="E238" s="79"/>
      <c r="F238" s="202"/>
      <c r="G238" s="60"/>
      <c r="H238" s="48"/>
      <c r="I238" s="58"/>
      <c r="J238" s="59"/>
      <c r="K238" s="79"/>
      <c r="L238" s="79"/>
      <c r="M238" s="79"/>
      <c r="N238" s="202"/>
    </row>
    <row r="239" spans="1:14">
      <c r="A239" s="197">
        <f>'Nom. Sic. Sem. 3'!$L$20</f>
        <v>0</v>
      </c>
      <c r="B239" s="78" t="s">
        <v>123</v>
      </c>
      <c r="C239" s="78"/>
      <c r="D239" s="78"/>
      <c r="E239" s="1300">
        <f>'Nom. Sic. Sem. 3'!$M$20</f>
        <v>0</v>
      </c>
      <c r="F239" s="1301"/>
      <c r="G239" s="203"/>
      <c r="H239" s="48"/>
      <c r="I239" s="197">
        <f>'Nom. Sic. Sem. 3'!$L$21</f>
        <v>5</v>
      </c>
      <c r="J239" s="78" t="s">
        <v>123</v>
      </c>
      <c r="K239" s="78"/>
      <c r="L239" s="78"/>
      <c r="M239" s="1300">
        <f>'Nom. Sic. Sem. 3'!$M$21</f>
        <v>3000</v>
      </c>
      <c r="N239" s="1301"/>
    </row>
    <row r="240" spans="1:14">
      <c r="A240" s="197"/>
      <c r="B240" s="78"/>
      <c r="C240" s="78"/>
      <c r="D240" s="78"/>
      <c r="E240" s="1300">
        <v>0</v>
      </c>
      <c r="F240" s="1301"/>
      <c r="G240" s="203"/>
      <c r="H240" s="48"/>
      <c r="I240" s="197"/>
      <c r="J240" s="78"/>
      <c r="K240" s="78"/>
      <c r="L240" s="78"/>
      <c r="M240" s="1300">
        <v>0</v>
      </c>
      <c r="N240" s="1301"/>
    </row>
    <row r="241" spans="1:14">
      <c r="A241" s="197"/>
      <c r="B241" s="78" t="s">
        <v>124</v>
      </c>
      <c r="C241" s="78"/>
      <c r="D241" s="78"/>
      <c r="E241" s="1300">
        <f>'Nom. Sic. Sem. 3'!$N$20</f>
        <v>0</v>
      </c>
      <c r="F241" s="1301"/>
      <c r="G241" s="203"/>
      <c r="H241" s="48"/>
      <c r="I241" s="197"/>
      <c r="J241" s="78" t="s">
        <v>124</v>
      </c>
      <c r="K241" s="78"/>
      <c r="L241" s="78"/>
      <c r="M241" s="1300">
        <f>'Nom. Sic. Sem. 3'!$N$21</f>
        <v>0</v>
      </c>
      <c r="N241" s="1301"/>
    </row>
    <row r="242" spans="1:14">
      <c r="A242" s="204">
        <v>0</v>
      </c>
      <c r="B242" s="78" t="s">
        <v>125</v>
      </c>
      <c r="C242" s="78"/>
      <c r="D242" s="78"/>
      <c r="E242" s="1300">
        <v>0</v>
      </c>
      <c r="F242" s="1301"/>
      <c r="G242" s="203"/>
      <c r="H242" s="48"/>
      <c r="I242" s="204">
        <v>0</v>
      </c>
      <c r="J242" s="78" t="s">
        <v>125</v>
      </c>
      <c r="K242" s="78"/>
      <c r="L242" s="78"/>
      <c r="M242" s="1300">
        <v>0</v>
      </c>
      <c r="N242" s="1301"/>
    </row>
    <row r="243" spans="1:14">
      <c r="A243" s="204">
        <v>0</v>
      </c>
      <c r="B243" s="78" t="s">
        <v>126</v>
      </c>
      <c r="C243" s="78"/>
      <c r="D243" s="78"/>
      <c r="E243" s="1300">
        <v>0</v>
      </c>
      <c r="F243" s="1301"/>
      <c r="G243" s="203"/>
      <c r="H243" s="48"/>
      <c r="I243" s="204">
        <v>0</v>
      </c>
      <c r="J243" s="78" t="s">
        <v>126</v>
      </c>
      <c r="K243" s="78"/>
      <c r="L243" s="78"/>
      <c r="M243" s="1300">
        <v>0</v>
      </c>
      <c r="N243" s="1301"/>
    </row>
    <row r="244" spans="1:14">
      <c r="A244" s="66">
        <f>'Nom. Sic. Sem. 3'!V20</f>
        <v>0</v>
      </c>
      <c r="B244" s="226" t="s">
        <v>261</v>
      </c>
      <c r="C244" s="226"/>
      <c r="D244" s="78"/>
      <c r="E244" s="1298">
        <f>'Nom. Sic. Sem. 3'!W20</f>
        <v>0</v>
      </c>
      <c r="F244" s="1299"/>
      <c r="G244" s="203"/>
      <c r="H244" s="48"/>
      <c r="I244" s="66">
        <f>'Nom. Sic. Sem. 3'!V21</f>
        <v>1</v>
      </c>
      <c r="J244" s="226" t="s">
        <v>261</v>
      </c>
      <c r="K244" s="226"/>
      <c r="L244" s="78"/>
      <c r="M244" s="1298">
        <f>'Nom. Sic. Sem. 3'!W21</f>
        <v>1200</v>
      </c>
      <c r="N244" s="1299"/>
    </row>
    <row r="245" spans="1:14">
      <c r="A245" s="66">
        <f>'Nom. Sic. Sem. 3'!X20</f>
        <v>0</v>
      </c>
      <c r="B245" s="226" t="s">
        <v>262</v>
      </c>
      <c r="C245" s="226"/>
      <c r="D245" s="78"/>
      <c r="E245" s="1298">
        <f>'Nom. Sic. Sem. 3'!Y20</f>
        <v>0</v>
      </c>
      <c r="F245" s="1299"/>
      <c r="G245" s="203"/>
      <c r="H245" s="48"/>
      <c r="I245" s="66">
        <f>'Nom. Sic. Sem. 3'!X21</f>
        <v>1</v>
      </c>
      <c r="J245" s="226" t="s">
        <v>262</v>
      </c>
      <c r="K245" s="226"/>
      <c r="L245" s="78"/>
      <c r="M245" s="1298">
        <f>'Nom. Sic. Sem. 3'!Y21</f>
        <v>1050</v>
      </c>
      <c r="N245" s="1299"/>
    </row>
    <row r="246" spans="1:14">
      <c r="A246" s="204">
        <f>'Nom. Sic. Sem. 3'!$AB$20</f>
        <v>0</v>
      </c>
      <c r="B246" s="78" t="s">
        <v>128</v>
      </c>
      <c r="C246" s="78"/>
      <c r="D246" s="78"/>
      <c r="E246" s="1300">
        <f>'Nom. Sic. Sem. 3'!$AC$20</f>
        <v>0</v>
      </c>
      <c r="F246" s="1301"/>
      <c r="G246" s="203"/>
      <c r="H246" s="48"/>
      <c r="I246" s="204">
        <f>'Nom. Sic. Sem. 3'!$AB$21</f>
        <v>2</v>
      </c>
      <c r="J246" s="78" t="s">
        <v>128</v>
      </c>
      <c r="K246" s="78"/>
      <c r="L246" s="78"/>
      <c r="M246" s="1300">
        <f>'Nom. Sic. Sem. 3'!$AC$21</f>
        <v>2100</v>
      </c>
      <c r="N246" s="1301"/>
    </row>
    <row r="247" spans="1:14">
      <c r="A247" s="204">
        <f>'Nom. Sic. Sem. 3'!$O$20</f>
        <v>0</v>
      </c>
      <c r="B247" s="1278" t="str">
        <f>'Nom. Sic. Sem. 1'!$O$4</f>
        <v>PR / RM /F</v>
      </c>
      <c r="C247" s="1278"/>
      <c r="D247" s="1278"/>
      <c r="E247" s="1300">
        <f>'Nom. Sic. Sem. 3'!$P$20</f>
        <v>0</v>
      </c>
      <c r="F247" s="1301"/>
      <c r="G247" s="203"/>
      <c r="H247" s="48"/>
      <c r="I247" s="204">
        <f>'Nom. Sic. Sem. 3'!$O$21</f>
        <v>0</v>
      </c>
      <c r="J247" s="1278" t="str">
        <f>'Nom. Sic. Sem. 1'!$O$4</f>
        <v>PR / RM /F</v>
      </c>
      <c r="K247" s="1278"/>
      <c r="L247" s="1278"/>
      <c r="M247" s="1300">
        <f>'Nom. Sic. Sem. 3'!$P$21</f>
        <v>0</v>
      </c>
      <c r="N247" s="1301"/>
    </row>
    <row r="248" spans="1:14" ht="16.5" customHeight="1">
      <c r="A248" s="56"/>
      <c r="B248" s="1261" t="s">
        <v>10</v>
      </c>
      <c r="C248" s="1261"/>
      <c r="D248" s="78"/>
      <c r="E248" s="1298">
        <f>SUM(E239:F247)</f>
        <v>0</v>
      </c>
      <c r="F248" s="1302"/>
      <c r="G248" s="50"/>
      <c r="H248" s="48"/>
      <c r="I248" s="56"/>
      <c r="J248" s="1261" t="s">
        <v>10</v>
      </c>
      <c r="K248" s="1261"/>
      <c r="L248" s="78"/>
      <c r="M248" s="1298">
        <f>SUM(M239:N247)</f>
        <v>7350</v>
      </c>
      <c r="N248" s="1302"/>
    </row>
    <row r="249" spans="1:14">
      <c r="A249" s="1263" t="s">
        <v>105</v>
      </c>
      <c r="B249" s="1248"/>
      <c r="C249" s="1248"/>
      <c r="D249" s="1248"/>
      <c r="E249" s="1248"/>
      <c r="F249" s="1251"/>
      <c r="G249" s="50"/>
      <c r="H249" s="48"/>
      <c r="I249" s="1263" t="s">
        <v>105</v>
      </c>
      <c r="J249" s="1248"/>
      <c r="K249" s="1248"/>
      <c r="L249" s="1248"/>
      <c r="M249" s="1248"/>
      <c r="N249" s="1251"/>
    </row>
    <row r="250" spans="1:14">
      <c r="A250" s="1277" t="s">
        <v>129</v>
      </c>
      <c r="B250" s="1278"/>
      <c r="C250" s="1278"/>
      <c r="D250" s="206">
        <f>'Nom. Sic. Sem. 3'!$AG$20</f>
        <v>0</v>
      </c>
      <c r="E250" s="78"/>
      <c r="F250" s="199"/>
      <c r="G250" s="200"/>
      <c r="H250" s="48"/>
      <c r="I250" s="1277" t="s">
        <v>129</v>
      </c>
      <c r="J250" s="1278"/>
      <c r="K250" s="1278"/>
      <c r="L250" s="206">
        <f>'Nom. Sic. Sem. 3'!$AG$21</f>
        <v>0</v>
      </c>
      <c r="M250" s="78"/>
      <c r="N250" s="199"/>
    </row>
    <row r="251" spans="1:14">
      <c r="A251" s="1277" t="s">
        <v>130</v>
      </c>
      <c r="B251" s="1278"/>
      <c r="C251" s="1278"/>
      <c r="D251" s="206">
        <f>'Nom. Sic. Sem. 3'!$AE$20</f>
        <v>0</v>
      </c>
      <c r="E251" s="206"/>
      <c r="F251" s="199"/>
      <c r="G251" s="200"/>
      <c r="H251" s="48"/>
      <c r="I251" s="1277" t="s">
        <v>130</v>
      </c>
      <c r="J251" s="1278"/>
      <c r="K251" s="1278"/>
      <c r="L251" s="206">
        <f>'Nom. Sic. Sem. 3'!$AE$21</f>
        <v>189</v>
      </c>
      <c r="M251" s="206"/>
      <c r="N251" s="199"/>
    </row>
    <row r="252" spans="1:14">
      <c r="A252" s="58" t="s">
        <v>131</v>
      </c>
      <c r="B252" s="59"/>
      <c r="C252" s="59"/>
      <c r="D252" s="206">
        <f>'Nom. Sic. Sem. 3'!$AF$20</f>
        <v>0</v>
      </c>
      <c r="E252" s="78"/>
      <c r="F252" s="199"/>
      <c r="G252" s="200"/>
      <c r="H252" s="48"/>
      <c r="I252" s="58" t="s">
        <v>131</v>
      </c>
      <c r="J252" s="59"/>
      <c r="K252" s="59"/>
      <c r="L252" s="206">
        <f>'Nom. Sic. Sem. 3'!$AF$21</f>
        <v>73.5</v>
      </c>
      <c r="M252" s="78"/>
      <c r="N252" s="199"/>
    </row>
    <row r="253" spans="1:14">
      <c r="A253" s="1277" t="s">
        <v>132</v>
      </c>
      <c r="B253" s="1278"/>
      <c r="C253" s="1278"/>
      <c r="D253" s="206">
        <f>'Nom. Sic. Sem. 3'!$AH$20</f>
        <v>0</v>
      </c>
      <c r="E253" s="78"/>
      <c r="F253" s="199"/>
      <c r="G253" s="200"/>
      <c r="H253" s="48"/>
      <c r="I253" s="1277" t="s">
        <v>132</v>
      </c>
      <c r="J253" s="1278"/>
      <c r="K253" s="1278"/>
      <c r="L253" s="206">
        <f>'Nom. Sic. Sem. 3'!$AH$21</f>
        <v>0</v>
      </c>
      <c r="M253" s="78"/>
      <c r="N253" s="199"/>
    </row>
    <row r="254" spans="1:14">
      <c r="A254" s="1277" t="s">
        <v>133</v>
      </c>
      <c r="B254" s="1278"/>
      <c r="C254" s="1278"/>
      <c r="D254" s="206">
        <f>'Nom. Sic. Sem. 3'!$AI$20</f>
        <v>0</v>
      </c>
      <c r="E254" s="78"/>
      <c r="F254" s="199"/>
      <c r="G254" s="200"/>
      <c r="H254" s="48"/>
      <c r="I254" s="1277" t="s">
        <v>133</v>
      </c>
      <c r="J254" s="1278"/>
      <c r="K254" s="1278"/>
      <c r="L254" s="206">
        <f>'Nom. Sic. Sem. 3'!$AI$21</f>
        <v>73.5</v>
      </c>
      <c r="M254" s="78"/>
      <c r="N254" s="199"/>
    </row>
    <row r="255" spans="1:14" ht="13.5" thickBot="1">
      <c r="A255" s="1303" t="s">
        <v>134</v>
      </c>
      <c r="B255" s="1248"/>
      <c r="C255" s="1248"/>
      <c r="D255" s="78"/>
      <c r="E255" s="1304">
        <f>SUM(D250:D254)</f>
        <v>0</v>
      </c>
      <c r="F255" s="1251"/>
      <c r="G255" s="50"/>
      <c r="H255" s="48"/>
      <c r="I255" s="1303" t="s">
        <v>134</v>
      </c>
      <c r="J255" s="1248"/>
      <c r="K255" s="1248"/>
      <c r="L255" s="78"/>
      <c r="M255" s="1304">
        <f>SUM(L250:L254)</f>
        <v>336</v>
      </c>
      <c r="N255" s="1251"/>
    </row>
    <row r="256" spans="1:14" ht="20.25" customHeight="1" thickBot="1">
      <c r="A256" s="56"/>
      <c r="B256" s="1248" t="s">
        <v>104</v>
      </c>
      <c r="C256" s="1248"/>
      <c r="D256" s="1248"/>
      <c r="E256" s="1292">
        <f>(E248-E255)</f>
        <v>0</v>
      </c>
      <c r="F256" s="1293"/>
      <c r="G256" s="50"/>
      <c r="H256" s="48"/>
      <c r="I256" s="56"/>
      <c r="J256" s="1248" t="s">
        <v>104</v>
      </c>
      <c r="K256" s="1248"/>
      <c r="L256" s="1248"/>
      <c r="M256" s="1292">
        <f>(M248-M255)</f>
        <v>7014</v>
      </c>
      <c r="N256" s="1293"/>
    </row>
    <row r="257" spans="1:14">
      <c r="A257" s="56"/>
      <c r="B257" s="78"/>
      <c r="C257" s="78"/>
      <c r="D257" s="78"/>
      <c r="E257" s="78"/>
      <c r="F257" s="199"/>
      <c r="G257" s="200"/>
      <c r="H257" s="48"/>
      <c r="I257" s="56"/>
      <c r="J257" s="78"/>
      <c r="K257" s="78"/>
      <c r="L257" s="78"/>
      <c r="M257" s="78"/>
      <c r="N257" s="199"/>
    </row>
    <row r="258" spans="1:14">
      <c r="A258" s="56"/>
      <c r="B258" s="78"/>
      <c r="C258" s="78"/>
      <c r="D258" s="78"/>
      <c r="E258" s="78"/>
      <c r="F258" s="199"/>
      <c r="G258" s="200"/>
      <c r="H258" s="48"/>
      <c r="I258" s="56"/>
      <c r="J258" s="78"/>
      <c r="K258" s="78"/>
      <c r="L258" s="78"/>
      <c r="M258" s="78"/>
      <c r="N258" s="199"/>
    </row>
    <row r="259" spans="1:14">
      <c r="A259" s="1294"/>
      <c r="B259" s="1295"/>
      <c r="C259" s="1295"/>
      <c r="D259" s="78" t="s">
        <v>135</v>
      </c>
      <c r="E259" s="78"/>
      <c r="F259" s="199"/>
      <c r="G259" s="200"/>
      <c r="H259" s="48"/>
      <c r="I259" s="1294"/>
      <c r="J259" s="1295"/>
      <c r="K259" s="1295"/>
      <c r="L259" s="78" t="s">
        <v>135</v>
      </c>
      <c r="M259" s="78"/>
      <c r="N259" s="199"/>
    </row>
    <row r="260" spans="1:14">
      <c r="A260" s="1296" t="s">
        <v>136</v>
      </c>
      <c r="B260" s="1297"/>
      <c r="C260" s="1297"/>
      <c r="D260" s="1248" t="s">
        <v>137</v>
      </c>
      <c r="E260" s="1248"/>
      <c r="F260" s="1251"/>
      <c r="G260" s="50"/>
      <c r="H260" s="48"/>
      <c r="I260" s="1296" t="s">
        <v>136</v>
      </c>
      <c r="J260" s="1297"/>
      <c r="K260" s="1297"/>
      <c r="L260" s="1248" t="s">
        <v>137</v>
      </c>
      <c r="M260" s="1248"/>
      <c r="N260" s="1251"/>
    </row>
    <row r="261" spans="1:14" ht="13.5" thickBot="1">
      <c r="A261" s="208"/>
      <c r="B261" s="209"/>
      <c r="C261" s="209"/>
      <c r="D261" s="209"/>
      <c r="E261" s="209"/>
      <c r="F261" s="210"/>
      <c r="G261" s="200"/>
      <c r="H261" s="48"/>
      <c r="I261" s="208"/>
      <c r="J261" s="209"/>
      <c r="K261" s="209"/>
      <c r="L261" s="209"/>
      <c r="M261" s="209"/>
      <c r="N261" s="210"/>
    </row>
    <row r="262" spans="1:14" ht="13.5" thickBot="1">
      <c r="A262" s="78"/>
      <c r="B262" s="78"/>
      <c r="C262" s="78"/>
      <c r="D262" s="78"/>
      <c r="E262" s="78"/>
      <c r="F262" s="78"/>
      <c r="G262" s="200"/>
      <c r="H262" s="78"/>
      <c r="I262" s="78"/>
      <c r="J262" s="78"/>
      <c r="K262" s="78"/>
      <c r="L262" s="78"/>
      <c r="M262" s="78"/>
      <c r="N262" s="78"/>
    </row>
    <row r="263" spans="1:14" ht="19.5" customHeight="1">
      <c r="A263" s="1274" t="s">
        <v>138</v>
      </c>
      <c r="B263" s="1275"/>
      <c r="C263" s="1275"/>
      <c r="D263" s="1275"/>
      <c r="E263" s="1275"/>
      <c r="F263" s="1276"/>
      <c r="G263" s="50"/>
      <c r="H263" s="48"/>
      <c r="I263" s="1274" t="s">
        <v>138</v>
      </c>
      <c r="J263" s="1275"/>
      <c r="K263" s="1275"/>
      <c r="L263" s="1275"/>
      <c r="M263" s="1275"/>
      <c r="N263" s="1276"/>
    </row>
    <row r="264" spans="1:14">
      <c r="A264" s="56"/>
      <c r="B264" s="78"/>
      <c r="C264" s="78"/>
      <c r="D264" s="198"/>
      <c r="E264" s="78"/>
      <c r="F264" s="199"/>
      <c r="G264" s="200"/>
      <c r="H264" s="48"/>
      <c r="I264" s="56"/>
      <c r="J264" s="78"/>
      <c r="K264" s="78"/>
      <c r="L264" s="198"/>
      <c r="M264" s="78"/>
      <c r="N264" s="199"/>
    </row>
    <row r="265" spans="1:14">
      <c r="A265" s="56" t="s">
        <v>120</v>
      </c>
      <c r="B265" s="201">
        <f>'Nom. Sic. Sem. 3'!$C$4</f>
        <v>43542</v>
      </c>
      <c r="C265" s="78" t="s">
        <v>16</v>
      </c>
      <c r="D265" s="201">
        <f>'Nom. Sic. Sem. 3'!$G$4</f>
        <v>43548</v>
      </c>
      <c r="E265" s="78" t="s">
        <v>121</v>
      </c>
      <c r="F265" s="199">
        <f>'Nom. Sic. Sem. 3'!$J$4</f>
        <v>2019</v>
      </c>
      <c r="G265" s="200"/>
      <c r="H265" s="48"/>
      <c r="I265" s="56" t="s">
        <v>120</v>
      </c>
      <c r="J265" s="201">
        <f>'Nom. Sic. Sem. 3'!$C$4</f>
        <v>43542</v>
      </c>
      <c r="K265" s="78" t="s">
        <v>16</v>
      </c>
      <c r="L265" s="201">
        <f>'Nom. Sic. Sem. 3'!$G$4</f>
        <v>43548</v>
      </c>
      <c r="M265" s="78" t="s">
        <v>121</v>
      </c>
      <c r="N265" s="199">
        <f>'Nom. Sic. Sem. 3'!$J$4</f>
        <v>2019</v>
      </c>
    </row>
    <row r="266" spans="1:14">
      <c r="A266" s="1277" t="s">
        <v>122</v>
      </c>
      <c r="B266" s="1278"/>
      <c r="C266" s="1279" t="str">
        <f>'Nom. Sic. Sem. 3'!$B$22</f>
        <v>Juan G. Velasquez*</v>
      </c>
      <c r="D266" s="1279"/>
      <c r="E266" s="1279"/>
      <c r="F266" s="1280"/>
      <c r="G266" s="60"/>
      <c r="H266" s="48"/>
      <c r="I266" s="1277" t="s">
        <v>122</v>
      </c>
      <c r="J266" s="1278"/>
      <c r="K266" s="1279" t="str">
        <f>'Nom. Sic. Sem. 3'!$B$23</f>
        <v>Niver Javier Rodríguez</v>
      </c>
      <c r="L266" s="1279"/>
      <c r="M266" s="1279"/>
      <c r="N266" s="1280"/>
    </row>
    <row r="267" spans="1:14">
      <c r="A267" s="58"/>
      <c r="B267" s="59"/>
      <c r="C267" s="79"/>
      <c r="D267" s="79"/>
      <c r="E267" s="79"/>
      <c r="F267" s="202"/>
      <c r="G267" s="60"/>
      <c r="H267" s="48"/>
      <c r="I267" s="58"/>
      <c r="J267" s="59"/>
      <c r="K267" s="79"/>
      <c r="L267" s="79"/>
      <c r="M267" s="79"/>
      <c r="N267" s="202"/>
    </row>
    <row r="268" spans="1:14">
      <c r="A268" s="197">
        <f>'Nom. Sic. Sem. 3'!$L$22</f>
        <v>5</v>
      </c>
      <c r="B268" s="78" t="s">
        <v>123</v>
      </c>
      <c r="C268" s="78"/>
      <c r="D268" s="78"/>
      <c r="E268" s="1300">
        <f>'Nom. Sic. Sem. 3'!$M$22</f>
        <v>3300</v>
      </c>
      <c r="F268" s="1301"/>
      <c r="G268" s="203"/>
      <c r="H268" s="48"/>
      <c r="I268" s="197">
        <f>'Nom. Sic. Sem. 3'!$L$23</f>
        <v>5</v>
      </c>
      <c r="J268" s="78" t="s">
        <v>123</v>
      </c>
      <c r="K268" s="78"/>
      <c r="L268" s="78"/>
      <c r="M268" s="1300">
        <f>'Nom. Sic. Sem. 3'!$M$23</f>
        <v>3270</v>
      </c>
      <c r="N268" s="1301"/>
    </row>
    <row r="269" spans="1:14">
      <c r="A269" s="197"/>
      <c r="B269" s="78"/>
      <c r="C269" s="78"/>
      <c r="D269" s="78"/>
      <c r="E269" s="1300">
        <v>0</v>
      </c>
      <c r="F269" s="1301"/>
      <c r="G269" s="203"/>
      <c r="H269" s="48"/>
      <c r="I269" s="197"/>
      <c r="J269" s="78"/>
      <c r="K269" s="78"/>
      <c r="L269" s="78"/>
      <c r="M269" s="1300">
        <v>0</v>
      </c>
      <c r="N269" s="1301"/>
    </row>
    <row r="270" spans="1:14">
      <c r="A270" s="197"/>
      <c r="B270" s="78" t="s">
        <v>124</v>
      </c>
      <c r="C270" s="78"/>
      <c r="D270" s="78"/>
      <c r="E270" s="1300">
        <f>'Nom. Sic. Sem. 3'!$N$22</f>
        <v>0</v>
      </c>
      <c r="F270" s="1301"/>
      <c r="G270" s="203"/>
      <c r="H270" s="48"/>
      <c r="I270" s="197"/>
      <c r="J270" s="78" t="s">
        <v>124</v>
      </c>
      <c r="K270" s="78"/>
      <c r="L270" s="78"/>
      <c r="M270" s="1300">
        <f>'Nom. Sic. Sem. 3'!$N$23</f>
        <v>0</v>
      </c>
      <c r="N270" s="1301"/>
    </row>
    <row r="271" spans="1:14">
      <c r="A271" s="204">
        <v>0</v>
      </c>
      <c r="B271" s="78" t="s">
        <v>125</v>
      </c>
      <c r="C271" s="78"/>
      <c r="D271" s="78"/>
      <c r="E271" s="1300">
        <v>0</v>
      </c>
      <c r="F271" s="1301"/>
      <c r="G271" s="203"/>
      <c r="H271" s="48"/>
      <c r="I271" s="204">
        <v>0</v>
      </c>
      <c r="J271" s="78" t="s">
        <v>125</v>
      </c>
      <c r="K271" s="78"/>
      <c r="L271" s="78"/>
      <c r="M271" s="1300">
        <v>0</v>
      </c>
      <c r="N271" s="1301"/>
    </row>
    <row r="272" spans="1:14">
      <c r="A272" s="204">
        <v>0</v>
      </c>
      <c r="B272" s="78" t="s">
        <v>126</v>
      </c>
      <c r="C272" s="78"/>
      <c r="D272" s="78"/>
      <c r="E272" s="1300">
        <v>0</v>
      </c>
      <c r="F272" s="1301"/>
      <c r="G272" s="203"/>
      <c r="H272" s="48"/>
      <c r="I272" s="204">
        <v>0</v>
      </c>
      <c r="J272" s="78" t="s">
        <v>126</v>
      </c>
      <c r="K272" s="78"/>
      <c r="L272" s="78"/>
      <c r="M272" s="1300">
        <v>0</v>
      </c>
      <c r="N272" s="1301"/>
    </row>
    <row r="273" spans="1:14">
      <c r="A273" s="66">
        <f>'Nom. Sic. Sem. 3'!V22</f>
        <v>1</v>
      </c>
      <c r="B273" s="226" t="s">
        <v>261</v>
      </c>
      <c r="C273" s="226"/>
      <c r="D273" s="78"/>
      <c r="E273" s="1298">
        <f>'Nom. Sic. Sem. 3'!W22</f>
        <v>1320</v>
      </c>
      <c r="F273" s="1299"/>
      <c r="G273" s="203"/>
      <c r="H273" s="48"/>
      <c r="I273" s="66">
        <f>'Nom. Sic. Sem. 3'!V23</f>
        <v>1</v>
      </c>
      <c r="J273" s="226" t="s">
        <v>261</v>
      </c>
      <c r="K273" s="226"/>
      <c r="L273" s="78"/>
      <c r="M273" s="1298">
        <f>'Nom. Sic. Sem. 3'!W23</f>
        <v>1308</v>
      </c>
      <c r="N273" s="1299"/>
    </row>
    <row r="274" spans="1:14">
      <c r="A274" s="66">
        <f>'Nom. Sic. Sem. 3'!X22</f>
        <v>1</v>
      </c>
      <c r="B274" s="226" t="s">
        <v>262</v>
      </c>
      <c r="C274" s="226"/>
      <c r="D274" s="78"/>
      <c r="E274" s="1298">
        <f>'Nom. Sic. Sem. 3'!Y22</f>
        <v>1155</v>
      </c>
      <c r="F274" s="1299"/>
      <c r="G274" s="203"/>
      <c r="H274" s="48"/>
      <c r="I274" s="66">
        <f>'Nom. Sic. Sem. 3'!X23</f>
        <v>1</v>
      </c>
      <c r="J274" s="226" t="s">
        <v>262</v>
      </c>
      <c r="K274" s="226"/>
      <c r="L274" s="78"/>
      <c r="M274" s="1298">
        <f>'Nom. Sic. Sem. 3'!Y23</f>
        <v>1144.5</v>
      </c>
      <c r="N274" s="1299"/>
    </row>
    <row r="275" spans="1:14">
      <c r="A275" s="204">
        <f>'Nom. Sic. Sem. 3'!$AB$22</f>
        <v>2</v>
      </c>
      <c r="B275" s="78" t="s">
        <v>128</v>
      </c>
      <c r="C275" s="78"/>
      <c r="D275" s="78"/>
      <c r="E275" s="1300">
        <f>'Nom. Sic. Sem. 3'!$AC$22</f>
        <v>2310</v>
      </c>
      <c r="F275" s="1301"/>
      <c r="G275" s="203"/>
      <c r="H275" s="48"/>
      <c r="I275" s="204">
        <f>'Nom. Sic. Sem. 3'!$AB$23</f>
        <v>2</v>
      </c>
      <c r="J275" s="78" t="s">
        <v>128</v>
      </c>
      <c r="K275" s="78"/>
      <c r="L275" s="78"/>
      <c r="M275" s="1300">
        <f>'Nom. Sic. Sem. 3'!$AC$23</f>
        <v>2289</v>
      </c>
      <c r="N275" s="1301"/>
    </row>
    <row r="276" spans="1:14">
      <c r="A276" s="204">
        <f>'Nom. Sic. Sem. 3'!$O$22</f>
        <v>0</v>
      </c>
      <c r="B276" s="1278" t="str">
        <f>'Nom. Sic. Sem. 1'!$O$4</f>
        <v>PR / RM /F</v>
      </c>
      <c r="C276" s="1278"/>
      <c r="D276" s="1278"/>
      <c r="E276" s="1300">
        <f>'Nom. Sic. Sem. 3'!$P$22</f>
        <v>0</v>
      </c>
      <c r="F276" s="1301"/>
      <c r="G276" s="203"/>
      <c r="H276" s="48"/>
      <c r="I276" s="204">
        <f>'Nom. Sic. Sem. 3'!$O$23</f>
        <v>0</v>
      </c>
      <c r="J276" s="1278" t="str">
        <f>'Nom. Sic. Sem. 1'!$O$4</f>
        <v>PR / RM /F</v>
      </c>
      <c r="K276" s="1278"/>
      <c r="L276" s="1278"/>
      <c r="M276" s="1300">
        <f>'Nom. Sic. Sem. 3'!$P$23</f>
        <v>0</v>
      </c>
      <c r="N276" s="1301"/>
    </row>
    <row r="277" spans="1:14" ht="16.5" customHeight="1">
      <c r="A277" s="56"/>
      <c r="B277" s="1261" t="s">
        <v>10</v>
      </c>
      <c r="C277" s="1261"/>
      <c r="D277" s="78"/>
      <c r="E277" s="1298">
        <f>SUM(E268:F276)</f>
        <v>8085</v>
      </c>
      <c r="F277" s="1302"/>
      <c r="G277" s="50"/>
      <c r="H277" s="48"/>
      <c r="I277" s="56"/>
      <c r="J277" s="1261" t="s">
        <v>10</v>
      </c>
      <c r="K277" s="1261"/>
      <c r="L277" s="78"/>
      <c r="M277" s="1298">
        <f>SUM(M268:N276)</f>
        <v>8011.5</v>
      </c>
      <c r="N277" s="1302"/>
    </row>
    <row r="278" spans="1:14">
      <c r="A278" s="1263" t="s">
        <v>105</v>
      </c>
      <c r="B278" s="1248"/>
      <c r="C278" s="1248"/>
      <c r="D278" s="1248"/>
      <c r="E278" s="1248"/>
      <c r="F278" s="1251"/>
      <c r="G278" s="50"/>
      <c r="H278" s="48"/>
      <c r="I278" s="1263" t="s">
        <v>105</v>
      </c>
      <c r="J278" s="1248"/>
      <c r="K278" s="1248"/>
      <c r="L278" s="1248"/>
      <c r="M278" s="1248"/>
      <c r="N278" s="1251"/>
    </row>
    <row r="279" spans="1:14">
      <c r="A279" s="1277" t="s">
        <v>129</v>
      </c>
      <c r="B279" s="1278"/>
      <c r="C279" s="1278"/>
      <c r="D279" s="206">
        <f>'Nom. Sic. Sem. 3'!$AG$22</f>
        <v>0</v>
      </c>
      <c r="E279" s="78"/>
      <c r="F279" s="199"/>
      <c r="G279" s="200"/>
      <c r="H279" s="48"/>
      <c r="I279" s="1277" t="s">
        <v>129</v>
      </c>
      <c r="J279" s="1278"/>
      <c r="K279" s="1278"/>
      <c r="L279" s="206">
        <f>'Nom. Sic. Sem. 3'!$AG$23</f>
        <v>0</v>
      </c>
      <c r="M279" s="78"/>
      <c r="N279" s="199"/>
    </row>
    <row r="280" spans="1:14">
      <c r="A280" s="1277" t="s">
        <v>130</v>
      </c>
      <c r="B280" s="1278"/>
      <c r="C280" s="1278"/>
      <c r="D280" s="206">
        <f>'Nom. Sic. Sem. 3'!$AE$22</f>
        <v>207.9</v>
      </c>
      <c r="E280" s="206"/>
      <c r="F280" s="199"/>
      <c r="G280" s="200"/>
      <c r="H280" s="48"/>
      <c r="I280" s="1277" t="s">
        <v>130</v>
      </c>
      <c r="J280" s="1278"/>
      <c r="K280" s="1278"/>
      <c r="L280" s="206">
        <f>'Nom. Sic. Sem. 3'!$AE$23</f>
        <v>206.01</v>
      </c>
      <c r="M280" s="206"/>
      <c r="N280" s="199"/>
    </row>
    <row r="281" spans="1:14">
      <c r="A281" s="58" t="s">
        <v>131</v>
      </c>
      <c r="B281" s="59"/>
      <c r="C281" s="59"/>
      <c r="D281" s="206">
        <f>'Nom. Sic. Sem. 3'!$AF$22</f>
        <v>80.850000000000009</v>
      </c>
      <c r="E281" s="78"/>
      <c r="F281" s="199"/>
      <c r="G281" s="200"/>
      <c r="H281" s="48"/>
      <c r="I281" s="58" t="s">
        <v>131</v>
      </c>
      <c r="J281" s="59"/>
      <c r="K281" s="59"/>
      <c r="L281" s="206">
        <f>'Nom. Sic. Sem. 3'!$AF$23</f>
        <v>80.114999999999995</v>
      </c>
      <c r="M281" s="78"/>
      <c r="N281" s="199"/>
    </row>
    <row r="282" spans="1:14">
      <c r="A282" s="1277" t="s">
        <v>132</v>
      </c>
      <c r="B282" s="1278"/>
      <c r="C282" s="1278"/>
      <c r="D282" s="206">
        <f>'Nom. Sic. Sem. 3'!$AH$22</f>
        <v>0</v>
      </c>
      <c r="E282" s="78"/>
      <c r="F282" s="199"/>
      <c r="G282" s="200"/>
      <c r="H282" s="48"/>
      <c r="I282" s="1277" t="s">
        <v>132</v>
      </c>
      <c r="J282" s="1278"/>
      <c r="K282" s="1278"/>
      <c r="L282" s="206">
        <f>'Nom. Sic. Sem. 3'!$AH$23</f>
        <v>0</v>
      </c>
      <c r="M282" s="78"/>
      <c r="N282" s="199"/>
    </row>
    <row r="283" spans="1:14">
      <c r="A283" s="1277" t="s">
        <v>133</v>
      </c>
      <c r="B283" s="1278"/>
      <c r="C283" s="1278"/>
      <c r="D283" s="206">
        <f>'Nom. Sic. Sem. 3'!$AI$22</f>
        <v>80.850000000000009</v>
      </c>
      <c r="E283" s="78"/>
      <c r="F283" s="199"/>
      <c r="G283" s="200"/>
      <c r="H283" s="48"/>
      <c r="I283" s="1277" t="s">
        <v>133</v>
      </c>
      <c r="J283" s="1278"/>
      <c r="K283" s="1278"/>
      <c r="L283" s="206">
        <f>'Nom. Sic. Sem. 3'!$AI$23</f>
        <v>80.114999999999995</v>
      </c>
      <c r="M283" s="78"/>
      <c r="N283" s="199"/>
    </row>
    <row r="284" spans="1:14" ht="13.5" thickBot="1">
      <c r="A284" s="1303" t="s">
        <v>134</v>
      </c>
      <c r="B284" s="1248"/>
      <c r="C284" s="1248"/>
      <c r="D284" s="78"/>
      <c r="E284" s="1304">
        <f>SUM(D279:D283)</f>
        <v>369.6</v>
      </c>
      <c r="F284" s="1251"/>
      <c r="G284" s="50"/>
      <c r="H284" s="48"/>
      <c r="I284" s="1303" t="s">
        <v>134</v>
      </c>
      <c r="J284" s="1248"/>
      <c r="K284" s="1248"/>
      <c r="L284" s="78"/>
      <c r="M284" s="1304">
        <f>SUM(L279:L283)</f>
        <v>366.24</v>
      </c>
      <c r="N284" s="1251"/>
    </row>
    <row r="285" spans="1:14" ht="20.25" customHeight="1" thickBot="1">
      <c r="A285" s="56"/>
      <c r="B285" s="1248" t="s">
        <v>104</v>
      </c>
      <c r="C285" s="1248"/>
      <c r="D285" s="1248"/>
      <c r="E285" s="1292">
        <f>(E277-E284)</f>
        <v>7715.4</v>
      </c>
      <c r="F285" s="1293"/>
      <c r="G285" s="50"/>
      <c r="H285" s="48"/>
      <c r="I285" s="56"/>
      <c r="J285" s="1248" t="s">
        <v>104</v>
      </c>
      <c r="K285" s="1248"/>
      <c r="L285" s="1248"/>
      <c r="M285" s="1292">
        <f>(M277-M284)</f>
        <v>7645.26</v>
      </c>
      <c r="N285" s="1293"/>
    </row>
    <row r="286" spans="1:14">
      <c r="A286" s="56"/>
      <c r="B286" s="78"/>
      <c r="C286" s="78"/>
      <c r="D286" s="78"/>
      <c r="E286" s="78"/>
      <c r="F286" s="199"/>
      <c r="G286" s="200"/>
      <c r="H286" s="48"/>
      <c r="I286" s="56"/>
      <c r="J286" s="78"/>
      <c r="K286" s="78"/>
      <c r="L286" s="78"/>
      <c r="M286" s="78"/>
      <c r="N286" s="199"/>
    </row>
    <row r="287" spans="1:14">
      <c r="A287" s="56"/>
      <c r="B287" s="78"/>
      <c r="C287" s="78"/>
      <c r="D287" s="78"/>
      <c r="E287" s="78"/>
      <c r="F287" s="199"/>
      <c r="G287" s="200"/>
      <c r="H287" s="48"/>
      <c r="I287" s="56"/>
      <c r="J287" s="78"/>
      <c r="K287" s="78"/>
      <c r="L287" s="78"/>
      <c r="M287" s="78"/>
      <c r="N287" s="199"/>
    </row>
    <row r="288" spans="1:14">
      <c r="A288" s="1294"/>
      <c r="B288" s="1295"/>
      <c r="C288" s="1295"/>
      <c r="D288" s="78" t="s">
        <v>135</v>
      </c>
      <c r="E288" s="78"/>
      <c r="F288" s="199"/>
      <c r="G288" s="200"/>
      <c r="H288" s="48"/>
      <c r="I288" s="1294"/>
      <c r="J288" s="1295"/>
      <c r="K288" s="1295"/>
      <c r="L288" s="78" t="s">
        <v>135</v>
      </c>
      <c r="M288" s="78"/>
      <c r="N288" s="199"/>
    </row>
    <row r="289" spans="1:14">
      <c r="A289" s="1296" t="s">
        <v>136</v>
      </c>
      <c r="B289" s="1297"/>
      <c r="C289" s="1297"/>
      <c r="D289" s="1248" t="s">
        <v>137</v>
      </c>
      <c r="E289" s="1248"/>
      <c r="F289" s="1251"/>
      <c r="G289" s="50"/>
      <c r="H289" s="48"/>
      <c r="I289" s="1296" t="s">
        <v>136</v>
      </c>
      <c r="J289" s="1297"/>
      <c r="K289" s="1297"/>
      <c r="L289" s="1248" t="s">
        <v>137</v>
      </c>
      <c r="M289" s="1248"/>
      <c r="N289" s="1251"/>
    </row>
    <row r="290" spans="1:14" ht="13.5" thickBot="1">
      <c r="A290" s="208"/>
      <c r="B290" s="209"/>
      <c r="C290" s="209"/>
      <c r="D290" s="209"/>
      <c r="E290" s="209"/>
      <c r="F290" s="210"/>
      <c r="G290" s="200"/>
      <c r="H290" s="48"/>
      <c r="I290" s="208"/>
      <c r="J290" s="209"/>
      <c r="K290" s="209"/>
      <c r="L290" s="209"/>
      <c r="M290" s="209"/>
      <c r="N290" s="210"/>
    </row>
    <row r="291" spans="1:14" ht="13.5" thickBot="1">
      <c r="A291" s="78"/>
      <c r="B291" s="201"/>
      <c r="C291" s="78"/>
      <c r="D291" s="201"/>
      <c r="E291" s="78"/>
      <c r="F291" s="78"/>
      <c r="G291" s="78"/>
      <c r="H291" s="78"/>
      <c r="I291" s="78"/>
      <c r="J291" s="201"/>
      <c r="K291" s="78"/>
      <c r="L291" s="201"/>
      <c r="M291" s="78"/>
      <c r="N291" s="78"/>
    </row>
    <row r="292" spans="1:14" ht="19.5" customHeight="1">
      <c r="A292" s="1274" t="s">
        <v>138</v>
      </c>
      <c r="B292" s="1275"/>
      <c r="C292" s="1275"/>
      <c r="D292" s="1275"/>
      <c r="E292" s="1275"/>
      <c r="F292" s="1276"/>
      <c r="G292" s="50"/>
      <c r="H292" s="48"/>
      <c r="I292" s="1274" t="s">
        <v>138</v>
      </c>
      <c r="J292" s="1275"/>
      <c r="K292" s="1275"/>
      <c r="L292" s="1275"/>
      <c r="M292" s="1275"/>
      <c r="N292" s="1276"/>
    </row>
    <row r="293" spans="1:14">
      <c r="A293" s="56"/>
      <c r="B293" s="78"/>
      <c r="C293" s="78"/>
      <c r="D293" s="198"/>
      <c r="E293" s="78"/>
      <c r="F293" s="199"/>
      <c r="G293" s="200"/>
      <c r="H293" s="48"/>
      <c r="I293" s="56"/>
      <c r="J293" s="78"/>
      <c r="K293" s="78"/>
      <c r="L293" s="198"/>
      <c r="M293" s="78"/>
      <c r="N293" s="199"/>
    </row>
    <row r="294" spans="1:14">
      <c r="A294" s="56" t="s">
        <v>120</v>
      </c>
      <c r="B294" s="201">
        <f>'Nom. Sic. Sem. 3'!$C$4</f>
        <v>43542</v>
      </c>
      <c r="C294" s="78" t="s">
        <v>16</v>
      </c>
      <c r="D294" s="201">
        <f>'Nom. Sic. Sem. 3'!$G$4</f>
        <v>43548</v>
      </c>
      <c r="E294" s="78" t="s">
        <v>121</v>
      </c>
      <c r="F294" s="199">
        <f>'Nom. Sic. Sem. 3'!$J$4</f>
        <v>2019</v>
      </c>
      <c r="G294" s="200"/>
      <c r="H294" s="48"/>
      <c r="I294" s="56" t="s">
        <v>120</v>
      </c>
      <c r="J294" s="201">
        <f>'Nom. Sic. Sem. 3'!$C$4</f>
        <v>43542</v>
      </c>
      <c r="K294" s="78" t="s">
        <v>16</v>
      </c>
      <c r="L294" s="201">
        <f>'Nom. Sic. Sem. 3'!$G$4</f>
        <v>43548</v>
      </c>
      <c r="M294" s="78" t="s">
        <v>121</v>
      </c>
      <c r="N294" s="199">
        <f>'Nom. Sic. Sem. 3'!$J$4</f>
        <v>2019</v>
      </c>
    </row>
    <row r="295" spans="1:14">
      <c r="A295" s="1277" t="s">
        <v>122</v>
      </c>
      <c r="B295" s="1278"/>
      <c r="C295" s="1279" t="str">
        <f>'Nom. Sic. Sem. 3'!$B$24</f>
        <v>Noel Rojas</v>
      </c>
      <c r="D295" s="1279"/>
      <c r="E295" s="1279"/>
      <c r="F295" s="1280"/>
      <c r="G295" s="60"/>
      <c r="H295" s="48"/>
      <c r="I295" s="1277" t="s">
        <v>122</v>
      </c>
      <c r="J295" s="1278"/>
      <c r="K295" s="1279" t="str">
        <f>'Nom. Sic. Sem. 3'!$B$25</f>
        <v>Reyes A. Fernández</v>
      </c>
      <c r="L295" s="1279"/>
      <c r="M295" s="1279"/>
      <c r="N295" s="1280"/>
    </row>
    <row r="296" spans="1:14">
      <c r="A296" s="58"/>
      <c r="B296" s="59"/>
      <c r="C296" s="79"/>
      <c r="D296" s="79"/>
      <c r="E296" s="79"/>
      <c r="F296" s="202"/>
      <c r="G296" s="60"/>
      <c r="H296" s="48"/>
      <c r="I296" s="58"/>
      <c r="J296" s="59"/>
      <c r="K296" s="79"/>
      <c r="L296" s="79"/>
      <c r="M296" s="79"/>
      <c r="N296" s="202"/>
    </row>
    <row r="297" spans="1:14">
      <c r="A297" s="197">
        <f>'Nom. Sic. Sem. 3'!$L$24</f>
        <v>5</v>
      </c>
      <c r="B297" s="78" t="s">
        <v>123</v>
      </c>
      <c r="C297" s="78"/>
      <c r="D297" s="78"/>
      <c r="E297" s="1300">
        <f>'Nom. Sic. Sem. 3'!$M$24</f>
        <v>3300</v>
      </c>
      <c r="F297" s="1301"/>
      <c r="G297" s="203"/>
      <c r="H297" s="48"/>
      <c r="I297" s="197">
        <f>'Nom. Sic. Sem. 3'!$L$25</f>
        <v>5</v>
      </c>
      <c r="J297" s="78" t="s">
        <v>123</v>
      </c>
      <c r="K297" s="78"/>
      <c r="L297" s="78"/>
      <c r="M297" s="1300">
        <f>'Nom. Sic. Sem. 3'!$M$25</f>
        <v>3000</v>
      </c>
      <c r="N297" s="1301"/>
    </row>
    <row r="298" spans="1:14">
      <c r="A298" s="197"/>
      <c r="B298" s="78"/>
      <c r="C298" s="78"/>
      <c r="D298" s="78"/>
      <c r="E298" s="1300">
        <v>0</v>
      </c>
      <c r="F298" s="1301"/>
      <c r="G298" s="203"/>
      <c r="H298" s="48"/>
      <c r="I298" s="197"/>
      <c r="J298" s="78"/>
      <c r="K298" s="78"/>
      <c r="L298" s="78"/>
      <c r="M298" s="1300">
        <v>0</v>
      </c>
      <c r="N298" s="1301"/>
    </row>
    <row r="299" spans="1:14">
      <c r="A299" s="197"/>
      <c r="B299" s="78" t="s">
        <v>124</v>
      </c>
      <c r="C299" s="78"/>
      <c r="D299" s="78"/>
      <c r="E299" s="1300">
        <f>'Nom. Sic. Sem. 3'!$N$24</f>
        <v>0</v>
      </c>
      <c r="F299" s="1301"/>
      <c r="G299" s="203"/>
      <c r="H299" s="48"/>
      <c r="I299" s="197"/>
      <c r="J299" s="78" t="s">
        <v>124</v>
      </c>
      <c r="K299" s="78"/>
      <c r="L299" s="78"/>
      <c r="M299" s="1300">
        <f>'Nom. Sic. Sem. 3'!$N$25</f>
        <v>0</v>
      </c>
      <c r="N299" s="1301"/>
    </row>
    <row r="300" spans="1:14">
      <c r="A300" s="204">
        <v>0</v>
      </c>
      <c r="B300" s="78" t="s">
        <v>125</v>
      </c>
      <c r="C300" s="78"/>
      <c r="D300" s="78"/>
      <c r="E300" s="1300">
        <v>0</v>
      </c>
      <c r="F300" s="1301"/>
      <c r="G300" s="203"/>
      <c r="H300" s="48"/>
      <c r="I300" s="204">
        <v>0</v>
      </c>
      <c r="J300" s="78" t="s">
        <v>125</v>
      </c>
      <c r="K300" s="78"/>
      <c r="L300" s="78"/>
      <c r="M300" s="1300">
        <v>0</v>
      </c>
      <c r="N300" s="1301"/>
    </row>
    <row r="301" spans="1:14">
      <c r="A301" s="204">
        <v>0</v>
      </c>
      <c r="B301" s="78" t="s">
        <v>126</v>
      </c>
      <c r="C301" s="78"/>
      <c r="D301" s="78"/>
      <c r="E301" s="1300">
        <v>0</v>
      </c>
      <c r="F301" s="1301"/>
      <c r="G301" s="203"/>
      <c r="H301" s="48"/>
      <c r="I301" s="204">
        <v>0</v>
      </c>
      <c r="J301" s="78" t="s">
        <v>126</v>
      </c>
      <c r="K301" s="78"/>
      <c r="L301" s="78"/>
      <c r="M301" s="1300">
        <v>0</v>
      </c>
      <c r="N301" s="1301"/>
    </row>
    <row r="302" spans="1:14">
      <c r="A302" s="66">
        <f>'Nom. Sic. Sem. 3'!V24</f>
        <v>1</v>
      </c>
      <c r="B302" s="226" t="s">
        <v>261</v>
      </c>
      <c r="C302" s="226"/>
      <c r="D302" s="78"/>
      <c r="E302" s="1298">
        <f>'Nom. Sic. Sem. 3'!W24</f>
        <v>1320</v>
      </c>
      <c r="F302" s="1299"/>
      <c r="G302" s="203"/>
      <c r="H302" s="48"/>
      <c r="I302" s="66">
        <f>'Nom. Sic. Sem. 3'!V25</f>
        <v>1</v>
      </c>
      <c r="J302" s="226" t="s">
        <v>261</v>
      </c>
      <c r="K302" s="226"/>
      <c r="L302" s="78"/>
      <c r="M302" s="1298">
        <f>'Nom. Sic. Sem. 3'!W25</f>
        <v>1200</v>
      </c>
      <c r="N302" s="1299"/>
    </row>
    <row r="303" spans="1:14">
      <c r="A303" s="66">
        <f>'Nom. Sic. Sem. 3'!X24</f>
        <v>0</v>
      </c>
      <c r="B303" s="226" t="s">
        <v>262</v>
      </c>
      <c r="C303" s="226"/>
      <c r="D303" s="78"/>
      <c r="E303" s="1298">
        <f>'Nom. Sic. Sem. 3'!Y24</f>
        <v>0</v>
      </c>
      <c r="F303" s="1299"/>
      <c r="G303" s="203"/>
      <c r="H303" s="48"/>
      <c r="I303" s="66">
        <f>'Nom. Sic. Sem. 3'!X25</f>
        <v>1</v>
      </c>
      <c r="J303" s="226" t="s">
        <v>262</v>
      </c>
      <c r="K303" s="226"/>
      <c r="L303" s="78"/>
      <c r="M303" s="1298">
        <f>'Nom. Sic. Sem. 3'!Y25</f>
        <v>1050</v>
      </c>
      <c r="N303" s="1299"/>
    </row>
    <row r="304" spans="1:14">
      <c r="A304" s="204">
        <f>'Nom. Sic. Sem. 3'!$AB$24</f>
        <v>2</v>
      </c>
      <c r="B304" s="78" t="s">
        <v>128</v>
      </c>
      <c r="C304" s="78"/>
      <c r="D304" s="78"/>
      <c r="E304" s="1300">
        <f>'Nom. Sic. Sem. 3'!$AC$24</f>
        <v>1848</v>
      </c>
      <c r="F304" s="1301"/>
      <c r="G304" s="203"/>
      <c r="H304" s="48"/>
      <c r="I304" s="204">
        <f>'Nom. Sic. Sem. 3'!$AB$25</f>
        <v>2</v>
      </c>
      <c r="J304" s="78" t="s">
        <v>128</v>
      </c>
      <c r="K304" s="78"/>
      <c r="L304" s="78"/>
      <c r="M304" s="1300">
        <f>'Nom. Sic. Sem. 3'!$AC$25</f>
        <v>2100</v>
      </c>
      <c r="N304" s="1301"/>
    </row>
    <row r="305" spans="1:14">
      <c r="A305" s="204">
        <f>'Nom. Sic. Sem. 3'!$O$24</f>
        <v>0</v>
      </c>
      <c r="B305" s="1278" t="str">
        <f>'Nom. Sic. Sem. 1'!$O$4</f>
        <v>PR / RM /F</v>
      </c>
      <c r="C305" s="1278"/>
      <c r="D305" s="1278"/>
      <c r="E305" s="1300">
        <f>'Nom. Sic. Sem. 3'!$P$24</f>
        <v>0</v>
      </c>
      <c r="F305" s="1301"/>
      <c r="G305" s="203"/>
      <c r="H305" s="48"/>
      <c r="I305" s="204">
        <f>'Nom. Sic. Sem. 3'!$O$25</f>
        <v>0</v>
      </c>
      <c r="J305" s="1278" t="str">
        <f>'Nom. Sic. Sem. 1'!$O$4</f>
        <v>PR / RM /F</v>
      </c>
      <c r="K305" s="1278"/>
      <c r="L305" s="1278"/>
      <c r="M305" s="1300">
        <f>'Nom. Sic. Sem. 3'!$P$25</f>
        <v>0</v>
      </c>
      <c r="N305" s="1301"/>
    </row>
    <row r="306" spans="1:14" ht="16.5" customHeight="1">
      <c r="A306" s="56"/>
      <c r="B306" s="1261" t="s">
        <v>10</v>
      </c>
      <c r="C306" s="1261"/>
      <c r="D306" s="78"/>
      <c r="E306" s="1298">
        <f>SUM(E297:F305)</f>
        <v>6468</v>
      </c>
      <c r="F306" s="1302"/>
      <c r="G306" s="50"/>
      <c r="H306" s="48"/>
      <c r="I306" s="56"/>
      <c r="J306" s="1261" t="s">
        <v>10</v>
      </c>
      <c r="K306" s="1261"/>
      <c r="L306" s="78"/>
      <c r="M306" s="1298">
        <f>SUM(M297:N305)</f>
        <v>7350</v>
      </c>
      <c r="N306" s="1302"/>
    </row>
    <row r="307" spans="1:14">
      <c r="A307" s="1263" t="s">
        <v>105</v>
      </c>
      <c r="B307" s="1248"/>
      <c r="C307" s="1248"/>
      <c r="D307" s="1248"/>
      <c r="E307" s="1248"/>
      <c r="F307" s="1251"/>
      <c r="G307" s="50"/>
      <c r="H307" s="48"/>
      <c r="I307" s="1263" t="s">
        <v>105</v>
      </c>
      <c r="J307" s="1248"/>
      <c r="K307" s="1248"/>
      <c r="L307" s="1248"/>
      <c r="M307" s="1248"/>
      <c r="N307" s="1251"/>
    </row>
    <row r="308" spans="1:14">
      <c r="A308" s="1277" t="s">
        <v>129</v>
      </c>
      <c r="B308" s="1278"/>
      <c r="C308" s="1278"/>
      <c r="D308" s="206">
        <f>'Nom. Sic. Sem. 3'!$AG$24</f>
        <v>0</v>
      </c>
      <c r="E308" s="78"/>
      <c r="F308" s="199"/>
      <c r="G308" s="200"/>
      <c r="H308" s="48"/>
      <c r="I308" s="1277" t="s">
        <v>129</v>
      </c>
      <c r="J308" s="1278"/>
      <c r="K308" s="1278"/>
      <c r="L308" s="206">
        <f>'Nom. Sic. Sem. 3'!$AG$25</f>
        <v>0</v>
      </c>
      <c r="M308" s="78"/>
      <c r="N308" s="199"/>
    </row>
    <row r="309" spans="1:14">
      <c r="A309" s="1277" t="s">
        <v>130</v>
      </c>
      <c r="B309" s="1278"/>
      <c r="C309" s="1278"/>
      <c r="D309" s="206">
        <f>'Nom. Sic. Sem. 3'!$AE$24</f>
        <v>207.9</v>
      </c>
      <c r="E309" s="206"/>
      <c r="F309" s="199"/>
      <c r="G309" s="200"/>
      <c r="H309" s="48"/>
      <c r="I309" s="1277" t="s">
        <v>130</v>
      </c>
      <c r="J309" s="1278"/>
      <c r="K309" s="1278"/>
      <c r="L309" s="206">
        <f>'Nom. Sic. Sem. 3'!$AE$25</f>
        <v>189</v>
      </c>
      <c r="M309" s="206"/>
      <c r="N309" s="199"/>
    </row>
    <row r="310" spans="1:14">
      <c r="A310" s="58" t="s">
        <v>131</v>
      </c>
      <c r="B310" s="59"/>
      <c r="C310" s="59"/>
      <c r="D310" s="206">
        <f>'Nom. Sic. Sem. 3'!$AF$24</f>
        <v>64.680000000000007</v>
      </c>
      <c r="E310" s="78"/>
      <c r="F310" s="199"/>
      <c r="G310" s="200"/>
      <c r="H310" s="48"/>
      <c r="I310" s="58" t="s">
        <v>131</v>
      </c>
      <c r="J310" s="59"/>
      <c r="K310" s="59"/>
      <c r="L310" s="206">
        <f>'Nom. Sic. Sem. 3'!$AF$25</f>
        <v>73.5</v>
      </c>
      <c r="M310" s="78"/>
      <c r="N310" s="199"/>
    </row>
    <row r="311" spans="1:14">
      <c r="A311" s="1277" t="s">
        <v>132</v>
      </c>
      <c r="B311" s="1278"/>
      <c r="C311" s="1278"/>
      <c r="D311" s="206">
        <f>'Nom. Sic. Sem. 3'!$AH$24</f>
        <v>0</v>
      </c>
      <c r="E311" s="78"/>
      <c r="F311" s="199"/>
      <c r="G311" s="200"/>
      <c r="H311" s="48"/>
      <c r="I311" s="1277" t="s">
        <v>132</v>
      </c>
      <c r="J311" s="1278"/>
      <c r="K311" s="1278"/>
      <c r="L311" s="206">
        <f>'Nom. Sic. Sem. 3'!$AH$25</f>
        <v>0</v>
      </c>
      <c r="M311" s="78"/>
      <c r="N311" s="199"/>
    </row>
    <row r="312" spans="1:14">
      <c r="A312" s="1277" t="s">
        <v>133</v>
      </c>
      <c r="B312" s="1278"/>
      <c r="C312" s="1278"/>
      <c r="D312" s="206">
        <f>'Nom. Sic. Sem. 3'!$AI$24</f>
        <v>64.680000000000007</v>
      </c>
      <c r="E312" s="78"/>
      <c r="F312" s="199"/>
      <c r="G312" s="200"/>
      <c r="H312" s="48"/>
      <c r="I312" s="1277" t="s">
        <v>133</v>
      </c>
      <c r="J312" s="1278"/>
      <c r="K312" s="1278"/>
      <c r="L312" s="206">
        <f>'Nom. Sic. Sem. 3'!$AI$25</f>
        <v>73.5</v>
      </c>
      <c r="M312" s="78"/>
      <c r="N312" s="199"/>
    </row>
    <row r="313" spans="1:14" ht="13.5" thickBot="1">
      <c r="A313" s="1303" t="s">
        <v>134</v>
      </c>
      <c r="B313" s="1248"/>
      <c r="C313" s="1248"/>
      <c r="D313" s="78"/>
      <c r="E313" s="1304">
        <f>SUM(D308:D312)</f>
        <v>337.26000000000005</v>
      </c>
      <c r="F313" s="1251"/>
      <c r="G313" s="50"/>
      <c r="H313" s="48"/>
      <c r="I313" s="1303" t="s">
        <v>134</v>
      </c>
      <c r="J313" s="1248"/>
      <c r="K313" s="1248"/>
      <c r="L313" s="78"/>
      <c r="M313" s="1304">
        <f>SUM(L308:L312)</f>
        <v>336</v>
      </c>
      <c r="N313" s="1251"/>
    </row>
    <row r="314" spans="1:14" ht="20.25" customHeight="1" thickBot="1">
      <c r="A314" s="56"/>
      <c r="B314" s="1248" t="s">
        <v>104</v>
      </c>
      <c r="C314" s="1248"/>
      <c r="D314" s="1248"/>
      <c r="E314" s="1292">
        <f>(E306-E313)</f>
        <v>6130.74</v>
      </c>
      <c r="F314" s="1293"/>
      <c r="G314" s="50"/>
      <c r="H314" s="48"/>
      <c r="I314" s="56"/>
      <c r="J314" s="1248" t="s">
        <v>104</v>
      </c>
      <c r="K314" s="1248"/>
      <c r="L314" s="1248"/>
      <c r="M314" s="1292">
        <f>(M306-M313)</f>
        <v>7014</v>
      </c>
      <c r="N314" s="1293"/>
    </row>
    <row r="315" spans="1:14">
      <c r="A315" s="56"/>
      <c r="B315" s="78"/>
      <c r="C315" s="78"/>
      <c r="D315" s="78"/>
      <c r="E315" s="78"/>
      <c r="F315" s="199"/>
      <c r="G315" s="200"/>
      <c r="H315" s="48"/>
      <c r="I315" s="56"/>
      <c r="J315" s="78"/>
      <c r="K315" s="78"/>
      <c r="L315" s="78"/>
      <c r="M315" s="78"/>
      <c r="N315" s="199"/>
    </row>
    <row r="316" spans="1:14">
      <c r="A316" s="56"/>
      <c r="B316" s="78"/>
      <c r="C316" s="78"/>
      <c r="D316" s="78"/>
      <c r="E316" s="78"/>
      <c r="F316" s="199"/>
      <c r="G316" s="200"/>
      <c r="H316" s="48"/>
      <c r="I316" s="56"/>
      <c r="J316" s="78"/>
      <c r="K316" s="78"/>
      <c r="L316" s="78"/>
      <c r="M316" s="78"/>
      <c r="N316" s="199"/>
    </row>
    <row r="317" spans="1:14">
      <c r="A317" s="1294"/>
      <c r="B317" s="1295"/>
      <c r="C317" s="1295"/>
      <c r="D317" s="78" t="s">
        <v>135</v>
      </c>
      <c r="E317" s="78"/>
      <c r="F317" s="199"/>
      <c r="G317" s="200"/>
      <c r="H317" s="48"/>
      <c r="I317" s="1294"/>
      <c r="J317" s="1295"/>
      <c r="K317" s="1295"/>
      <c r="L317" s="78" t="s">
        <v>135</v>
      </c>
      <c r="M317" s="78"/>
      <c r="N317" s="199"/>
    </row>
    <row r="318" spans="1:14">
      <c r="A318" s="1296" t="s">
        <v>136</v>
      </c>
      <c r="B318" s="1297"/>
      <c r="C318" s="1297"/>
      <c r="D318" s="1248" t="s">
        <v>137</v>
      </c>
      <c r="E318" s="1248"/>
      <c r="F318" s="1251"/>
      <c r="G318" s="50"/>
      <c r="H318" s="48"/>
      <c r="I318" s="1296" t="s">
        <v>136</v>
      </c>
      <c r="J318" s="1297"/>
      <c r="K318" s="1297"/>
      <c r="L318" s="1248" t="s">
        <v>137</v>
      </c>
      <c r="M318" s="1248"/>
      <c r="N318" s="1251"/>
    </row>
    <row r="319" spans="1:14" ht="13.5" thickBot="1">
      <c r="A319" s="208"/>
      <c r="B319" s="209"/>
      <c r="C319" s="209"/>
      <c r="D319" s="209"/>
      <c r="E319" s="209"/>
      <c r="F319" s="210"/>
      <c r="G319" s="200"/>
      <c r="H319" s="48"/>
      <c r="I319" s="208"/>
      <c r="J319" s="209"/>
      <c r="K319" s="209"/>
      <c r="L319" s="209"/>
      <c r="M319" s="209"/>
      <c r="N319" s="210"/>
    </row>
    <row r="320" spans="1:14" ht="13.5" thickBot="1">
      <c r="A320" s="78"/>
      <c r="B320" s="78"/>
      <c r="C320" s="78"/>
      <c r="D320" s="78"/>
      <c r="E320" s="78"/>
      <c r="F320" s="78"/>
      <c r="G320" s="200"/>
      <c r="H320" s="78"/>
      <c r="I320" s="78"/>
      <c r="J320" s="78"/>
      <c r="K320" s="78"/>
      <c r="L320" s="78"/>
      <c r="M320" s="78"/>
      <c r="N320" s="78"/>
    </row>
    <row r="321" spans="1:14" ht="19.5" customHeight="1">
      <c r="A321" s="1274" t="s">
        <v>138</v>
      </c>
      <c r="B321" s="1275"/>
      <c r="C321" s="1275"/>
      <c r="D321" s="1275"/>
      <c r="E321" s="1275"/>
      <c r="F321" s="1276"/>
      <c r="G321" s="50"/>
      <c r="H321" s="48"/>
      <c r="I321" s="1274" t="s">
        <v>138</v>
      </c>
      <c r="J321" s="1275"/>
      <c r="K321" s="1275"/>
      <c r="L321" s="1275"/>
      <c r="M321" s="1275"/>
      <c r="N321" s="1276"/>
    </row>
    <row r="322" spans="1:14">
      <c r="A322" s="56"/>
      <c r="B322" s="78"/>
      <c r="C322" s="78"/>
      <c r="D322" s="198"/>
      <c r="E322" s="78"/>
      <c r="F322" s="199"/>
      <c r="G322" s="200"/>
      <c r="H322" s="48"/>
      <c r="I322" s="56"/>
      <c r="J322" s="78"/>
      <c r="K322" s="78"/>
      <c r="L322" s="198"/>
      <c r="M322" s="78"/>
      <c r="N322" s="199"/>
    </row>
    <row r="323" spans="1:14">
      <c r="A323" s="56" t="s">
        <v>120</v>
      </c>
      <c r="B323" s="201">
        <f>'Nom. Sic. Sem. 3'!$C$4</f>
        <v>43542</v>
      </c>
      <c r="C323" s="78" t="s">
        <v>16</v>
      </c>
      <c r="D323" s="201">
        <f>'Nom. Sic. Sem. 3'!$G$4</f>
        <v>43548</v>
      </c>
      <c r="E323" s="78" t="s">
        <v>121</v>
      </c>
      <c r="F323" s="199">
        <f>'Nom. Sic. Sem. 3'!$J$4</f>
        <v>2019</v>
      </c>
      <c r="G323" s="200"/>
      <c r="H323" s="48"/>
      <c r="I323" s="56" t="s">
        <v>120</v>
      </c>
      <c r="J323" s="201">
        <f>'Nom. Sic. Sem. 3'!$C$4</f>
        <v>43542</v>
      </c>
      <c r="K323" s="78" t="s">
        <v>16</v>
      </c>
      <c r="L323" s="201">
        <f>'Nom. Sic. Sem. 3'!$G$4</f>
        <v>43548</v>
      </c>
      <c r="M323" s="78" t="s">
        <v>121</v>
      </c>
      <c r="N323" s="199">
        <f>'Nom. Sic. Sem. 3'!$J$4</f>
        <v>2019</v>
      </c>
    </row>
    <row r="324" spans="1:14">
      <c r="A324" s="1277" t="s">
        <v>122</v>
      </c>
      <c r="B324" s="1278"/>
      <c r="C324" s="1279" t="str">
        <f>'Nom. Sic. Sem. 3'!$B$26</f>
        <v>Antonio Bravo</v>
      </c>
      <c r="D324" s="1279"/>
      <c r="E324" s="1279"/>
      <c r="F324" s="1280"/>
      <c r="G324" s="60"/>
      <c r="H324" s="48"/>
      <c r="I324" s="1277" t="s">
        <v>122</v>
      </c>
      <c r="J324" s="1278"/>
      <c r="K324" s="1279" t="str">
        <f>'Nom. Sic. Sem. 3'!$B$27</f>
        <v>Marco A. González</v>
      </c>
      <c r="L324" s="1279"/>
      <c r="M324" s="1279"/>
      <c r="N324" s="1280"/>
    </row>
    <row r="325" spans="1:14">
      <c r="A325" s="58"/>
      <c r="B325" s="59"/>
      <c r="C325" s="79"/>
      <c r="D325" s="79"/>
      <c r="E325" s="79"/>
      <c r="F325" s="202"/>
      <c r="G325" s="60"/>
      <c r="H325" s="48"/>
      <c r="I325" s="58"/>
      <c r="J325" s="59"/>
      <c r="K325" s="79"/>
      <c r="L325" s="79"/>
      <c r="M325" s="79"/>
      <c r="N325" s="202"/>
    </row>
    <row r="326" spans="1:14">
      <c r="A326" s="197">
        <f>'Nom. Sic. Sem. 3'!$L$26</f>
        <v>5</v>
      </c>
      <c r="B326" s="78" t="s">
        <v>123</v>
      </c>
      <c r="C326" s="78"/>
      <c r="D326" s="78"/>
      <c r="E326" s="1300">
        <f>'Nom. Sic. Sem. 3'!$M$26</f>
        <v>3000</v>
      </c>
      <c r="F326" s="1301"/>
      <c r="G326" s="203"/>
      <c r="H326" s="48"/>
      <c r="I326" s="197">
        <f>'Nom. Sic. Sem. 3'!$L$27</f>
        <v>5</v>
      </c>
      <c r="J326" s="78" t="s">
        <v>123</v>
      </c>
      <c r="K326" s="78"/>
      <c r="L326" s="78"/>
      <c r="M326" s="1300">
        <f>'Nom. Sic. Sem. 3'!$M$27</f>
        <v>3270</v>
      </c>
      <c r="N326" s="1301"/>
    </row>
    <row r="327" spans="1:14">
      <c r="A327" s="197"/>
      <c r="B327" s="78"/>
      <c r="C327" s="78"/>
      <c r="D327" s="78"/>
      <c r="E327" s="1300">
        <v>0</v>
      </c>
      <c r="F327" s="1301"/>
      <c r="G327" s="203"/>
      <c r="H327" s="48"/>
      <c r="I327" s="197"/>
      <c r="J327" s="78"/>
      <c r="K327" s="78"/>
      <c r="L327" s="78"/>
      <c r="M327" s="1300">
        <v>0</v>
      </c>
      <c r="N327" s="1301"/>
    </row>
    <row r="328" spans="1:14">
      <c r="A328" s="197"/>
      <c r="B328" s="78" t="s">
        <v>124</v>
      </c>
      <c r="C328" s="78"/>
      <c r="D328" s="78"/>
      <c r="E328" s="1300">
        <f>'Nom. Sic. Sem. 3'!$N$26</f>
        <v>0</v>
      </c>
      <c r="F328" s="1301"/>
      <c r="G328" s="203"/>
      <c r="H328" s="48"/>
      <c r="I328" s="197"/>
      <c r="J328" s="78" t="s">
        <v>124</v>
      </c>
      <c r="K328" s="78"/>
      <c r="L328" s="78"/>
      <c r="M328" s="1300">
        <f>'Nom. Sic. Sem. 3'!$N$27</f>
        <v>0</v>
      </c>
      <c r="N328" s="1301"/>
    </row>
    <row r="329" spans="1:14">
      <c r="A329" s="204">
        <v>0</v>
      </c>
      <c r="B329" s="78" t="s">
        <v>125</v>
      </c>
      <c r="C329" s="78"/>
      <c r="D329" s="78"/>
      <c r="E329" s="1300">
        <v>0</v>
      </c>
      <c r="F329" s="1301"/>
      <c r="G329" s="203"/>
      <c r="H329" s="48"/>
      <c r="I329" s="204">
        <v>0</v>
      </c>
      <c r="J329" s="78" t="s">
        <v>125</v>
      </c>
      <c r="K329" s="78"/>
      <c r="L329" s="78"/>
      <c r="M329" s="1300">
        <v>0</v>
      </c>
      <c r="N329" s="1301"/>
    </row>
    <row r="330" spans="1:14">
      <c r="A330" s="204">
        <v>0</v>
      </c>
      <c r="B330" s="78" t="s">
        <v>126</v>
      </c>
      <c r="C330" s="78"/>
      <c r="D330" s="78"/>
      <c r="E330" s="1300">
        <v>0</v>
      </c>
      <c r="F330" s="1301"/>
      <c r="G330" s="203"/>
      <c r="H330" s="48"/>
      <c r="I330" s="204">
        <v>0</v>
      </c>
      <c r="J330" s="78" t="s">
        <v>126</v>
      </c>
      <c r="K330" s="78"/>
      <c r="L330" s="78"/>
      <c r="M330" s="1300">
        <v>0</v>
      </c>
      <c r="N330" s="1301"/>
    </row>
    <row r="331" spans="1:14">
      <c r="A331" s="66">
        <f>'Nom. Sic. Sem. 3'!V26</f>
        <v>1</v>
      </c>
      <c r="B331" s="226" t="s">
        <v>261</v>
      </c>
      <c r="C331" s="226"/>
      <c r="D331" s="78"/>
      <c r="E331" s="1298">
        <f>'Nom. Sic. Sem. 3'!W26</f>
        <v>1200</v>
      </c>
      <c r="F331" s="1299"/>
      <c r="G331" s="203"/>
      <c r="H331" s="48"/>
      <c r="I331" s="66">
        <f>'Nom. Sic. Sem. 3'!V27</f>
        <v>1</v>
      </c>
      <c r="J331" s="226" t="s">
        <v>261</v>
      </c>
      <c r="K331" s="226"/>
      <c r="L331" s="78"/>
      <c r="M331" s="1298">
        <f>'Nom. Sic. Sem. 3'!W27</f>
        <v>1308</v>
      </c>
      <c r="N331" s="1299"/>
    </row>
    <row r="332" spans="1:14">
      <c r="A332" s="66">
        <f>'Nom. Sic. Sem. 3'!X26</f>
        <v>1</v>
      </c>
      <c r="B332" s="226" t="s">
        <v>262</v>
      </c>
      <c r="C332" s="226"/>
      <c r="D332" s="78"/>
      <c r="E332" s="1298">
        <f>'Nom. Sic. Sem. 3'!Y26</f>
        <v>1050</v>
      </c>
      <c r="F332" s="1299"/>
      <c r="G332" s="203"/>
      <c r="H332" s="48"/>
      <c r="I332" s="66">
        <f>'Nom. Sic. Sem. 3'!X27</f>
        <v>1</v>
      </c>
      <c r="J332" s="226" t="s">
        <v>262</v>
      </c>
      <c r="K332" s="226"/>
      <c r="L332" s="78"/>
      <c r="M332" s="1298">
        <f>'Nom. Sic. Sem. 3'!Y27</f>
        <v>1144.5</v>
      </c>
      <c r="N332" s="1299"/>
    </row>
    <row r="333" spans="1:14">
      <c r="A333" s="204">
        <f>'Nom. Sic. Sem. 3'!$AB$26</f>
        <v>2</v>
      </c>
      <c r="B333" s="78" t="s">
        <v>128</v>
      </c>
      <c r="C333" s="78"/>
      <c r="D333" s="78"/>
      <c r="E333" s="1300">
        <f>'Nom. Sic. Sem. 3'!$AC$26</f>
        <v>2100</v>
      </c>
      <c r="F333" s="1301"/>
      <c r="G333" s="203"/>
      <c r="H333" s="48"/>
      <c r="I333" s="204">
        <f>'Nom. Sic. Sem. 3'!$AB$27</f>
        <v>2</v>
      </c>
      <c r="J333" s="78" t="s">
        <v>128</v>
      </c>
      <c r="K333" s="78"/>
      <c r="L333" s="78"/>
      <c r="M333" s="1300">
        <f>'Nom. Sic. Sem. 3'!$AC$27</f>
        <v>2289</v>
      </c>
      <c r="N333" s="1301"/>
    </row>
    <row r="334" spans="1:14">
      <c r="A334" s="204">
        <f>'Nom. Sic. Sem. 3'!$O$26</f>
        <v>0</v>
      </c>
      <c r="B334" s="1278" t="str">
        <f>'Nom. Sic. Sem. 1'!$O$4</f>
        <v>PR / RM /F</v>
      </c>
      <c r="C334" s="1278"/>
      <c r="D334" s="1278"/>
      <c r="E334" s="1300">
        <f>'Nom. Sic. Sem. 3'!$P$26</f>
        <v>0</v>
      </c>
      <c r="F334" s="1301"/>
      <c r="G334" s="203"/>
      <c r="H334" s="48"/>
      <c r="I334" s="204">
        <f>'Nom. Sic. Sem. 3'!$O$27</f>
        <v>0</v>
      </c>
      <c r="J334" s="1278" t="str">
        <f>'Nom. Sic. Sem. 1'!$O$4</f>
        <v>PR / RM /F</v>
      </c>
      <c r="K334" s="1278"/>
      <c r="L334" s="1278"/>
      <c r="M334" s="1300">
        <f>'Nom. Sic. Sem. 3'!$P$27</f>
        <v>0</v>
      </c>
      <c r="N334" s="1301"/>
    </row>
    <row r="335" spans="1:14" ht="16.5" customHeight="1">
      <c r="A335" s="56"/>
      <c r="B335" s="1261" t="s">
        <v>10</v>
      </c>
      <c r="C335" s="1261"/>
      <c r="D335" s="78"/>
      <c r="E335" s="1298">
        <f>SUM(E326:F334)</f>
        <v>7350</v>
      </c>
      <c r="F335" s="1302"/>
      <c r="G335" s="50"/>
      <c r="H335" s="48"/>
      <c r="I335" s="56"/>
      <c r="J335" s="1261" t="s">
        <v>10</v>
      </c>
      <c r="K335" s="1261"/>
      <c r="L335" s="78"/>
      <c r="M335" s="1298">
        <f>SUM(M326:N334)</f>
        <v>8011.5</v>
      </c>
      <c r="N335" s="1302"/>
    </row>
    <row r="336" spans="1:14">
      <c r="A336" s="1263" t="s">
        <v>105</v>
      </c>
      <c r="B336" s="1248"/>
      <c r="C336" s="1248"/>
      <c r="D336" s="1248"/>
      <c r="E336" s="1248"/>
      <c r="F336" s="1251"/>
      <c r="G336" s="50"/>
      <c r="H336" s="48"/>
      <c r="I336" s="1263" t="s">
        <v>105</v>
      </c>
      <c r="J336" s="1248"/>
      <c r="K336" s="1248"/>
      <c r="L336" s="1248"/>
      <c r="M336" s="1248"/>
      <c r="N336" s="1251"/>
    </row>
    <row r="337" spans="1:14">
      <c r="A337" s="1277" t="s">
        <v>129</v>
      </c>
      <c r="B337" s="1278"/>
      <c r="C337" s="1278"/>
      <c r="D337" s="206">
        <f>'Nom. Sic. Sem. 3'!$AG$26</f>
        <v>0</v>
      </c>
      <c r="E337" s="78"/>
      <c r="F337" s="199"/>
      <c r="G337" s="200"/>
      <c r="H337" s="48"/>
      <c r="I337" s="1277" t="s">
        <v>129</v>
      </c>
      <c r="J337" s="1278"/>
      <c r="K337" s="1278"/>
      <c r="L337" s="206">
        <f>'Nom. Sic. Sem. 3'!$AG$27</f>
        <v>0</v>
      </c>
      <c r="M337" s="78"/>
      <c r="N337" s="199"/>
    </row>
    <row r="338" spans="1:14">
      <c r="A338" s="1277" t="s">
        <v>130</v>
      </c>
      <c r="B338" s="1278"/>
      <c r="C338" s="1278"/>
      <c r="D338" s="206">
        <f>'Nom. Sic. Sem. 3'!$AE$26</f>
        <v>189</v>
      </c>
      <c r="E338" s="206"/>
      <c r="F338" s="199"/>
      <c r="G338" s="200"/>
      <c r="H338" s="48"/>
      <c r="I338" s="1277" t="s">
        <v>130</v>
      </c>
      <c r="J338" s="1278"/>
      <c r="K338" s="1278"/>
      <c r="L338" s="206">
        <f>'Nom. Sic. Sem. 3'!$AE$27</f>
        <v>0</v>
      </c>
      <c r="M338" s="206"/>
      <c r="N338" s="199"/>
    </row>
    <row r="339" spans="1:14">
      <c r="A339" s="58" t="s">
        <v>131</v>
      </c>
      <c r="B339" s="59"/>
      <c r="C339" s="59"/>
      <c r="D339" s="206">
        <f>'Nom. Sic. Sem. 3'!$AF$26</f>
        <v>73.5</v>
      </c>
      <c r="E339" s="78"/>
      <c r="F339" s="199"/>
      <c r="G339" s="200"/>
      <c r="H339" s="48"/>
      <c r="I339" s="58" t="s">
        <v>131</v>
      </c>
      <c r="J339" s="59"/>
      <c r="K339" s="59"/>
      <c r="L339" s="206">
        <f>'Nom. Sic. Sem. 3'!$AF$27</f>
        <v>80.114999999999995</v>
      </c>
      <c r="M339" s="78"/>
      <c r="N339" s="199"/>
    </row>
    <row r="340" spans="1:14">
      <c r="A340" s="1277" t="s">
        <v>132</v>
      </c>
      <c r="B340" s="1278"/>
      <c r="C340" s="1278"/>
      <c r="D340" s="206">
        <f>'Nom. Sic. Sem. 3'!$AH$26</f>
        <v>0</v>
      </c>
      <c r="E340" s="78"/>
      <c r="F340" s="199"/>
      <c r="G340" s="200"/>
      <c r="H340" s="48"/>
      <c r="I340" s="1277" t="s">
        <v>132</v>
      </c>
      <c r="J340" s="1278"/>
      <c r="K340" s="1278"/>
      <c r="L340" s="206">
        <f>'Nom. Sic. Sem. 3'!$AH$27</f>
        <v>0</v>
      </c>
      <c r="M340" s="78"/>
      <c r="N340" s="199"/>
    </row>
    <row r="341" spans="1:14">
      <c r="A341" s="1277" t="s">
        <v>133</v>
      </c>
      <c r="B341" s="1278"/>
      <c r="C341" s="1278"/>
      <c r="D341" s="206">
        <f>'Nom. Sic. Sem. 3'!$AI$26</f>
        <v>73.5</v>
      </c>
      <c r="E341" s="78"/>
      <c r="F341" s="199"/>
      <c r="G341" s="200"/>
      <c r="H341" s="48"/>
      <c r="I341" s="1277" t="s">
        <v>133</v>
      </c>
      <c r="J341" s="1278"/>
      <c r="K341" s="1278"/>
      <c r="L341" s="206">
        <f>'Nom. Sic. Sem. 3'!$AI$27</f>
        <v>80.114999999999995</v>
      </c>
      <c r="M341" s="78"/>
      <c r="N341" s="199"/>
    </row>
    <row r="342" spans="1:14" ht="13.5" thickBot="1">
      <c r="A342" s="1303" t="s">
        <v>134</v>
      </c>
      <c r="B342" s="1248"/>
      <c r="C342" s="1248"/>
      <c r="D342" s="78"/>
      <c r="E342" s="1304">
        <f>SUM(D337:D341)</f>
        <v>336</v>
      </c>
      <c r="F342" s="1251"/>
      <c r="G342" s="50"/>
      <c r="H342" s="48"/>
      <c r="I342" s="1303" t="s">
        <v>134</v>
      </c>
      <c r="J342" s="1248"/>
      <c r="K342" s="1248"/>
      <c r="L342" s="78"/>
      <c r="M342" s="1304">
        <f>SUM(L337:L341)</f>
        <v>160.22999999999999</v>
      </c>
      <c r="N342" s="1251"/>
    </row>
    <row r="343" spans="1:14" ht="20.25" customHeight="1" thickBot="1">
      <c r="A343" s="56"/>
      <c r="B343" s="1248" t="s">
        <v>104</v>
      </c>
      <c r="C343" s="1248"/>
      <c r="D343" s="1248"/>
      <c r="E343" s="1292">
        <f>(E335-E342)</f>
        <v>7014</v>
      </c>
      <c r="F343" s="1293"/>
      <c r="G343" s="50"/>
      <c r="H343" s="48"/>
      <c r="I343" s="56"/>
      <c r="J343" s="1248" t="s">
        <v>104</v>
      </c>
      <c r="K343" s="1248"/>
      <c r="L343" s="1248"/>
      <c r="M343" s="1292">
        <f>(M335-M342)</f>
        <v>7851.27</v>
      </c>
      <c r="N343" s="1293"/>
    </row>
    <row r="344" spans="1:14">
      <c r="A344" s="56"/>
      <c r="B344" s="78"/>
      <c r="C344" s="78"/>
      <c r="D344" s="78"/>
      <c r="E344" s="78"/>
      <c r="F344" s="199"/>
      <c r="G344" s="200"/>
      <c r="H344" s="48"/>
      <c r="I344" s="56"/>
      <c r="J344" s="78"/>
      <c r="K344" s="78"/>
      <c r="L344" s="78"/>
      <c r="M344" s="78"/>
      <c r="N344" s="199"/>
    </row>
    <row r="345" spans="1:14">
      <c r="A345" s="56"/>
      <c r="B345" s="78"/>
      <c r="C345" s="78"/>
      <c r="D345" s="78"/>
      <c r="E345" s="78"/>
      <c r="F345" s="199"/>
      <c r="G345" s="200"/>
      <c r="H345" s="48"/>
      <c r="I345" s="56"/>
      <c r="J345" s="78"/>
      <c r="K345" s="78"/>
      <c r="L345" s="78"/>
      <c r="M345" s="78"/>
      <c r="N345" s="199"/>
    </row>
    <row r="346" spans="1:14">
      <c r="A346" s="1294"/>
      <c r="B346" s="1295"/>
      <c r="C346" s="1295"/>
      <c r="D346" s="78" t="s">
        <v>135</v>
      </c>
      <c r="E346" s="78"/>
      <c r="F346" s="199"/>
      <c r="G346" s="200"/>
      <c r="H346" s="48"/>
      <c r="I346" s="1294"/>
      <c r="J346" s="1295"/>
      <c r="K346" s="1295"/>
      <c r="L346" s="78" t="s">
        <v>135</v>
      </c>
      <c r="M346" s="78"/>
      <c r="N346" s="199"/>
    </row>
    <row r="347" spans="1:14">
      <c r="A347" s="1296" t="s">
        <v>136</v>
      </c>
      <c r="B347" s="1297"/>
      <c r="C347" s="1297"/>
      <c r="D347" s="1248" t="s">
        <v>137</v>
      </c>
      <c r="E347" s="1248"/>
      <c r="F347" s="1251"/>
      <c r="G347" s="50"/>
      <c r="H347" s="48"/>
      <c r="I347" s="1296" t="s">
        <v>136</v>
      </c>
      <c r="J347" s="1297"/>
      <c r="K347" s="1297"/>
      <c r="L347" s="1248" t="s">
        <v>137</v>
      </c>
      <c r="M347" s="1248"/>
      <c r="N347" s="1251"/>
    </row>
    <row r="348" spans="1:14" ht="13.5" thickBot="1">
      <c r="A348" s="208"/>
      <c r="B348" s="209"/>
      <c r="C348" s="209"/>
      <c r="D348" s="209"/>
      <c r="E348" s="209"/>
      <c r="F348" s="210"/>
      <c r="G348" s="200"/>
      <c r="H348" s="48"/>
      <c r="I348" s="208"/>
      <c r="J348" s="209"/>
      <c r="K348" s="209"/>
      <c r="L348" s="209"/>
      <c r="M348" s="209"/>
      <c r="N348" s="210"/>
    </row>
    <row r="349" spans="1:14" ht="13.5" thickBot="1">
      <c r="A349" s="211"/>
      <c r="B349" s="78"/>
      <c r="C349" s="78"/>
      <c r="D349" s="78"/>
      <c r="E349" s="1304"/>
      <c r="F349" s="1304"/>
      <c r="G349" s="207"/>
      <c r="H349" s="78"/>
      <c r="I349" s="211"/>
      <c r="J349" s="78"/>
      <c r="K349" s="78"/>
      <c r="L349" s="78"/>
      <c r="M349" s="1304"/>
      <c r="N349" s="1304"/>
    </row>
    <row r="350" spans="1:14" ht="19.5" customHeight="1">
      <c r="A350" s="1274" t="s">
        <v>138</v>
      </c>
      <c r="B350" s="1275"/>
      <c r="C350" s="1275"/>
      <c r="D350" s="1275"/>
      <c r="E350" s="1275"/>
      <c r="F350" s="1276"/>
      <c r="G350" s="50"/>
      <c r="H350" s="48"/>
      <c r="I350" s="1274" t="s">
        <v>138</v>
      </c>
      <c r="J350" s="1275"/>
      <c r="K350" s="1275"/>
      <c r="L350" s="1275"/>
      <c r="M350" s="1275"/>
      <c r="N350" s="1276"/>
    </row>
    <row r="351" spans="1:14">
      <c r="A351" s="56"/>
      <c r="B351" s="78"/>
      <c r="C351" s="78"/>
      <c r="D351" s="198"/>
      <c r="E351" s="78"/>
      <c r="F351" s="199"/>
      <c r="G351" s="200"/>
      <c r="H351" s="48"/>
      <c r="I351" s="56"/>
      <c r="J351" s="78"/>
      <c r="K351" s="78"/>
      <c r="L351" s="198"/>
      <c r="M351" s="78"/>
      <c r="N351" s="199"/>
    </row>
    <row r="352" spans="1:14">
      <c r="A352" s="56" t="s">
        <v>120</v>
      </c>
      <c r="B352" s="201">
        <f>'Nom. Sic. Sem. 3'!$C$4</f>
        <v>43542</v>
      </c>
      <c r="C352" s="78" t="s">
        <v>16</v>
      </c>
      <c r="D352" s="201">
        <f>'Nom. Sic. Sem. 3'!$G$4</f>
        <v>43548</v>
      </c>
      <c r="E352" s="78" t="s">
        <v>121</v>
      </c>
      <c r="F352" s="199">
        <f>'Nom. Sic. Sem. 3'!$J$4</f>
        <v>2019</v>
      </c>
      <c r="G352" s="200"/>
      <c r="H352" s="48"/>
      <c r="I352" s="56" t="s">
        <v>120</v>
      </c>
      <c r="J352" s="201">
        <f>'Nom. Sic. Sem. 3'!$C$4</f>
        <v>43542</v>
      </c>
      <c r="K352" s="78" t="s">
        <v>16</v>
      </c>
      <c r="L352" s="201">
        <f>'Nom. Sic. Sem. 3'!$G$4</f>
        <v>43548</v>
      </c>
      <c r="M352" s="78" t="s">
        <v>121</v>
      </c>
      <c r="N352" s="199">
        <f>'Nom. Sic. Sem. 3'!$J$4</f>
        <v>2019</v>
      </c>
    </row>
    <row r="353" spans="1:14">
      <c r="A353" s="1277" t="s">
        <v>122</v>
      </c>
      <c r="B353" s="1278"/>
      <c r="C353" s="1279" t="str">
        <f>'Nom. Sic. Sem. 3'!$B$28</f>
        <v>Argenis Jesús Garcia*</v>
      </c>
      <c r="D353" s="1279"/>
      <c r="E353" s="1279"/>
      <c r="F353" s="1280"/>
      <c r="G353" s="60"/>
      <c r="H353" s="48"/>
      <c r="I353" s="1277" t="s">
        <v>122</v>
      </c>
      <c r="J353" s="1278"/>
      <c r="K353" s="1279" t="e">
        <f>'Nom. Sic. Sem. 3'!#REF!</f>
        <v>#REF!</v>
      </c>
      <c r="L353" s="1279"/>
      <c r="M353" s="1279"/>
      <c r="N353" s="1280"/>
    </row>
    <row r="354" spans="1:14">
      <c r="A354" s="58"/>
      <c r="B354" s="59"/>
      <c r="C354" s="79"/>
      <c r="D354" s="79"/>
      <c r="E354" s="79"/>
      <c r="F354" s="202"/>
      <c r="G354" s="60"/>
      <c r="H354" s="48"/>
      <c r="I354" s="58"/>
      <c r="J354" s="59"/>
      <c r="K354" s="79"/>
      <c r="L354" s="79"/>
      <c r="M354" s="79"/>
      <c r="N354" s="202"/>
    </row>
    <row r="355" spans="1:14">
      <c r="A355" s="197">
        <f>'Nom. Sic. Sem. 3'!$L$28</f>
        <v>5</v>
      </c>
      <c r="B355" s="78" t="s">
        <v>123</v>
      </c>
      <c r="C355" s="78"/>
      <c r="D355" s="78"/>
      <c r="E355" s="1300">
        <f>'Nom. Sic. Sem. 3'!$M$28</f>
        <v>3000</v>
      </c>
      <c r="F355" s="1301"/>
      <c r="G355" s="203"/>
      <c r="H355" s="48"/>
      <c r="I355" s="197" t="e">
        <f>'Nom. Sic. Sem. 3'!#REF!</f>
        <v>#REF!</v>
      </c>
      <c r="J355" s="78" t="s">
        <v>123</v>
      </c>
      <c r="K355" s="78"/>
      <c r="L355" s="78"/>
      <c r="M355" s="1300" t="e">
        <f>'Nom. Sic. Sem. 3'!#REF!</f>
        <v>#REF!</v>
      </c>
      <c r="N355" s="1301"/>
    </row>
    <row r="356" spans="1:14">
      <c r="A356" s="197"/>
      <c r="B356" s="78"/>
      <c r="C356" s="78"/>
      <c r="D356" s="78"/>
      <c r="E356" s="1300">
        <v>0</v>
      </c>
      <c r="F356" s="1301"/>
      <c r="G356" s="203"/>
      <c r="H356" s="48"/>
      <c r="I356" s="197"/>
      <c r="J356" s="78"/>
      <c r="K356" s="78"/>
      <c r="L356" s="78"/>
      <c r="M356" s="1300">
        <v>0</v>
      </c>
      <c r="N356" s="1301"/>
    </row>
    <row r="357" spans="1:14">
      <c r="A357" s="197"/>
      <c r="B357" s="78" t="s">
        <v>124</v>
      </c>
      <c r="C357" s="78"/>
      <c r="D357" s="78"/>
      <c r="E357" s="1300">
        <f>'Nom. Sic. Sem. 3'!$N$28</f>
        <v>0</v>
      </c>
      <c r="F357" s="1301"/>
      <c r="G357" s="203"/>
      <c r="H357" s="48"/>
      <c r="I357" s="197"/>
      <c r="J357" s="78" t="s">
        <v>124</v>
      </c>
      <c r="K357" s="78"/>
      <c r="L357" s="78"/>
      <c r="M357" s="1300" t="e">
        <f>'Nom. Sic. Sem. 3'!#REF!</f>
        <v>#REF!</v>
      </c>
      <c r="N357" s="1301"/>
    </row>
    <row r="358" spans="1:14">
      <c r="A358" s="204">
        <v>0</v>
      </c>
      <c r="B358" s="78" t="s">
        <v>125</v>
      </c>
      <c r="C358" s="78"/>
      <c r="D358" s="78"/>
      <c r="E358" s="1300">
        <v>0</v>
      </c>
      <c r="F358" s="1301"/>
      <c r="G358" s="203"/>
      <c r="H358" s="48"/>
      <c r="I358" s="204">
        <v>0</v>
      </c>
      <c r="J358" s="78" t="s">
        <v>125</v>
      </c>
      <c r="K358" s="78"/>
      <c r="L358" s="78"/>
      <c r="M358" s="1300">
        <v>0</v>
      </c>
      <c r="N358" s="1301"/>
    </row>
    <row r="359" spans="1:14">
      <c r="A359" s="204">
        <v>0</v>
      </c>
      <c r="B359" s="78" t="s">
        <v>126</v>
      </c>
      <c r="C359" s="78"/>
      <c r="D359" s="78"/>
      <c r="E359" s="1300">
        <v>0</v>
      </c>
      <c r="F359" s="1301"/>
      <c r="G359" s="203"/>
      <c r="H359" s="48"/>
      <c r="I359" s="204">
        <v>0</v>
      </c>
      <c r="J359" s="78" t="s">
        <v>126</v>
      </c>
      <c r="K359" s="78"/>
      <c r="L359" s="78"/>
      <c r="M359" s="1300">
        <v>0</v>
      </c>
      <c r="N359" s="1301"/>
    </row>
    <row r="360" spans="1:14">
      <c r="A360" s="66">
        <f>'Nom. Sic. Sem. 3'!V28</f>
        <v>0</v>
      </c>
      <c r="B360" s="226" t="s">
        <v>261</v>
      </c>
      <c r="C360" s="226"/>
      <c r="D360" s="78"/>
      <c r="E360" s="1298">
        <f>'Nom. Sic. Sem. 3'!W28</f>
        <v>0</v>
      </c>
      <c r="F360" s="1299"/>
      <c r="G360" s="203"/>
      <c r="H360" s="48"/>
      <c r="I360" s="66" t="e">
        <f>'Nom. Sic. Sem. 3'!#REF!</f>
        <v>#REF!</v>
      </c>
      <c r="J360" s="226" t="s">
        <v>261</v>
      </c>
      <c r="K360" s="226"/>
      <c r="L360" s="78"/>
      <c r="M360" s="1298" t="e">
        <f>'Nom. Sic. Sem. 3'!#REF!</f>
        <v>#REF!</v>
      </c>
      <c r="N360" s="1299"/>
    </row>
    <row r="361" spans="1:14">
      <c r="A361" s="66">
        <f>'Nom. Sic. Sem. 3'!X28</f>
        <v>0</v>
      </c>
      <c r="B361" s="226" t="s">
        <v>262</v>
      </c>
      <c r="C361" s="226"/>
      <c r="D361" s="78"/>
      <c r="E361" s="1298">
        <f>'Nom. Sic. Sem. 3'!Y28</f>
        <v>0</v>
      </c>
      <c r="F361" s="1299"/>
      <c r="G361" s="203"/>
      <c r="H361" s="48"/>
      <c r="I361" s="66" t="e">
        <f>'Nom. Sic. Sem. 3'!#REF!</f>
        <v>#REF!</v>
      </c>
      <c r="J361" s="226" t="s">
        <v>262</v>
      </c>
      <c r="K361" s="226"/>
      <c r="L361" s="78"/>
      <c r="M361" s="1298" t="e">
        <f>'Nom. Sic. Sem. 3'!#REF!</f>
        <v>#REF!</v>
      </c>
      <c r="N361" s="1299"/>
    </row>
    <row r="362" spans="1:14">
      <c r="A362" s="204">
        <f>'Nom. Sic. Sem. 3'!$AB$28</f>
        <v>2</v>
      </c>
      <c r="B362" s="78" t="s">
        <v>128</v>
      </c>
      <c r="C362" s="78"/>
      <c r="D362" s="78"/>
      <c r="E362" s="1300">
        <f>'Nom. Sic. Sem. 3'!$AC$28</f>
        <v>1200</v>
      </c>
      <c r="F362" s="1301"/>
      <c r="G362" s="203"/>
      <c r="H362" s="48"/>
      <c r="I362" s="204" t="e">
        <f>'Nom. Sic. Sem. 3'!#REF!</f>
        <v>#REF!</v>
      </c>
      <c r="J362" s="78" t="s">
        <v>128</v>
      </c>
      <c r="K362" s="78"/>
      <c r="L362" s="78"/>
      <c r="M362" s="1300" t="e">
        <f>'Nom. Sic. Sem. 3'!#REF!</f>
        <v>#REF!</v>
      </c>
      <c r="N362" s="1301"/>
    </row>
    <row r="363" spans="1:14">
      <c r="A363" s="204">
        <f>'Nom. Sic. Sem. 3'!$O$28</f>
        <v>0</v>
      </c>
      <c r="B363" s="1278" t="str">
        <f>'Nom. Sic. Sem. 1'!$O$4</f>
        <v>PR / RM /F</v>
      </c>
      <c r="C363" s="1278"/>
      <c r="D363" s="1278"/>
      <c r="E363" s="1300">
        <f>'Nom. Sic. Sem. 3'!$P$28</f>
        <v>0</v>
      </c>
      <c r="F363" s="1301"/>
      <c r="G363" s="203"/>
      <c r="H363" s="48"/>
      <c r="I363" s="204" t="e">
        <f>'Nom. Sic. Sem. 3'!#REF!</f>
        <v>#REF!</v>
      </c>
      <c r="J363" s="1278" t="str">
        <f>'Nom. Sic. Sem. 1'!$O$4</f>
        <v>PR / RM /F</v>
      </c>
      <c r="K363" s="1278"/>
      <c r="L363" s="1278"/>
      <c r="M363" s="1300" t="e">
        <f>'Nom. Sic. Sem. 3'!#REF!</f>
        <v>#REF!</v>
      </c>
      <c r="N363" s="1301"/>
    </row>
    <row r="364" spans="1:14" ht="16.5" customHeight="1">
      <c r="A364" s="56"/>
      <c r="B364" s="1261" t="s">
        <v>10</v>
      </c>
      <c r="C364" s="1261"/>
      <c r="D364" s="78"/>
      <c r="E364" s="1298">
        <f>SUM(E355:F363)</f>
        <v>4200</v>
      </c>
      <c r="F364" s="1302"/>
      <c r="G364" s="50"/>
      <c r="H364" s="48"/>
      <c r="I364" s="56"/>
      <c r="J364" s="1261" t="s">
        <v>10</v>
      </c>
      <c r="K364" s="1261"/>
      <c r="L364" s="78"/>
      <c r="M364" s="1298" t="e">
        <f>SUM(M355:N363)</f>
        <v>#REF!</v>
      </c>
      <c r="N364" s="1302"/>
    </row>
    <row r="365" spans="1:14">
      <c r="A365" s="1263" t="s">
        <v>105</v>
      </c>
      <c r="B365" s="1248"/>
      <c r="C365" s="1248"/>
      <c r="D365" s="1248"/>
      <c r="E365" s="1248"/>
      <c r="F365" s="1251"/>
      <c r="G365" s="50"/>
      <c r="H365" s="48"/>
      <c r="I365" s="1263" t="s">
        <v>105</v>
      </c>
      <c r="J365" s="1248"/>
      <c r="K365" s="1248"/>
      <c r="L365" s="1248"/>
      <c r="M365" s="1248"/>
      <c r="N365" s="1251"/>
    </row>
    <row r="366" spans="1:14">
      <c r="A366" s="1277" t="s">
        <v>129</v>
      </c>
      <c r="B366" s="1278"/>
      <c r="C366" s="1278"/>
      <c r="D366" s="206">
        <f>'Nom. Sic. Sem. 3'!$AG$28</f>
        <v>0</v>
      </c>
      <c r="E366" s="78"/>
      <c r="F366" s="199"/>
      <c r="G366" s="200"/>
      <c r="H366" s="48"/>
      <c r="I366" s="1277" t="s">
        <v>129</v>
      </c>
      <c r="J366" s="1278"/>
      <c r="K366" s="1278"/>
      <c r="L366" s="206" t="e">
        <f>'Nom. Sic. Sem. 3'!#REF!</f>
        <v>#REF!</v>
      </c>
      <c r="M366" s="78"/>
      <c r="N366" s="199"/>
    </row>
    <row r="367" spans="1:14">
      <c r="A367" s="1277" t="s">
        <v>130</v>
      </c>
      <c r="B367" s="1278"/>
      <c r="C367" s="1278"/>
      <c r="D367" s="206">
        <f>'Nom. Sic. Sem. 3'!$AE$28</f>
        <v>189</v>
      </c>
      <c r="E367" s="206"/>
      <c r="F367" s="199"/>
      <c r="G367" s="200"/>
      <c r="H367" s="48"/>
      <c r="I367" s="1277" t="s">
        <v>130</v>
      </c>
      <c r="J367" s="1278"/>
      <c r="K367" s="1278"/>
      <c r="L367" s="206" t="e">
        <f>'Nom. Sic. Sem. 3'!#REF!</f>
        <v>#REF!</v>
      </c>
      <c r="M367" s="206"/>
      <c r="N367" s="199"/>
    </row>
    <row r="368" spans="1:14">
      <c r="A368" s="58" t="s">
        <v>131</v>
      </c>
      <c r="B368" s="59"/>
      <c r="C368" s="59"/>
      <c r="D368" s="206">
        <f>'Nom. Sic. Sem. 3'!$AF$28</f>
        <v>42</v>
      </c>
      <c r="E368" s="78"/>
      <c r="F368" s="199"/>
      <c r="G368" s="200"/>
      <c r="H368" s="48"/>
      <c r="I368" s="58" t="s">
        <v>131</v>
      </c>
      <c r="J368" s="59"/>
      <c r="K368" s="59"/>
      <c r="L368" s="206" t="e">
        <f>'Nom. Sic. Sem. 3'!#REF!</f>
        <v>#REF!</v>
      </c>
      <c r="M368" s="78"/>
      <c r="N368" s="199"/>
    </row>
    <row r="369" spans="1:14">
      <c r="A369" s="1277" t="s">
        <v>132</v>
      </c>
      <c r="B369" s="1278"/>
      <c r="C369" s="1278"/>
      <c r="D369" s="206">
        <f>'Nom. Sic. Sem. 3'!$AH$28</f>
        <v>0</v>
      </c>
      <c r="E369" s="78"/>
      <c r="F369" s="199"/>
      <c r="G369" s="200"/>
      <c r="H369" s="48"/>
      <c r="I369" s="1277" t="s">
        <v>132</v>
      </c>
      <c r="J369" s="1278"/>
      <c r="K369" s="1278"/>
      <c r="L369" s="206" t="e">
        <f>'Nom. Sic. Sem. 3'!#REF!</f>
        <v>#REF!</v>
      </c>
      <c r="M369" s="78"/>
      <c r="N369" s="199"/>
    </row>
    <row r="370" spans="1:14">
      <c r="A370" s="1277" t="s">
        <v>133</v>
      </c>
      <c r="B370" s="1278"/>
      <c r="C370" s="1278"/>
      <c r="D370" s="206">
        <f>'Nom. Sic. Sem. 3'!$AI$28</f>
        <v>42</v>
      </c>
      <c r="E370" s="78"/>
      <c r="F370" s="199"/>
      <c r="G370" s="200"/>
      <c r="H370" s="48"/>
      <c r="I370" s="1277" t="s">
        <v>133</v>
      </c>
      <c r="J370" s="1278"/>
      <c r="K370" s="1278"/>
      <c r="L370" s="206" t="e">
        <f>'Nom. Sic. Sem. 3'!#REF!</f>
        <v>#REF!</v>
      </c>
      <c r="M370" s="78"/>
      <c r="N370" s="199"/>
    </row>
    <row r="371" spans="1:14" ht="13.5" thickBot="1">
      <c r="A371" s="1303" t="s">
        <v>134</v>
      </c>
      <c r="B371" s="1248"/>
      <c r="C371" s="1248"/>
      <c r="D371" s="78"/>
      <c r="E371" s="1304">
        <f>SUM(D366:D370)</f>
        <v>273</v>
      </c>
      <c r="F371" s="1251"/>
      <c r="G371" s="50"/>
      <c r="H371" s="48"/>
      <c r="I371" s="1303" t="s">
        <v>134</v>
      </c>
      <c r="J371" s="1248"/>
      <c r="K371" s="1248"/>
      <c r="L371" s="78"/>
      <c r="M371" s="1304" t="e">
        <f>SUM(L366:L370)</f>
        <v>#REF!</v>
      </c>
      <c r="N371" s="1251"/>
    </row>
    <row r="372" spans="1:14" ht="20.25" customHeight="1" thickBot="1">
      <c r="A372" s="56"/>
      <c r="B372" s="1248" t="s">
        <v>104</v>
      </c>
      <c r="C372" s="1248"/>
      <c r="D372" s="1248"/>
      <c r="E372" s="1292">
        <f>(E364-E371)</f>
        <v>3927</v>
      </c>
      <c r="F372" s="1293"/>
      <c r="G372" s="50"/>
      <c r="H372" s="48"/>
      <c r="I372" s="56"/>
      <c r="J372" s="1248" t="s">
        <v>104</v>
      </c>
      <c r="K372" s="1248"/>
      <c r="L372" s="1248"/>
      <c r="M372" s="1292" t="e">
        <f>(M364-M371)</f>
        <v>#REF!</v>
      </c>
      <c r="N372" s="1293"/>
    </row>
    <row r="373" spans="1:14">
      <c r="A373" s="56"/>
      <c r="B373" s="78"/>
      <c r="C373" s="78"/>
      <c r="D373" s="78"/>
      <c r="E373" s="78"/>
      <c r="F373" s="199"/>
      <c r="G373" s="200"/>
      <c r="H373" s="48"/>
      <c r="I373" s="56"/>
      <c r="J373" s="78"/>
      <c r="K373" s="78"/>
      <c r="L373" s="78"/>
      <c r="M373" s="78"/>
      <c r="N373" s="199"/>
    </row>
    <row r="374" spans="1:14">
      <c r="A374" s="56"/>
      <c r="B374" s="78"/>
      <c r="C374" s="78"/>
      <c r="D374" s="78"/>
      <c r="E374" s="78"/>
      <c r="F374" s="199"/>
      <c r="G374" s="200"/>
      <c r="H374" s="48"/>
      <c r="I374" s="56"/>
      <c r="J374" s="78"/>
      <c r="K374" s="78"/>
      <c r="L374" s="78"/>
      <c r="M374" s="78"/>
      <c r="N374" s="199"/>
    </row>
    <row r="375" spans="1:14">
      <c r="A375" s="1294"/>
      <c r="B375" s="1295"/>
      <c r="C375" s="1295"/>
      <c r="D375" s="78" t="s">
        <v>135</v>
      </c>
      <c r="E375" s="78"/>
      <c r="F375" s="199"/>
      <c r="G375" s="200"/>
      <c r="H375" s="48"/>
      <c r="I375" s="1294"/>
      <c r="J375" s="1295"/>
      <c r="K375" s="1295"/>
      <c r="L375" s="78" t="s">
        <v>135</v>
      </c>
      <c r="M375" s="78"/>
      <c r="N375" s="199"/>
    </row>
    <row r="376" spans="1:14">
      <c r="A376" s="1296" t="s">
        <v>136</v>
      </c>
      <c r="B376" s="1297"/>
      <c r="C376" s="1297"/>
      <c r="D376" s="1248" t="s">
        <v>137</v>
      </c>
      <c r="E376" s="1248"/>
      <c r="F376" s="1251"/>
      <c r="G376" s="50"/>
      <c r="H376" s="48"/>
      <c r="I376" s="1296" t="s">
        <v>136</v>
      </c>
      <c r="J376" s="1297"/>
      <c r="K376" s="1297"/>
      <c r="L376" s="1248" t="s">
        <v>137</v>
      </c>
      <c r="M376" s="1248"/>
      <c r="N376" s="1251"/>
    </row>
    <row r="377" spans="1:14" ht="13.5" thickBot="1">
      <c r="A377" s="208"/>
      <c r="B377" s="209"/>
      <c r="C377" s="209"/>
      <c r="D377" s="209"/>
      <c r="E377" s="209"/>
      <c r="F377" s="210"/>
      <c r="G377" s="200"/>
      <c r="H377" s="48"/>
      <c r="I377" s="208"/>
      <c r="J377" s="209"/>
      <c r="K377" s="209"/>
      <c r="L377" s="209"/>
      <c r="M377" s="209"/>
      <c r="N377" s="210"/>
    </row>
    <row r="378" spans="1:14" ht="13.5" thickBot="1">
      <c r="A378" s="70"/>
      <c r="B378" s="78"/>
      <c r="C378" s="78"/>
      <c r="D378" s="78"/>
      <c r="E378" s="1304"/>
      <c r="F378" s="1304"/>
      <c r="G378" s="207"/>
      <c r="H378" s="78"/>
      <c r="I378" s="70"/>
      <c r="J378" s="78"/>
      <c r="K378" s="78"/>
      <c r="L378" s="78"/>
      <c r="M378" s="1304"/>
      <c r="N378" s="1304"/>
    </row>
    <row r="379" spans="1:14" ht="19.5" customHeight="1">
      <c r="A379" s="1274" t="s">
        <v>138</v>
      </c>
      <c r="B379" s="1275"/>
      <c r="C379" s="1275"/>
      <c r="D379" s="1275"/>
      <c r="E379" s="1275"/>
      <c r="F379" s="1276"/>
      <c r="G379" s="50"/>
      <c r="H379" s="48"/>
      <c r="I379" s="1274" t="s">
        <v>138</v>
      </c>
      <c r="J379" s="1275"/>
      <c r="K379" s="1275"/>
      <c r="L379" s="1275"/>
      <c r="M379" s="1275"/>
      <c r="N379" s="1276"/>
    </row>
    <row r="380" spans="1:14">
      <c r="A380" s="56"/>
      <c r="B380" s="78"/>
      <c r="C380" s="78"/>
      <c r="D380" s="198"/>
      <c r="E380" s="78"/>
      <c r="F380" s="199"/>
      <c r="G380" s="200"/>
      <c r="H380" s="48"/>
      <c r="I380" s="56"/>
      <c r="J380" s="78"/>
      <c r="K380" s="78"/>
      <c r="L380" s="198"/>
      <c r="M380" s="78"/>
      <c r="N380" s="199"/>
    </row>
    <row r="381" spans="1:14">
      <c r="A381" s="56" t="s">
        <v>120</v>
      </c>
      <c r="B381" s="201">
        <f>'Nom. Sic. Sem. 3'!$C$4</f>
        <v>43542</v>
      </c>
      <c r="C381" s="78" t="s">
        <v>16</v>
      </c>
      <c r="D381" s="201">
        <f>'Nom. Sic. Sem. 1'!$G$4</f>
        <v>43534</v>
      </c>
      <c r="E381" s="78" t="s">
        <v>121</v>
      </c>
      <c r="F381" s="199">
        <f>'Nom. Sic. Sem. 3'!$J$4</f>
        <v>2019</v>
      </c>
      <c r="G381" s="200"/>
      <c r="H381" s="48"/>
      <c r="I381" s="56" t="s">
        <v>120</v>
      </c>
      <c r="J381" s="201">
        <f>'Nom. Sic. Sem. 3'!$C$4</f>
        <v>43542</v>
      </c>
      <c r="K381" s="78" t="s">
        <v>16</v>
      </c>
      <c r="L381" s="201">
        <f>'Nom. Sic. Sem. 3'!$G$4</f>
        <v>43548</v>
      </c>
      <c r="M381" s="78" t="s">
        <v>121</v>
      </c>
      <c r="N381" s="199">
        <f>'Nom. Sic. Sem. 3'!$J$4</f>
        <v>2019</v>
      </c>
    </row>
    <row r="382" spans="1:14">
      <c r="A382" s="1277" t="s">
        <v>122</v>
      </c>
      <c r="B382" s="1278"/>
      <c r="C382" s="1279" t="e">
        <f>'Nom. Sic. Sem. 3'!#REF!</f>
        <v>#REF!</v>
      </c>
      <c r="D382" s="1279"/>
      <c r="E382" s="1279"/>
      <c r="F382" s="1280"/>
      <c r="G382" s="60"/>
      <c r="H382" s="48"/>
      <c r="I382" s="1277" t="s">
        <v>122</v>
      </c>
      <c r="J382" s="1278"/>
      <c r="K382" s="1279" t="e">
        <f>'Nom. Sic. Sem. 3'!#REF!</f>
        <v>#REF!</v>
      </c>
      <c r="L382" s="1279"/>
      <c r="M382" s="1279"/>
      <c r="N382" s="1280"/>
    </row>
    <row r="383" spans="1:14">
      <c r="A383" s="58"/>
      <c r="B383" s="59"/>
      <c r="C383" s="79"/>
      <c r="D383" s="79"/>
      <c r="E383" s="79"/>
      <c r="F383" s="202"/>
      <c r="G383" s="60"/>
      <c r="H383" s="48"/>
      <c r="I383" s="58"/>
      <c r="J383" s="59"/>
      <c r="K383" s="79"/>
      <c r="L383" s="79"/>
      <c r="M383" s="79"/>
      <c r="N383" s="202"/>
    </row>
    <row r="384" spans="1:14">
      <c r="A384" s="197" t="e">
        <f>'Nom. Sic. Sem. 3'!#REF!</f>
        <v>#REF!</v>
      </c>
      <c r="B384" s="78" t="s">
        <v>123</v>
      </c>
      <c r="C384" s="78"/>
      <c r="D384" s="78"/>
      <c r="E384" s="1300" t="e">
        <f>'Nom. Sic. Sem. 3'!#REF!</f>
        <v>#REF!</v>
      </c>
      <c r="F384" s="1301"/>
      <c r="G384" s="203"/>
      <c r="H384" s="48"/>
      <c r="I384" s="197" t="e">
        <f>'Nom. Sic. Sem. 3'!#REF!</f>
        <v>#REF!</v>
      </c>
      <c r="J384" s="78" t="s">
        <v>123</v>
      </c>
      <c r="K384" s="78"/>
      <c r="L384" s="78"/>
      <c r="M384" s="1300" t="e">
        <f>'Nom. Sic. Sem. 3'!#REF!</f>
        <v>#REF!</v>
      </c>
      <c r="N384" s="1301"/>
    </row>
    <row r="385" spans="1:14">
      <c r="A385" s="197"/>
      <c r="B385" s="78"/>
      <c r="C385" s="78"/>
      <c r="D385" s="78"/>
      <c r="E385" s="1300">
        <v>0</v>
      </c>
      <c r="F385" s="1301"/>
      <c r="G385" s="203"/>
      <c r="H385" s="48"/>
      <c r="I385" s="197"/>
      <c r="J385" s="78"/>
      <c r="K385" s="78"/>
      <c r="L385" s="78"/>
      <c r="M385" s="1300">
        <v>0</v>
      </c>
      <c r="N385" s="1301"/>
    </row>
    <row r="386" spans="1:14">
      <c r="A386" s="197"/>
      <c r="B386" s="78" t="s">
        <v>124</v>
      </c>
      <c r="C386" s="78"/>
      <c r="D386" s="78"/>
      <c r="E386" s="1300" t="e">
        <f>'Nom. Sic. Sem. 3'!#REF!</f>
        <v>#REF!</v>
      </c>
      <c r="F386" s="1301"/>
      <c r="G386" s="203"/>
      <c r="H386" s="48"/>
      <c r="I386" s="197"/>
      <c r="J386" s="78" t="s">
        <v>124</v>
      </c>
      <c r="K386" s="78"/>
      <c r="L386" s="78"/>
      <c r="M386" s="1300" t="e">
        <f>'Nom. Sic. Sem. 3'!#REF!</f>
        <v>#REF!</v>
      </c>
      <c r="N386" s="1301"/>
    </row>
    <row r="387" spans="1:14">
      <c r="A387" s="204">
        <v>0</v>
      </c>
      <c r="B387" s="78" t="s">
        <v>125</v>
      </c>
      <c r="C387" s="78"/>
      <c r="D387" s="78"/>
      <c r="E387" s="1300">
        <v>0</v>
      </c>
      <c r="F387" s="1301"/>
      <c r="G387" s="203"/>
      <c r="H387" s="48"/>
      <c r="I387" s="204">
        <v>0</v>
      </c>
      <c r="J387" s="78" t="s">
        <v>125</v>
      </c>
      <c r="K387" s="78"/>
      <c r="L387" s="78"/>
      <c r="M387" s="1300">
        <v>0</v>
      </c>
      <c r="N387" s="1301"/>
    </row>
    <row r="388" spans="1:14">
      <c r="A388" s="204">
        <v>0</v>
      </c>
      <c r="B388" s="78" t="s">
        <v>126</v>
      </c>
      <c r="C388" s="78"/>
      <c r="D388" s="78"/>
      <c r="E388" s="1300">
        <v>0</v>
      </c>
      <c r="F388" s="1301"/>
      <c r="G388" s="203"/>
      <c r="H388" s="48"/>
      <c r="I388" s="204">
        <v>0</v>
      </c>
      <c r="J388" s="78" t="s">
        <v>126</v>
      </c>
      <c r="K388" s="78"/>
      <c r="L388" s="78"/>
      <c r="M388" s="1300">
        <v>0</v>
      </c>
      <c r="N388" s="1301"/>
    </row>
    <row r="389" spans="1:14">
      <c r="A389" s="66" t="e">
        <f>'Nom. Sic. Sem. 3'!#REF!</f>
        <v>#REF!</v>
      </c>
      <c r="B389" s="226" t="s">
        <v>261</v>
      </c>
      <c r="C389" s="226"/>
      <c r="D389" s="78"/>
      <c r="E389" s="1298" t="e">
        <f>'Nom. Sic. Sem. 3'!#REF!</f>
        <v>#REF!</v>
      </c>
      <c r="F389" s="1299"/>
      <c r="G389" s="203"/>
      <c r="H389" s="48"/>
      <c r="I389" s="66" t="e">
        <f>'Nom. Sic. Sem. 3'!#REF!</f>
        <v>#REF!</v>
      </c>
      <c r="J389" s="226" t="s">
        <v>261</v>
      </c>
      <c r="K389" s="226"/>
      <c r="L389" s="78"/>
      <c r="M389" s="1298" t="e">
        <f>'Nom. Sic. Sem. 3'!#REF!</f>
        <v>#REF!</v>
      </c>
      <c r="N389" s="1299"/>
    </row>
    <row r="390" spans="1:14">
      <c r="A390" s="66" t="e">
        <f>'Nom. Sic. Sem. 3'!#REF!</f>
        <v>#REF!</v>
      </c>
      <c r="B390" s="226" t="s">
        <v>262</v>
      </c>
      <c r="C390" s="226"/>
      <c r="D390" s="78"/>
      <c r="E390" s="1298" t="e">
        <f>'Nom. Sic. Sem. 3'!#REF!</f>
        <v>#REF!</v>
      </c>
      <c r="F390" s="1299"/>
      <c r="G390" s="203"/>
      <c r="H390" s="48"/>
      <c r="I390" s="66" t="e">
        <f>'Nom. Sic. Sem. 3'!#REF!</f>
        <v>#REF!</v>
      </c>
      <c r="J390" s="226" t="s">
        <v>262</v>
      </c>
      <c r="K390" s="226"/>
      <c r="L390" s="78"/>
      <c r="M390" s="1298" t="e">
        <f>'Nom. Sic. Sem. 3'!#REF!</f>
        <v>#REF!</v>
      </c>
      <c r="N390" s="1299"/>
    </row>
    <row r="391" spans="1:14">
      <c r="A391" s="204" t="e">
        <f>'Nom. Sic. Sem. 3'!#REF!</f>
        <v>#REF!</v>
      </c>
      <c r="B391" s="78" t="s">
        <v>128</v>
      </c>
      <c r="C391" s="78"/>
      <c r="D391" s="78"/>
      <c r="E391" s="1300" t="e">
        <f>'Nom. Sic. Sem. 3'!#REF!</f>
        <v>#REF!</v>
      </c>
      <c r="F391" s="1301"/>
      <c r="G391" s="203"/>
      <c r="H391" s="48"/>
      <c r="I391" s="204" t="e">
        <f>'Nom. Sic. Sem. 3'!#REF!</f>
        <v>#REF!</v>
      </c>
      <c r="J391" s="78" t="s">
        <v>128</v>
      </c>
      <c r="K391" s="78"/>
      <c r="L391" s="78"/>
      <c r="M391" s="1300" t="e">
        <f>'Nom. Sic. Sem. 3'!#REF!</f>
        <v>#REF!</v>
      </c>
      <c r="N391" s="1301"/>
    </row>
    <row r="392" spans="1:14">
      <c r="A392" s="204" t="e">
        <f>'Nom. Sic. Sem. 3'!#REF!</f>
        <v>#REF!</v>
      </c>
      <c r="B392" s="1278" t="str">
        <f>'Nom. Sic. Sem. 1'!$O$4</f>
        <v>PR / RM /F</v>
      </c>
      <c r="C392" s="1278"/>
      <c r="D392" s="1278"/>
      <c r="E392" s="1300" t="e">
        <f>'Nom. Sic. Sem. 3'!#REF!</f>
        <v>#REF!</v>
      </c>
      <c r="F392" s="1301"/>
      <c r="G392" s="203"/>
      <c r="H392" s="48"/>
      <c r="I392" s="204" t="e">
        <f>'Nom. Sic. Sem. 3'!#REF!</f>
        <v>#REF!</v>
      </c>
      <c r="J392" s="1278" t="str">
        <f>'Nom. Sic. Sem. 1'!$O$4</f>
        <v>PR / RM /F</v>
      </c>
      <c r="K392" s="1278"/>
      <c r="L392" s="1278"/>
      <c r="M392" s="1300" t="e">
        <f>'Nom. Sic. Sem. 3'!#REF!</f>
        <v>#REF!</v>
      </c>
      <c r="N392" s="1301"/>
    </row>
    <row r="393" spans="1:14" ht="16.5" customHeight="1">
      <c r="A393" s="56"/>
      <c r="B393" s="1261" t="s">
        <v>10</v>
      </c>
      <c r="C393" s="1261"/>
      <c r="D393" s="78"/>
      <c r="E393" s="1298" t="e">
        <f>SUM(E384:F392)</f>
        <v>#REF!</v>
      </c>
      <c r="F393" s="1302"/>
      <c r="G393" s="50"/>
      <c r="H393" s="48"/>
      <c r="I393" s="56"/>
      <c r="J393" s="1261" t="s">
        <v>10</v>
      </c>
      <c r="K393" s="1261"/>
      <c r="L393" s="78"/>
      <c r="M393" s="1298" t="e">
        <f>SUM(M384:N392)</f>
        <v>#REF!</v>
      </c>
      <c r="N393" s="1302"/>
    </row>
    <row r="394" spans="1:14">
      <c r="A394" s="1263" t="s">
        <v>105</v>
      </c>
      <c r="B394" s="1248"/>
      <c r="C394" s="1248"/>
      <c r="D394" s="1248"/>
      <c r="E394" s="1248"/>
      <c r="F394" s="1251"/>
      <c r="G394" s="50"/>
      <c r="H394" s="48"/>
      <c r="I394" s="1263" t="s">
        <v>105</v>
      </c>
      <c r="J394" s="1248"/>
      <c r="K394" s="1248"/>
      <c r="L394" s="1248"/>
      <c r="M394" s="1248"/>
      <c r="N394" s="1251"/>
    </row>
    <row r="395" spans="1:14">
      <c r="A395" s="1277" t="s">
        <v>129</v>
      </c>
      <c r="B395" s="1278"/>
      <c r="C395" s="1278"/>
      <c r="D395" s="206" t="e">
        <f>'Nom. Sic. Sem. 3'!#REF!</f>
        <v>#REF!</v>
      </c>
      <c r="E395" s="78"/>
      <c r="F395" s="199"/>
      <c r="G395" s="200"/>
      <c r="H395" s="48"/>
      <c r="I395" s="1277" t="s">
        <v>129</v>
      </c>
      <c r="J395" s="1278"/>
      <c r="K395" s="1278"/>
      <c r="L395" s="206" t="e">
        <f>'Nom. Sic. Sem. 3'!#REF!</f>
        <v>#REF!</v>
      </c>
      <c r="M395" s="78"/>
      <c r="N395" s="199"/>
    </row>
    <row r="396" spans="1:14">
      <c r="A396" s="1277" t="s">
        <v>130</v>
      </c>
      <c r="B396" s="1278"/>
      <c r="C396" s="1278"/>
      <c r="D396" s="206" t="e">
        <f>'Nom. Sic. Sem. 3'!#REF!</f>
        <v>#REF!</v>
      </c>
      <c r="E396" s="206"/>
      <c r="F396" s="199"/>
      <c r="G396" s="200"/>
      <c r="H396" s="48"/>
      <c r="I396" s="1277" t="s">
        <v>130</v>
      </c>
      <c r="J396" s="1278"/>
      <c r="K396" s="1278"/>
      <c r="L396" s="206" t="e">
        <f>'Nom. Sic. Sem. 3'!#REF!</f>
        <v>#REF!</v>
      </c>
      <c r="M396" s="206"/>
      <c r="N396" s="199"/>
    </row>
    <row r="397" spans="1:14">
      <c r="A397" s="58" t="s">
        <v>131</v>
      </c>
      <c r="B397" s="59"/>
      <c r="C397" s="59"/>
      <c r="D397" s="206" t="e">
        <f>'Nom. Sic. Sem. 3'!#REF!</f>
        <v>#REF!</v>
      </c>
      <c r="E397" s="78"/>
      <c r="F397" s="199"/>
      <c r="G397" s="200"/>
      <c r="H397" s="48"/>
      <c r="I397" s="58" t="s">
        <v>131</v>
      </c>
      <c r="J397" s="59"/>
      <c r="K397" s="59"/>
      <c r="L397" s="206" t="e">
        <f>'Nom. Sic. Sem. 3'!#REF!</f>
        <v>#REF!</v>
      </c>
      <c r="M397" s="78"/>
      <c r="N397" s="199"/>
    </row>
    <row r="398" spans="1:14">
      <c r="A398" s="1277" t="s">
        <v>132</v>
      </c>
      <c r="B398" s="1278"/>
      <c r="C398" s="1278"/>
      <c r="D398" s="206" t="e">
        <f>'Nom. Sic. Sem. 3'!#REF!</f>
        <v>#REF!</v>
      </c>
      <c r="E398" s="78"/>
      <c r="F398" s="199"/>
      <c r="G398" s="200"/>
      <c r="H398" s="48"/>
      <c r="I398" s="1277" t="s">
        <v>132</v>
      </c>
      <c r="J398" s="1278"/>
      <c r="K398" s="1278"/>
      <c r="L398" s="206" t="e">
        <f>'Nom. Sic. Sem. 3'!#REF!</f>
        <v>#REF!</v>
      </c>
      <c r="M398" s="78"/>
      <c r="N398" s="199"/>
    </row>
    <row r="399" spans="1:14">
      <c r="A399" s="1277" t="s">
        <v>133</v>
      </c>
      <c r="B399" s="1278"/>
      <c r="C399" s="1278"/>
      <c r="D399" s="206" t="e">
        <f>'Nom. Sic. Sem. 3'!#REF!</f>
        <v>#REF!</v>
      </c>
      <c r="E399" s="78"/>
      <c r="F399" s="199"/>
      <c r="G399" s="200"/>
      <c r="H399" s="48"/>
      <c r="I399" s="1277" t="s">
        <v>133</v>
      </c>
      <c r="J399" s="1278"/>
      <c r="K399" s="1278"/>
      <c r="L399" s="206" t="e">
        <f>'Nom. Sic. Sem. 3'!#REF!</f>
        <v>#REF!</v>
      </c>
      <c r="M399" s="78"/>
      <c r="N399" s="199"/>
    </row>
    <row r="400" spans="1:14" ht="13.5" thickBot="1">
      <c r="A400" s="1303" t="s">
        <v>134</v>
      </c>
      <c r="B400" s="1248"/>
      <c r="C400" s="1248"/>
      <c r="D400" s="78"/>
      <c r="E400" s="1304" t="e">
        <f>SUM(D395:D399)</f>
        <v>#REF!</v>
      </c>
      <c r="F400" s="1251"/>
      <c r="G400" s="50"/>
      <c r="H400" s="48"/>
      <c r="I400" s="1303" t="s">
        <v>134</v>
      </c>
      <c r="J400" s="1248"/>
      <c r="K400" s="1248"/>
      <c r="L400" s="78"/>
      <c r="M400" s="1304" t="e">
        <f>SUM(L395:L399)</f>
        <v>#REF!</v>
      </c>
      <c r="N400" s="1251"/>
    </row>
    <row r="401" spans="1:14" ht="20.25" customHeight="1" thickBot="1">
      <c r="A401" s="56"/>
      <c r="B401" s="1248" t="s">
        <v>104</v>
      </c>
      <c r="C401" s="1248"/>
      <c r="D401" s="1248"/>
      <c r="E401" s="1292" t="e">
        <f>(E393-E400)</f>
        <v>#REF!</v>
      </c>
      <c r="F401" s="1293"/>
      <c r="G401" s="50"/>
      <c r="H401" s="48"/>
      <c r="I401" s="56"/>
      <c r="J401" s="1248" t="s">
        <v>104</v>
      </c>
      <c r="K401" s="1248"/>
      <c r="L401" s="1248"/>
      <c r="M401" s="1292" t="e">
        <f>(M393-M400)</f>
        <v>#REF!</v>
      </c>
      <c r="N401" s="1293"/>
    </row>
    <row r="402" spans="1:14">
      <c r="A402" s="56"/>
      <c r="B402" s="78"/>
      <c r="C402" s="78"/>
      <c r="D402" s="78"/>
      <c r="E402" s="78"/>
      <c r="F402" s="199"/>
      <c r="G402" s="200"/>
      <c r="H402" s="48"/>
      <c r="I402" s="56"/>
      <c r="J402" s="78"/>
      <c r="K402" s="78"/>
      <c r="L402" s="78"/>
      <c r="M402" s="78"/>
      <c r="N402" s="199"/>
    </row>
    <row r="403" spans="1:14">
      <c r="A403" s="56"/>
      <c r="B403" s="78"/>
      <c r="C403" s="78"/>
      <c r="D403" s="78"/>
      <c r="E403" s="78"/>
      <c r="F403" s="199"/>
      <c r="G403" s="200"/>
      <c r="H403" s="48"/>
      <c r="I403" s="56"/>
      <c r="J403" s="78"/>
      <c r="K403" s="78"/>
      <c r="L403" s="78"/>
      <c r="M403" s="78"/>
      <c r="N403" s="199"/>
    </row>
    <row r="404" spans="1:14">
      <c r="A404" s="1294"/>
      <c r="B404" s="1295"/>
      <c r="C404" s="1295"/>
      <c r="D404" s="78" t="s">
        <v>135</v>
      </c>
      <c r="E404" s="78"/>
      <c r="F404" s="199"/>
      <c r="G404" s="200"/>
      <c r="H404" s="48"/>
      <c r="I404" s="1294"/>
      <c r="J404" s="1295"/>
      <c r="K404" s="1295"/>
      <c r="L404" s="78" t="s">
        <v>135</v>
      </c>
      <c r="M404" s="78"/>
      <c r="N404" s="199"/>
    </row>
    <row r="405" spans="1:14">
      <c r="A405" s="1296" t="s">
        <v>136</v>
      </c>
      <c r="B405" s="1297"/>
      <c r="C405" s="1297"/>
      <c r="D405" s="1248" t="s">
        <v>137</v>
      </c>
      <c r="E405" s="1248"/>
      <c r="F405" s="1251"/>
      <c r="G405" s="50"/>
      <c r="H405" s="48"/>
      <c r="I405" s="1296" t="s">
        <v>136</v>
      </c>
      <c r="J405" s="1297"/>
      <c r="K405" s="1297"/>
      <c r="L405" s="1248" t="s">
        <v>137</v>
      </c>
      <c r="M405" s="1248"/>
      <c r="N405" s="1251"/>
    </row>
    <row r="406" spans="1:14" ht="13.5" thickBot="1">
      <c r="A406" s="208"/>
      <c r="B406" s="209"/>
      <c r="C406" s="209"/>
      <c r="D406" s="209"/>
      <c r="E406" s="209"/>
      <c r="F406" s="210"/>
      <c r="G406" s="200"/>
      <c r="H406" s="48"/>
      <c r="I406" s="208"/>
      <c r="J406" s="209"/>
      <c r="K406" s="209"/>
      <c r="L406" s="209"/>
      <c r="M406" s="209"/>
      <c r="N406" s="210"/>
    </row>
    <row r="407" spans="1:14" ht="13.5" thickBot="1">
      <c r="A407" s="78"/>
      <c r="B407" s="78"/>
      <c r="C407" s="78"/>
      <c r="D407" s="78"/>
      <c r="E407" s="78"/>
      <c r="F407" s="78"/>
      <c r="G407" s="200"/>
      <c r="H407" s="78"/>
      <c r="I407" s="78"/>
      <c r="J407" s="78"/>
      <c r="K407" s="78"/>
      <c r="L407" s="78"/>
      <c r="M407" s="78"/>
      <c r="N407" s="78"/>
    </row>
    <row r="408" spans="1:14" ht="19.5" hidden="1" customHeight="1">
      <c r="A408" s="1274" t="s">
        <v>138</v>
      </c>
      <c r="B408" s="1275"/>
      <c r="C408" s="1275"/>
      <c r="D408" s="1275"/>
      <c r="E408" s="1275"/>
      <c r="F408" s="1276"/>
      <c r="G408" s="50"/>
      <c r="H408" s="48"/>
      <c r="I408" s="1274" t="s">
        <v>138</v>
      </c>
      <c r="J408" s="1275"/>
      <c r="K408" s="1275"/>
      <c r="L408" s="1275"/>
      <c r="M408" s="1275"/>
      <c r="N408" s="1276"/>
    </row>
    <row r="409" spans="1:14" hidden="1">
      <c r="A409" s="56"/>
      <c r="B409" s="78"/>
      <c r="C409" s="78"/>
      <c r="D409" s="198"/>
      <c r="E409" s="78"/>
      <c r="F409" s="199"/>
      <c r="G409" s="200"/>
      <c r="H409" s="48"/>
      <c r="I409" s="56"/>
      <c r="J409" s="78"/>
      <c r="K409" s="78"/>
      <c r="L409" s="198"/>
      <c r="M409" s="78"/>
      <c r="N409" s="199"/>
    </row>
    <row r="410" spans="1:14" hidden="1">
      <c r="A410" s="56" t="s">
        <v>120</v>
      </c>
      <c r="B410" s="201">
        <f>'Nom. Sic. Sem. 3'!$C$4</f>
        <v>43542</v>
      </c>
      <c r="C410" s="78" t="s">
        <v>16</v>
      </c>
      <c r="D410" s="201">
        <f>'Nom. Sic. Sem. 3'!$G$4</f>
        <v>43548</v>
      </c>
      <c r="E410" s="78" t="s">
        <v>121</v>
      </c>
      <c r="F410" s="199">
        <f>'Nom. Sic. Sem. 3'!$J$4</f>
        <v>2019</v>
      </c>
      <c r="G410" s="200"/>
      <c r="H410" s="48"/>
      <c r="I410" s="56" t="s">
        <v>120</v>
      </c>
      <c r="J410" s="201">
        <f>'Nom. Sic. Sem. 3'!$C$4</f>
        <v>43542</v>
      </c>
      <c r="K410" s="78" t="s">
        <v>16</v>
      </c>
      <c r="L410" s="201">
        <f>'Nom. Sic. Sem. 3'!$G$4</f>
        <v>43548</v>
      </c>
      <c r="M410" s="78" t="s">
        <v>121</v>
      </c>
      <c r="N410" s="199">
        <f>'Nom. Sic. Sem. 3'!$J$4</f>
        <v>2019</v>
      </c>
    </row>
    <row r="411" spans="1:14" hidden="1">
      <c r="A411" s="1277" t="s">
        <v>122</v>
      </c>
      <c r="B411" s="1278"/>
      <c r="C411" s="1279" t="e">
        <f>'Nom. Sic. Sem. 3'!#REF!</f>
        <v>#REF!</v>
      </c>
      <c r="D411" s="1279"/>
      <c r="E411" s="1279"/>
      <c r="F411" s="1280"/>
      <c r="G411" s="60"/>
      <c r="H411" s="48"/>
      <c r="I411" s="1277" t="s">
        <v>122</v>
      </c>
      <c r="J411" s="1278"/>
      <c r="K411" s="1279" t="e">
        <f>'Nom. Sic. Sem. 3'!#REF!</f>
        <v>#REF!</v>
      </c>
      <c r="L411" s="1279"/>
      <c r="M411" s="1279"/>
      <c r="N411" s="1280"/>
    </row>
    <row r="412" spans="1:14" hidden="1">
      <c r="A412" s="58"/>
      <c r="B412" s="59"/>
      <c r="C412" s="79"/>
      <c r="D412" s="79"/>
      <c r="E412" s="79"/>
      <c r="F412" s="202"/>
      <c r="G412" s="60"/>
      <c r="H412" s="48"/>
      <c r="I412" s="58"/>
      <c r="J412" s="59"/>
      <c r="K412" s="79"/>
      <c r="L412" s="79"/>
      <c r="M412" s="79"/>
      <c r="N412" s="202"/>
    </row>
    <row r="413" spans="1:14" hidden="1">
      <c r="A413" s="197" t="e">
        <f>'Nom. Sic. Sem. 3'!#REF!</f>
        <v>#REF!</v>
      </c>
      <c r="B413" s="78" t="s">
        <v>123</v>
      </c>
      <c r="C413" s="78"/>
      <c r="D413" s="78"/>
      <c r="E413" s="1300" t="e">
        <f>'Nom. Sic. Sem. 3'!#REF!</f>
        <v>#REF!</v>
      </c>
      <c r="F413" s="1301"/>
      <c r="G413" s="203"/>
      <c r="H413" s="48"/>
      <c r="I413" s="197" t="e">
        <f>'Nom. Sic. Sem. 3'!#REF!</f>
        <v>#REF!</v>
      </c>
      <c r="J413" s="78" t="s">
        <v>123</v>
      </c>
      <c r="K413" s="78"/>
      <c r="L413" s="78"/>
      <c r="M413" s="1300" t="e">
        <f>'Nom. Sic. Sem. 3'!#REF!</f>
        <v>#REF!</v>
      </c>
      <c r="N413" s="1301"/>
    </row>
    <row r="414" spans="1:14" hidden="1">
      <c r="A414" s="197"/>
      <c r="B414" s="78"/>
      <c r="C414" s="78"/>
      <c r="D414" s="78"/>
      <c r="E414" s="1300">
        <v>0</v>
      </c>
      <c r="F414" s="1301"/>
      <c r="G414" s="203"/>
      <c r="H414" s="48"/>
      <c r="I414" s="197"/>
      <c r="J414" s="78"/>
      <c r="K414" s="78"/>
      <c r="L414" s="78"/>
      <c r="M414" s="1300">
        <v>0</v>
      </c>
      <c r="N414" s="1301"/>
    </row>
    <row r="415" spans="1:14" hidden="1">
      <c r="A415" s="197"/>
      <c r="B415" s="78" t="s">
        <v>124</v>
      </c>
      <c r="C415" s="78"/>
      <c r="D415" s="78"/>
      <c r="E415" s="1300" t="e">
        <f>'Nom. Sic. Sem. 3'!#REF!</f>
        <v>#REF!</v>
      </c>
      <c r="F415" s="1301"/>
      <c r="G415" s="203"/>
      <c r="H415" s="48"/>
      <c r="I415" s="197"/>
      <c r="J415" s="78" t="s">
        <v>124</v>
      </c>
      <c r="K415" s="78"/>
      <c r="L415" s="78"/>
      <c r="M415" s="1300" t="e">
        <f>'Nom. Sic. Sem. 3'!#REF!</f>
        <v>#REF!</v>
      </c>
      <c r="N415" s="1301"/>
    </row>
    <row r="416" spans="1:14" hidden="1">
      <c r="A416" s="204">
        <v>0</v>
      </c>
      <c r="B416" s="78" t="s">
        <v>125</v>
      </c>
      <c r="C416" s="78"/>
      <c r="D416" s="78"/>
      <c r="E416" s="1300">
        <v>0</v>
      </c>
      <c r="F416" s="1301"/>
      <c r="G416" s="203"/>
      <c r="H416" s="48"/>
      <c r="I416" s="204">
        <v>0</v>
      </c>
      <c r="J416" s="78" t="s">
        <v>125</v>
      </c>
      <c r="K416" s="78"/>
      <c r="L416" s="78"/>
      <c r="M416" s="1300">
        <v>0</v>
      </c>
      <c r="N416" s="1301"/>
    </row>
    <row r="417" spans="1:14" hidden="1">
      <c r="A417" s="204">
        <v>0</v>
      </c>
      <c r="B417" s="78" t="s">
        <v>126</v>
      </c>
      <c r="C417" s="78"/>
      <c r="D417" s="78"/>
      <c r="E417" s="1300">
        <v>0</v>
      </c>
      <c r="F417" s="1301"/>
      <c r="G417" s="203"/>
      <c r="H417" s="48"/>
      <c r="I417" s="204">
        <v>0</v>
      </c>
      <c r="J417" s="78" t="s">
        <v>126</v>
      </c>
      <c r="K417" s="78"/>
      <c r="L417" s="78"/>
      <c r="M417" s="1300">
        <v>0</v>
      </c>
      <c r="N417" s="1301"/>
    </row>
    <row r="418" spans="1:14" hidden="1">
      <c r="A418" s="205" t="e">
        <f>'Nom. Sic. Sem. 3'!#REF!</f>
        <v>#REF!</v>
      </c>
      <c r="B418" s="78" t="s">
        <v>127</v>
      </c>
      <c r="C418" s="78"/>
      <c r="D418" s="78"/>
      <c r="E418" s="1300" t="e">
        <f>'Nom. Sic. Sem. 3'!#REF!</f>
        <v>#REF!</v>
      </c>
      <c r="F418" s="1301"/>
      <c r="G418" s="203"/>
      <c r="H418" s="48"/>
      <c r="I418" s="205" t="e">
        <f>'Nom. Sic. Sem. 3'!#REF!</f>
        <v>#REF!</v>
      </c>
      <c r="J418" s="78" t="s">
        <v>127</v>
      </c>
      <c r="K418" s="78"/>
      <c r="L418" s="78"/>
      <c r="M418" s="1300" t="e">
        <f>'Nom. Sic. Sem. 3'!#REF!</f>
        <v>#REF!</v>
      </c>
      <c r="N418" s="1301"/>
    </row>
    <row r="419" spans="1:14" hidden="1">
      <c r="A419" s="204" t="e">
        <f>'Nom. Sic. Sem. 3'!#REF!</f>
        <v>#REF!</v>
      </c>
      <c r="B419" s="78" t="s">
        <v>128</v>
      </c>
      <c r="C419" s="78"/>
      <c r="D419" s="78"/>
      <c r="E419" s="1300" t="e">
        <f>'Nom. Sic. Sem. 3'!#REF!</f>
        <v>#REF!</v>
      </c>
      <c r="F419" s="1301"/>
      <c r="G419" s="203"/>
      <c r="H419" s="48"/>
      <c r="I419" s="204" t="e">
        <f>'Nom. Sic. Sem. 3'!#REF!</f>
        <v>#REF!</v>
      </c>
      <c r="J419" s="78" t="s">
        <v>128</v>
      </c>
      <c r="K419" s="78"/>
      <c r="L419" s="78"/>
      <c r="M419" s="1300" t="e">
        <f>'Nom. Sic. Sem. 3'!#REF!</f>
        <v>#REF!</v>
      </c>
      <c r="N419" s="1301"/>
    </row>
    <row r="420" spans="1:14" hidden="1">
      <c r="A420" s="204" t="e">
        <f>'Nom. Sic. Sem. 3'!#REF!</f>
        <v>#REF!</v>
      </c>
      <c r="B420" s="1278" t="str">
        <f>'Nom. Sic. Sem. 1'!$O$4</f>
        <v>PR / RM /F</v>
      </c>
      <c r="C420" s="1278"/>
      <c r="D420" s="1278"/>
      <c r="E420" s="1300" t="e">
        <f>'Nom. Sic. Sem. 3'!#REF!</f>
        <v>#REF!</v>
      </c>
      <c r="F420" s="1301"/>
      <c r="G420" s="203"/>
      <c r="H420" s="48"/>
      <c r="I420" s="204" t="e">
        <f>'Nom. Sic. Sem. 3'!#REF!</f>
        <v>#REF!</v>
      </c>
      <c r="J420" s="1278" t="str">
        <f>'Nom. Sic. Sem. 1'!$O$4</f>
        <v>PR / RM /F</v>
      </c>
      <c r="K420" s="1278"/>
      <c r="L420" s="1278"/>
      <c r="M420" s="1300" t="e">
        <f>'Nom. Sic. Sem. 3'!#REF!</f>
        <v>#REF!</v>
      </c>
      <c r="N420" s="1301"/>
    </row>
    <row r="421" spans="1:14" ht="16.5" hidden="1" customHeight="1">
      <c r="A421" s="56"/>
      <c r="B421" s="1261" t="s">
        <v>10</v>
      </c>
      <c r="C421" s="1261"/>
      <c r="D421" s="78"/>
      <c r="E421" s="1298" t="e">
        <f>SUM(E413:F420)</f>
        <v>#REF!</v>
      </c>
      <c r="F421" s="1302"/>
      <c r="G421" s="50"/>
      <c r="H421" s="48"/>
      <c r="I421" s="56"/>
      <c r="J421" s="1261" t="s">
        <v>10</v>
      </c>
      <c r="K421" s="1261"/>
      <c r="L421" s="78"/>
      <c r="M421" s="1298" t="e">
        <f>SUM(M413:N420)</f>
        <v>#REF!</v>
      </c>
      <c r="N421" s="1302"/>
    </row>
    <row r="422" spans="1:14" hidden="1">
      <c r="A422" s="1263" t="s">
        <v>105</v>
      </c>
      <c r="B422" s="1248"/>
      <c r="C422" s="1248"/>
      <c r="D422" s="1248"/>
      <c r="E422" s="1248"/>
      <c r="F422" s="1251"/>
      <c r="G422" s="50"/>
      <c r="H422" s="48"/>
      <c r="I422" s="1263" t="s">
        <v>105</v>
      </c>
      <c r="J422" s="1248"/>
      <c r="K422" s="1248"/>
      <c r="L422" s="1248"/>
      <c r="M422" s="1248"/>
      <c r="N422" s="1251"/>
    </row>
    <row r="423" spans="1:14" hidden="1">
      <c r="A423" s="1277" t="s">
        <v>129</v>
      </c>
      <c r="B423" s="1278"/>
      <c r="C423" s="1278"/>
      <c r="D423" s="206" t="e">
        <f>'Nom. Sic. Sem. 3'!#REF!</f>
        <v>#REF!</v>
      </c>
      <c r="E423" s="78"/>
      <c r="F423" s="199"/>
      <c r="G423" s="200"/>
      <c r="H423" s="48"/>
      <c r="I423" s="1277" t="s">
        <v>129</v>
      </c>
      <c r="J423" s="1278"/>
      <c r="K423" s="1278"/>
      <c r="L423" s="206" t="e">
        <f>'Nom. Sic. Sem. 3'!#REF!</f>
        <v>#REF!</v>
      </c>
      <c r="M423" s="78"/>
      <c r="N423" s="199"/>
    </row>
    <row r="424" spans="1:14" hidden="1">
      <c r="A424" s="1277" t="s">
        <v>130</v>
      </c>
      <c r="B424" s="1278"/>
      <c r="C424" s="1278"/>
      <c r="D424" s="206" t="e">
        <f>'Nom. Sic. Sem. 3'!#REF!</f>
        <v>#REF!</v>
      </c>
      <c r="E424" s="206"/>
      <c r="F424" s="199"/>
      <c r="G424" s="200"/>
      <c r="H424" s="48"/>
      <c r="I424" s="1277" t="s">
        <v>130</v>
      </c>
      <c r="J424" s="1278"/>
      <c r="K424" s="1278"/>
      <c r="L424" s="206" t="e">
        <f>'Nom. Sic. Sem. 3'!#REF!</f>
        <v>#REF!</v>
      </c>
      <c r="M424" s="206"/>
      <c r="N424" s="199"/>
    </row>
    <row r="425" spans="1:14" hidden="1">
      <c r="A425" s="58" t="s">
        <v>131</v>
      </c>
      <c r="B425" s="59"/>
      <c r="C425" s="59"/>
      <c r="D425" s="206" t="e">
        <f>'Nom. Sic. Sem. 3'!#REF!</f>
        <v>#REF!</v>
      </c>
      <c r="E425" s="78"/>
      <c r="F425" s="199"/>
      <c r="G425" s="200"/>
      <c r="H425" s="48"/>
      <c r="I425" s="58" t="s">
        <v>131</v>
      </c>
      <c r="J425" s="59"/>
      <c r="K425" s="59"/>
      <c r="L425" s="206" t="e">
        <f>'Nom. Sic. Sem. 3'!#REF!</f>
        <v>#REF!</v>
      </c>
      <c r="M425" s="78"/>
      <c r="N425" s="199"/>
    </row>
    <row r="426" spans="1:14" hidden="1">
      <c r="A426" s="1277" t="s">
        <v>132</v>
      </c>
      <c r="B426" s="1278"/>
      <c r="C426" s="1278"/>
      <c r="D426" s="206" t="e">
        <f>'Nom. Sic. Sem. 3'!#REF!</f>
        <v>#REF!</v>
      </c>
      <c r="E426" s="78"/>
      <c r="F426" s="199"/>
      <c r="G426" s="200"/>
      <c r="H426" s="48"/>
      <c r="I426" s="1277" t="s">
        <v>132</v>
      </c>
      <c r="J426" s="1278"/>
      <c r="K426" s="1278"/>
      <c r="L426" s="206" t="e">
        <f>'Nom. Sic. Sem. 3'!#REF!</f>
        <v>#REF!</v>
      </c>
      <c r="M426" s="78"/>
      <c r="N426" s="199"/>
    </row>
    <row r="427" spans="1:14" hidden="1">
      <c r="A427" s="1277" t="s">
        <v>133</v>
      </c>
      <c r="B427" s="1278"/>
      <c r="C427" s="1278"/>
      <c r="D427" s="206" t="e">
        <f>'Nom. Sic. Sem. 3'!#REF!</f>
        <v>#REF!</v>
      </c>
      <c r="E427" s="78"/>
      <c r="F427" s="199"/>
      <c r="G427" s="200"/>
      <c r="H427" s="48"/>
      <c r="I427" s="1277" t="s">
        <v>133</v>
      </c>
      <c r="J427" s="1278"/>
      <c r="K427" s="1278"/>
      <c r="L427" s="206" t="e">
        <f>'Nom. Sic. Sem. 3'!#REF!</f>
        <v>#REF!</v>
      </c>
      <c r="M427" s="78"/>
      <c r="N427" s="199"/>
    </row>
    <row r="428" spans="1:14" ht="13.5" hidden="1" thickBot="1">
      <c r="A428" s="1303" t="s">
        <v>134</v>
      </c>
      <c r="B428" s="1248"/>
      <c r="C428" s="1248"/>
      <c r="D428" s="78"/>
      <c r="E428" s="1304" t="e">
        <f>SUM(D423:D427)</f>
        <v>#REF!</v>
      </c>
      <c r="F428" s="1251"/>
      <c r="G428" s="50"/>
      <c r="H428" s="48"/>
      <c r="I428" s="1303" t="s">
        <v>134</v>
      </c>
      <c r="J428" s="1248"/>
      <c r="K428" s="1248"/>
      <c r="L428" s="78"/>
      <c r="M428" s="1304" t="e">
        <f>SUM(L423:L427)</f>
        <v>#REF!</v>
      </c>
      <c r="N428" s="1251"/>
    </row>
    <row r="429" spans="1:14" ht="20.25" hidden="1" customHeight="1" thickBot="1">
      <c r="A429" s="56"/>
      <c r="B429" s="1248" t="s">
        <v>104</v>
      </c>
      <c r="C429" s="1248"/>
      <c r="D429" s="1248"/>
      <c r="E429" s="1292" t="e">
        <f>(E421-E428)</f>
        <v>#REF!</v>
      </c>
      <c r="F429" s="1293"/>
      <c r="G429" s="50"/>
      <c r="H429" s="48"/>
      <c r="I429" s="56"/>
      <c r="J429" s="1248" t="s">
        <v>104</v>
      </c>
      <c r="K429" s="1248"/>
      <c r="L429" s="1248"/>
      <c r="M429" s="1292" t="e">
        <f>(M421-M428)</f>
        <v>#REF!</v>
      </c>
      <c r="N429" s="1293"/>
    </row>
    <row r="430" spans="1:14" hidden="1">
      <c r="A430" s="56"/>
      <c r="B430" s="78"/>
      <c r="C430" s="78"/>
      <c r="D430" s="78"/>
      <c r="E430" s="78"/>
      <c r="F430" s="199"/>
      <c r="G430" s="200"/>
      <c r="H430" s="48"/>
      <c r="I430" s="56"/>
      <c r="J430" s="78"/>
      <c r="K430" s="78"/>
      <c r="L430" s="78"/>
      <c r="M430" s="78"/>
      <c r="N430" s="199"/>
    </row>
    <row r="431" spans="1:14" hidden="1">
      <c r="A431" s="56"/>
      <c r="B431" s="78"/>
      <c r="C431" s="78"/>
      <c r="D431" s="78"/>
      <c r="E431" s="78"/>
      <c r="F431" s="199"/>
      <c r="G431" s="200"/>
      <c r="H431" s="48"/>
      <c r="I431" s="56"/>
      <c r="J431" s="78"/>
      <c r="K431" s="78"/>
      <c r="L431" s="78"/>
      <c r="M431" s="78"/>
      <c r="N431" s="199"/>
    </row>
    <row r="432" spans="1:14" hidden="1">
      <c r="A432" s="1294"/>
      <c r="B432" s="1295"/>
      <c r="C432" s="1295"/>
      <c r="D432" s="78" t="s">
        <v>135</v>
      </c>
      <c r="E432" s="78"/>
      <c r="F432" s="199"/>
      <c r="G432" s="200"/>
      <c r="H432" s="48"/>
      <c r="I432" s="1294"/>
      <c r="J432" s="1295"/>
      <c r="K432" s="1295"/>
      <c r="L432" s="78" t="s">
        <v>135</v>
      </c>
      <c r="M432" s="78"/>
      <c r="N432" s="199"/>
    </row>
    <row r="433" spans="1:14" hidden="1">
      <c r="A433" s="1296" t="s">
        <v>136</v>
      </c>
      <c r="B433" s="1297"/>
      <c r="C433" s="1297"/>
      <c r="D433" s="1248" t="s">
        <v>137</v>
      </c>
      <c r="E433" s="1248"/>
      <c r="F433" s="1251"/>
      <c r="G433" s="50"/>
      <c r="H433" s="48"/>
      <c r="I433" s="1296" t="s">
        <v>136</v>
      </c>
      <c r="J433" s="1297"/>
      <c r="K433" s="1297"/>
      <c r="L433" s="1248" t="s">
        <v>137</v>
      </c>
      <c r="M433" s="1248"/>
      <c r="N433" s="1251"/>
    </row>
    <row r="434" spans="1:14" ht="13.5" hidden="1" thickBot="1">
      <c r="A434" s="208"/>
      <c r="B434" s="209"/>
      <c r="C434" s="209"/>
      <c r="D434" s="209"/>
      <c r="E434" s="209"/>
      <c r="F434" s="210"/>
      <c r="G434" s="200"/>
      <c r="H434" s="48"/>
      <c r="I434" s="208"/>
      <c r="J434" s="209"/>
      <c r="K434" s="209"/>
      <c r="L434" s="209"/>
      <c r="M434" s="209"/>
      <c r="N434" s="210"/>
    </row>
    <row r="435" spans="1:14" ht="13.5" hidden="1" thickBot="1">
      <c r="A435" s="1248"/>
      <c r="B435" s="1248"/>
      <c r="C435" s="1248"/>
      <c r="D435" s="1248"/>
      <c r="E435" s="1248"/>
      <c r="F435" s="1248"/>
      <c r="G435" s="70"/>
      <c r="H435" s="78"/>
      <c r="I435" s="1248"/>
      <c r="J435" s="1248"/>
      <c r="K435" s="1248"/>
      <c r="L435" s="1248"/>
      <c r="M435" s="1248"/>
      <c r="N435" s="1248"/>
    </row>
    <row r="436" spans="1:14" ht="19.5" customHeight="1">
      <c r="A436" s="1274" t="s">
        <v>138</v>
      </c>
      <c r="B436" s="1275"/>
      <c r="C436" s="1275"/>
      <c r="D436" s="1275"/>
      <c r="E436" s="1275"/>
      <c r="F436" s="1276"/>
      <c r="G436" s="50"/>
      <c r="H436" s="48"/>
      <c r="I436" s="1274" t="s">
        <v>138</v>
      </c>
      <c r="J436" s="1275"/>
      <c r="K436" s="1275"/>
      <c r="L436" s="1275"/>
      <c r="M436" s="1275"/>
      <c r="N436" s="1276"/>
    </row>
    <row r="437" spans="1:14">
      <c r="A437" s="56"/>
      <c r="B437" s="78"/>
      <c r="C437" s="78"/>
      <c r="D437" s="198"/>
      <c r="E437" s="78"/>
      <c r="F437" s="199"/>
      <c r="G437" s="200"/>
      <c r="H437" s="48"/>
      <c r="I437" s="56"/>
      <c r="J437" s="78"/>
      <c r="K437" s="78"/>
      <c r="L437" s="198"/>
      <c r="M437" s="78"/>
      <c r="N437" s="199"/>
    </row>
    <row r="438" spans="1:14">
      <c r="A438" s="56" t="s">
        <v>120</v>
      </c>
      <c r="B438" s="201">
        <f>'Nom. Sic. Sem. 3'!$C$4</f>
        <v>43542</v>
      </c>
      <c r="C438" s="78" t="s">
        <v>16</v>
      </c>
      <c r="D438" s="201">
        <f>'Nom. Sic. Sem. 3'!$G$4</f>
        <v>43548</v>
      </c>
      <c r="E438" s="78" t="s">
        <v>121</v>
      </c>
      <c r="F438" s="199">
        <f>'Nom. Sic. Sem. 3'!$J$4</f>
        <v>2019</v>
      </c>
      <c r="G438" s="200"/>
      <c r="H438" s="48"/>
      <c r="I438" s="56" t="s">
        <v>120</v>
      </c>
      <c r="J438" s="201">
        <f>'Nom. Sic. Sem. 3'!$C$4</f>
        <v>43542</v>
      </c>
      <c r="K438" s="78" t="s">
        <v>16</v>
      </c>
      <c r="L438" s="201">
        <f>'Nom. Sic. Sem. 3'!$G$4</f>
        <v>43548</v>
      </c>
      <c r="M438" s="78" t="s">
        <v>121</v>
      </c>
      <c r="N438" s="199">
        <f>'Nom. Sic. Sem. 3'!$J$4</f>
        <v>2019</v>
      </c>
    </row>
    <row r="439" spans="1:14">
      <c r="A439" s="1277" t="s">
        <v>122</v>
      </c>
      <c r="B439" s="1278"/>
      <c r="C439" s="1279" t="str">
        <f>'Nom. Sic. Sem. 3'!$B$28</f>
        <v>Argenis Jesús Garcia*</v>
      </c>
      <c r="D439" s="1279"/>
      <c r="E439" s="1279"/>
      <c r="F439" s="1280"/>
      <c r="G439" s="60"/>
      <c r="H439" s="48"/>
      <c r="I439" s="1277" t="s">
        <v>122</v>
      </c>
      <c r="J439" s="1278"/>
      <c r="K439" s="1279" t="e">
        <f>'Nom. Sic. Sem. 3'!#REF!</f>
        <v>#REF!</v>
      </c>
      <c r="L439" s="1279"/>
      <c r="M439" s="1279"/>
      <c r="N439" s="1280"/>
    </row>
    <row r="440" spans="1:14">
      <c r="A440" s="58"/>
      <c r="B440" s="59"/>
      <c r="C440" s="79"/>
      <c r="D440" s="79"/>
      <c r="E440" s="79"/>
      <c r="F440" s="202"/>
      <c r="G440" s="60"/>
      <c r="H440" s="48"/>
      <c r="I440" s="58"/>
      <c r="J440" s="59"/>
      <c r="K440" s="79"/>
      <c r="L440" s="79"/>
      <c r="M440" s="79"/>
      <c r="N440" s="202"/>
    </row>
    <row r="441" spans="1:14">
      <c r="A441" s="197">
        <f>'Nom. Sic. Sem. 3'!$L$28</f>
        <v>5</v>
      </c>
      <c r="B441" s="78" t="s">
        <v>123</v>
      </c>
      <c r="C441" s="78"/>
      <c r="D441" s="78"/>
      <c r="E441" s="1300">
        <f>'Nom. Sic. Sem. 3'!$M$28</f>
        <v>3000</v>
      </c>
      <c r="F441" s="1301"/>
      <c r="G441" s="203"/>
      <c r="H441" s="48"/>
      <c r="I441" s="197" t="e">
        <f>'Nom. Sic. Sem. 3'!#REF!</f>
        <v>#REF!</v>
      </c>
      <c r="J441" s="78" t="s">
        <v>123</v>
      </c>
      <c r="K441" s="78"/>
      <c r="L441" s="78"/>
      <c r="M441" s="1300" t="e">
        <f>'Nom. Sic. Sem. 3'!#REF!</f>
        <v>#REF!</v>
      </c>
      <c r="N441" s="1301"/>
    </row>
    <row r="442" spans="1:14">
      <c r="A442" s="197"/>
      <c r="B442" s="78"/>
      <c r="C442" s="78"/>
      <c r="D442" s="78"/>
      <c r="E442" s="1300">
        <v>0</v>
      </c>
      <c r="F442" s="1301"/>
      <c r="G442" s="203"/>
      <c r="H442" s="48"/>
      <c r="I442" s="197"/>
      <c r="J442" s="78"/>
      <c r="K442" s="78"/>
      <c r="L442" s="78"/>
      <c r="M442" s="1300">
        <v>0</v>
      </c>
      <c r="N442" s="1301"/>
    </row>
    <row r="443" spans="1:14">
      <c r="A443" s="197"/>
      <c r="B443" s="78" t="s">
        <v>124</v>
      </c>
      <c r="C443" s="78"/>
      <c r="D443" s="78"/>
      <c r="E443" s="1300">
        <f>'Nom. Sic. Sem. 3'!$N$28</f>
        <v>0</v>
      </c>
      <c r="F443" s="1301"/>
      <c r="G443" s="203"/>
      <c r="H443" s="48"/>
      <c r="I443" s="197"/>
      <c r="J443" s="78" t="s">
        <v>124</v>
      </c>
      <c r="K443" s="78"/>
      <c r="L443" s="78"/>
      <c r="M443" s="1300" t="e">
        <f>'Nom. Sic. Sem. 3'!#REF!</f>
        <v>#REF!</v>
      </c>
      <c r="N443" s="1301"/>
    </row>
    <row r="444" spans="1:14">
      <c r="A444" s="204">
        <v>0</v>
      </c>
      <c r="B444" s="78" t="s">
        <v>125</v>
      </c>
      <c r="C444" s="78"/>
      <c r="D444" s="78"/>
      <c r="E444" s="1300">
        <v>0</v>
      </c>
      <c r="F444" s="1301"/>
      <c r="G444" s="203"/>
      <c r="H444" s="48"/>
      <c r="I444" s="204">
        <v>0</v>
      </c>
      <c r="J444" s="78" t="s">
        <v>125</v>
      </c>
      <c r="K444" s="78"/>
      <c r="L444" s="78"/>
      <c r="M444" s="1300">
        <v>0</v>
      </c>
      <c r="N444" s="1301"/>
    </row>
    <row r="445" spans="1:14">
      <c r="A445" s="204">
        <v>0</v>
      </c>
      <c r="B445" s="78" t="s">
        <v>126</v>
      </c>
      <c r="C445" s="78"/>
      <c r="D445" s="78"/>
      <c r="E445" s="1300">
        <v>0</v>
      </c>
      <c r="F445" s="1301"/>
      <c r="G445" s="203"/>
      <c r="H445" s="48"/>
      <c r="I445" s="204">
        <v>0</v>
      </c>
      <c r="J445" s="78" t="s">
        <v>126</v>
      </c>
      <c r="K445" s="78"/>
      <c r="L445" s="78"/>
      <c r="M445" s="1300">
        <v>0</v>
      </c>
      <c r="N445" s="1301"/>
    </row>
    <row r="446" spans="1:14">
      <c r="A446" s="66">
        <f>'Nom. Sic. Sem. 3'!V28</f>
        <v>0</v>
      </c>
      <c r="B446" s="226" t="s">
        <v>261</v>
      </c>
      <c r="C446" s="226"/>
      <c r="D446" s="78"/>
      <c r="E446" s="1298">
        <f>'Nom. Sic. Sem. 3'!W28</f>
        <v>0</v>
      </c>
      <c r="F446" s="1299"/>
      <c r="G446" s="203"/>
      <c r="H446" s="48"/>
      <c r="I446" s="66" t="e">
        <f>'Nom. Sic. Sem. 3'!#REF!</f>
        <v>#REF!</v>
      </c>
      <c r="J446" s="226" t="s">
        <v>261</v>
      </c>
      <c r="K446" s="226"/>
      <c r="L446" s="78"/>
      <c r="M446" s="1298" t="e">
        <f>'Nom. Sic. Sem. 3'!#REF!</f>
        <v>#REF!</v>
      </c>
      <c r="N446" s="1299"/>
    </row>
    <row r="447" spans="1:14">
      <c r="A447" s="66">
        <f>'Nom. Sic. Sem. 3'!X28</f>
        <v>0</v>
      </c>
      <c r="B447" s="226" t="s">
        <v>262</v>
      </c>
      <c r="C447" s="226"/>
      <c r="D447" s="78"/>
      <c r="E447" s="1298">
        <f>'Nom. Sic. Sem. 3'!Y28</f>
        <v>0</v>
      </c>
      <c r="F447" s="1299"/>
      <c r="G447" s="203"/>
      <c r="H447" s="48"/>
      <c r="I447" s="66" t="e">
        <f>'Nom. Sic. Sem. 3'!#REF!</f>
        <v>#REF!</v>
      </c>
      <c r="J447" s="226" t="s">
        <v>262</v>
      </c>
      <c r="K447" s="226"/>
      <c r="L447" s="78"/>
      <c r="M447" s="1298" t="e">
        <f>'Nom. Sic. Sem. 3'!#REF!</f>
        <v>#REF!</v>
      </c>
      <c r="N447" s="1299"/>
    </row>
    <row r="448" spans="1:14">
      <c r="A448" s="204">
        <f>'Nom. Sic. Sem. 3'!$AB$28</f>
        <v>2</v>
      </c>
      <c r="B448" s="78" t="s">
        <v>128</v>
      </c>
      <c r="C448" s="78"/>
      <c r="D448" s="78"/>
      <c r="E448" s="1300">
        <f>'Nom. Sic. Sem. 3'!$AC$28</f>
        <v>1200</v>
      </c>
      <c r="F448" s="1301"/>
      <c r="G448" s="203"/>
      <c r="H448" s="48"/>
      <c r="I448" s="204" t="e">
        <f>'Nom. Sic. Sem. 3'!#REF!</f>
        <v>#REF!</v>
      </c>
      <c r="J448" s="78" t="s">
        <v>128</v>
      </c>
      <c r="K448" s="78"/>
      <c r="L448" s="78"/>
      <c r="M448" s="1300" t="e">
        <f>'Nom. Sic. Sem. 3'!#REF!</f>
        <v>#REF!</v>
      </c>
      <c r="N448" s="1301"/>
    </row>
    <row r="449" spans="1:14">
      <c r="A449" s="204">
        <f>'Nom. Sic. Sem. 3'!$O$28</f>
        <v>0</v>
      </c>
      <c r="B449" s="1278" t="str">
        <f>'Nom. Sic. Sem. 1'!$O$4</f>
        <v>PR / RM /F</v>
      </c>
      <c r="C449" s="1278"/>
      <c r="D449" s="1278"/>
      <c r="E449" s="1300">
        <f>'Nom. Sic. Sem. 3'!$P$28</f>
        <v>0</v>
      </c>
      <c r="F449" s="1301"/>
      <c r="G449" s="203"/>
      <c r="H449" s="48"/>
      <c r="I449" s="204" t="e">
        <f>'Nom. Sic. Sem. 3'!#REF!</f>
        <v>#REF!</v>
      </c>
      <c r="J449" s="1278" t="str">
        <f>'Nom. Sic. Sem. 1'!$O$4</f>
        <v>PR / RM /F</v>
      </c>
      <c r="K449" s="1278"/>
      <c r="L449" s="1278"/>
      <c r="M449" s="1300" t="e">
        <f>'Nom. Sic. Sem. 3'!#REF!</f>
        <v>#REF!</v>
      </c>
      <c r="N449" s="1301"/>
    </row>
    <row r="450" spans="1:14" ht="16.5" customHeight="1">
      <c r="A450" s="56"/>
      <c r="B450" s="1261" t="s">
        <v>10</v>
      </c>
      <c r="C450" s="1261"/>
      <c r="D450" s="78"/>
      <c r="E450" s="1298">
        <f>SUM(E441:F449)</f>
        <v>4200</v>
      </c>
      <c r="F450" s="1302"/>
      <c r="G450" s="50"/>
      <c r="H450" s="48"/>
      <c r="I450" s="56"/>
      <c r="J450" s="1261" t="s">
        <v>10</v>
      </c>
      <c r="K450" s="1261"/>
      <c r="L450" s="78"/>
      <c r="M450" s="1298" t="e">
        <f>SUM(M441:N449)</f>
        <v>#REF!</v>
      </c>
      <c r="N450" s="1302"/>
    </row>
    <row r="451" spans="1:14">
      <c r="A451" s="1263" t="s">
        <v>105</v>
      </c>
      <c r="B451" s="1248"/>
      <c r="C451" s="1248"/>
      <c r="D451" s="1248"/>
      <c r="E451" s="1248"/>
      <c r="F451" s="1251"/>
      <c r="G451" s="50"/>
      <c r="H451" s="48"/>
      <c r="I451" s="1263" t="s">
        <v>105</v>
      </c>
      <c r="J451" s="1248"/>
      <c r="K451" s="1248"/>
      <c r="L451" s="1248"/>
      <c r="M451" s="1248"/>
      <c r="N451" s="1251"/>
    </row>
    <row r="452" spans="1:14">
      <c r="A452" s="1277" t="s">
        <v>129</v>
      </c>
      <c r="B452" s="1278"/>
      <c r="C452" s="1278"/>
      <c r="D452" s="206">
        <f>'Nom. Sic. Sem. 3'!$AG$28</f>
        <v>0</v>
      </c>
      <c r="E452" s="78"/>
      <c r="F452" s="199"/>
      <c r="G452" s="200"/>
      <c r="H452" s="48"/>
      <c r="I452" s="1277" t="s">
        <v>129</v>
      </c>
      <c r="J452" s="1278"/>
      <c r="K452" s="1278"/>
      <c r="L452" s="206" t="e">
        <f>'Nom. Sic. Sem. 3'!#REF!</f>
        <v>#REF!</v>
      </c>
      <c r="M452" s="78"/>
      <c r="N452" s="199"/>
    </row>
    <row r="453" spans="1:14">
      <c r="A453" s="1277" t="s">
        <v>130</v>
      </c>
      <c r="B453" s="1278"/>
      <c r="C453" s="1278"/>
      <c r="D453" s="206">
        <f>'Nom. Sic. Sem. 3'!$AE$28</f>
        <v>189</v>
      </c>
      <c r="E453" s="206"/>
      <c r="F453" s="199"/>
      <c r="G453" s="200"/>
      <c r="H453" s="48"/>
      <c r="I453" s="1277" t="s">
        <v>130</v>
      </c>
      <c r="J453" s="1278"/>
      <c r="K453" s="1278"/>
      <c r="L453" s="206" t="e">
        <f>'Nom. Sic. Sem. 3'!#REF!</f>
        <v>#REF!</v>
      </c>
      <c r="M453" s="206"/>
      <c r="N453" s="199"/>
    </row>
    <row r="454" spans="1:14">
      <c r="A454" s="58" t="s">
        <v>131</v>
      </c>
      <c r="B454" s="59"/>
      <c r="C454" s="59"/>
      <c r="D454" s="206">
        <f>'Nom. Sic. Sem. 3'!$AF$28</f>
        <v>42</v>
      </c>
      <c r="E454" s="78"/>
      <c r="F454" s="199"/>
      <c r="G454" s="200"/>
      <c r="H454" s="48"/>
      <c r="I454" s="58" t="s">
        <v>131</v>
      </c>
      <c r="J454" s="59"/>
      <c r="K454" s="59"/>
      <c r="L454" s="206" t="e">
        <f>'Nom. Sic. Sem. 3'!#REF!</f>
        <v>#REF!</v>
      </c>
      <c r="M454" s="78"/>
      <c r="N454" s="199"/>
    </row>
    <row r="455" spans="1:14">
      <c r="A455" s="1277" t="s">
        <v>132</v>
      </c>
      <c r="B455" s="1278"/>
      <c r="C455" s="1278"/>
      <c r="D455" s="206">
        <f>'Nom. Sic. Sem. 3'!$AH$28</f>
        <v>0</v>
      </c>
      <c r="E455" s="78"/>
      <c r="F455" s="199"/>
      <c r="G455" s="200"/>
      <c r="H455" s="48"/>
      <c r="I455" s="1277" t="s">
        <v>132</v>
      </c>
      <c r="J455" s="1278"/>
      <c r="K455" s="1278"/>
      <c r="L455" s="206" t="e">
        <f>'Nom. Sic. Sem. 3'!#REF!</f>
        <v>#REF!</v>
      </c>
      <c r="M455" s="78"/>
      <c r="N455" s="199"/>
    </row>
    <row r="456" spans="1:14">
      <c r="A456" s="1277" t="s">
        <v>133</v>
      </c>
      <c r="B456" s="1278"/>
      <c r="C456" s="1278"/>
      <c r="D456" s="206">
        <f>'Nom. Sic. Sem. 3'!$AI$28</f>
        <v>42</v>
      </c>
      <c r="E456" s="78"/>
      <c r="F456" s="199"/>
      <c r="G456" s="200"/>
      <c r="H456" s="48"/>
      <c r="I456" s="1277" t="s">
        <v>133</v>
      </c>
      <c r="J456" s="1278"/>
      <c r="K456" s="1278"/>
      <c r="L456" s="206" t="e">
        <f>'Nom. Sic. Sem. 3'!#REF!</f>
        <v>#REF!</v>
      </c>
      <c r="M456" s="78"/>
      <c r="N456" s="199"/>
    </row>
    <row r="457" spans="1:14" ht="13.5" thickBot="1">
      <c r="A457" s="1303" t="s">
        <v>134</v>
      </c>
      <c r="B457" s="1248"/>
      <c r="C457" s="1248"/>
      <c r="D457" s="78"/>
      <c r="E457" s="1304">
        <f>SUM(D452:D456)</f>
        <v>273</v>
      </c>
      <c r="F457" s="1251"/>
      <c r="G457" s="50"/>
      <c r="H457" s="48"/>
      <c r="I457" s="1303" t="s">
        <v>134</v>
      </c>
      <c r="J457" s="1248"/>
      <c r="K457" s="1248"/>
      <c r="L457" s="78"/>
      <c r="M457" s="1304" t="e">
        <f>SUM(L452:L456)</f>
        <v>#REF!</v>
      </c>
      <c r="N457" s="1251"/>
    </row>
    <row r="458" spans="1:14" ht="20.25" customHeight="1" thickBot="1">
      <c r="A458" s="56"/>
      <c r="B458" s="1248" t="s">
        <v>104</v>
      </c>
      <c r="C458" s="1248"/>
      <c r="D458" s="1248"/>
      <c r="E458" s="1292">
        <f>(E450-E457)</f>
        <v>3927</v>
      </c>
      <c r="F458" s="1293"/>
      <c r="G458" s="50"/>
      <c r="H458" s="48"/>
      <c r="I458" s="56"/>
      <c r="J458" s="1248" t="s">
        <v>104</v>
      </c>
      <c r="K458" s="1248"/>
      <c r="L458" s="1248"/>
      <c r="M458" s="1292" t="e">
        <f>(M450-M457)</f>
        <v>#REF!</v>
      </c>
      <c r="N458" s="1293"/>
    </row>
    <row r="459" spans="1:14">
      <c r="A459" s="56"/>
      <c r="B459" s="78"/>
      <c r="C459" s="78"/>
      <c r="D459" s="78"/>
      <c r="E459" s="78"/>
      <c r="F459" s="199"/>
      <c r="G459" s="200"/>
      <c r="H459" s="48"/>
      <c r="I459" s="56"/>
      <c r="J459" s="78"/>
      <c r="K459" s="78"/>
      <c r="L459" s="78"/>
      <c r="M459" s="78"/>
      <c r="N459" s="199"/>
    </row>
    <row r="460" spans="1:14">
      <c r="A460" s="56"/>
      <c r="B460" s="78"/>
      <c r="C460" s="78"/>
      <c r="D460" s="78"/>
      <c r="E460" s="78"/>
      <c r="F460" s="199"/>
      <c r="G460" s="200"/>
      <c r="H460" s="48"/>
      <c r="I460" s="56"/>
      <c r="J460" s="78"/>
      <c r="K460" s="78"/>
      <c r="L460" s="78"/>
      <c r="M460" s="78"/>
      <c r="N460" s="199"/>
    </row>
    <row r="461" spans="1:14">
      <c r="A461" s="1294"/>
      <c r="B461" s="1295"/>
      <c r="C461" s="1295"/>
      <c r="D461" s="78" t="s">
        <v>135</v>
      </c>
      <c r="E461" s="78"/>
      <c r="F461" s="199"/>
      <c r="G461" s="200"/>
      <c r="H461" s="48"/>
      <c r="I461" s="1294"/>
      <c r="J461" s="1295"/>
      <c r="K461" s="1295"/>
      <c r="L461" s="78" t="s">
        <v>135</v>
      </c>
      <c r="M461" s="78"/>
      <c r="N461" s="199"/>
    </row>
    <row r="462" spans="1:14">
      <c r="A462" s="1296" t="s">
        <v>136</v>
      </c>
      <c r="B462" s="1297"/>
      <c r="C462" s="1297"/>
      <c r="D462" s="1248" t="s">
        <v>137</v>
      </c>
      <c r="E462" s="1248"/>
      <c r="F462" s="1251"/>
      <c r="G462" s="50"/>
      <c r="H462" s="48"/>
      <c r="I462" s="1296" t="s">
        <v>136</v>
      </c>
      <c r="J462" s="1297"/>
      <c r="K462" s="1297"/>
      <c r="L462" s="1248" t="s">
        <v>137</v>
      </c>
      <c r="M462" s="1248"/>
      <c r="N462" s="1251"/>
    </row>
    <row r="463" spans="1:14" ht="13.5" thickBot="1">
      <c r="A463" s="208"/>
      <c r="B463" s="209"/>
      <c r="C463" s="209"/>
      <c r="D463" s="209"/>
      <c r="E463" s="209"/>
      <c r="F463" s="210"/>
      <c r="G463" s="200"/>
      <c r="H463" s="48"/>
      <c r="I463" s="208"/>
      <c r="J463" s="209"/>
      <c r="K463" s="209"/>
      <c r="L463" s="209"/>
      <c r="M463" s="209"/>
      <c r="N463" s="210"/>
    </row>
    <row r="464" spans="1:14" ht="13.5" thickBot="1">
      <c r="A464" s="78"/>
      <c r="B464" s="78"/>
      <c r="C464" s="78"/>
      <c r="D464" s="78"/>
      <c r="E464" s="78"/>
      <c r="F464" s="78"/>
      <c r="G464" s="200"/>
      <c r="H464" s="78"/>
      <c r="I464" s="78"/>
      <c r="J464" s="78"/>
      <c r="K464" s="78"/>
      <c r="L464" s="78"/>
      <c r="M464" s="78"/>
      <c r="N464" s="78"/>
    </row>
    <row r="465" spans="1:14" ht="19.5" customHeight="1">
      <c r="A465" s="1274" t="s">
        <v>138</v>
      </c>
      <c r="B465" s="1275"/>
      <c r="C465" s="1275"/>
      <c r="D465" s="1275"/>
      <c r="E465" s="1275"/>
      <c r="F465" s="1276"/>
      <c r="G465" s="50"/>
      <c r="H465" s="48"/>
      <c r="I465" s="1274" t="s">
        <v>138</v>
      </c>
      <c r="J465" s="1275"/>
      <c r="K465" s="1275"/>
      <c r="L465" s="1275"/>
      <c r="M465" s="1275"/>
      <c r="N465" s="1276"/>
    </row>
    <row r="466" spans="1:14">
      <c r="A466" s="56"/>
      <c r="B466" s="78"/>
      <c r="C466" s="78"/>
      <c r="D466" s="198"/>
      <c r="E466" s="78"/>
      <c r="F466" s="199"/>
      <c r="G466" s="200"/>
      <c r="H466" s="48"/>
      <c r="I466" s="56"/>
      <c r="J466" s="78"/>
      <c r="K466" s="78"/>
      <c r="L466" s="198"/>
      <c r="M466" s="78"/>
      <c r="N466" s="199"/>
    </row>
    <row r="467" spans="1:14">
      <c r="A467" s="56" t="s">
        <v>120</v>
      </c>
      <c r="B467" s="201">
        <f>'Nom. Sic. Sem. 3'!$C$4</f>
        <v>43542</v>
      </c>
      <c r="C467" s="78" t="s">
        <v>16</v>
      </c>
      <c r="D467" s="201">
        <f>'Nom. Sic. Sem. 3'!$G$4</f>
        <v>43548</v>
      </c>
      <c r="E467" s="78" t="s">
        <v>121</v>
      </c>
      <c r="F467" s="199">
        <f>'Nom. Sic. Sem. 3'!$J$4</f>
        <v>2019</v>
      </c>
      <c r="G467" s="200"/>
      <c r="H467" s="48"/>
      <c r="I467" s="56" t="s">
        <v>120</v>
      </c>
      <c r="J467" s="201">
        <f>'Nom. Sic. Sem. 3'!$C$4</f>
        <v>43542</v>
      </c>
      <c r="K467" s="78" t="s">
        <v>16</v>
      </c>
      <c r="L467" s="201">
        <f>'Nom. Sic. Sem. 3'!$G$4</f>
        <v>43548</v>
      </c>
      <c r="M467" s="78" t="s">
        <v>121</v>
      </c>
      <c r="N467" s="199">
        <f>'Nom. Sic. Sem. 3'!$J$4</f>
        <v>2019</v>
      </c>
    </row>
    <row r="468" spans="1:14">
      <c r="A468" s="1277" t="s">
        <v>122</v>
      </c>
      <c r="B468" s="1278"/>
      <c r="C468" s="1279" t="e">
        <f>'Nom. Sic. Sem. 3'!#REF!</f>
        <v>#REF!</v>
      </c>
      <c r="D468" s="1279"/>
      <c r="E468" s="1279"/>
      <c r="F468" s="1280"/>
      <c r="G468" s="60"/>
      <c r="H468" s="48"/>
      <c r="I468" s="1277" t="s">
        <v>122</v>
      </c>
      <c r="J468" s="1278"/>
      <c r="K468" s="1279" t="e">
        <f>'Nom. Sic. Sem. 3'!#REF!</f>
        <v>#REF!</v>
      </c>
      <c r="L468" s="1279"/>
      <c r="M468" s="1279"/>
      <c r="N468" s="1280"/>
    </row>
    <row r="469" spans="1:14">
      <c r="A469" s="58"/>
      <c r="B469" s="59"/>
      <c r="C469" s="79"/>
      <c r="D469" s="79"/>
      <c r="E469" s="79"/>
      <c r="F469" s="202"/>
      <c r="G469" s="60"/>
      <c r="H469" s="48"/>
      <c r="I469" s="58"/>
      <c r="J469" s="59"/>
      <c r="K469" s="79"/>
      <c r="L469" s="79"/>
      <c r="M469" s="79"/>
      <c r="N469" s="202"/>
    </row>
    <row r="470" spans="1:14">
      <c r="A470" s="197" t="e">
        <f>'Nom. Sic. Sem. 3'!#REF!</f>
        <v>#REF!</v>
      </c>
      <c r="B470" s="78" t="s">
        <v>123</v>
      </c>
      <c r="C470" s="78"/>
      <c r="D470" s="78"/>
      <c r="E470" s="1300" t="e">
        <f>'Nom. Sic. Sem. 3'!#REF!</f>
        <v>#REF!</v>
      </c>
      <c r="F470" s="1301"/>
      <c r="G470" s="203"/>
      <c r="H470" s="48"/>
      <c r="I470" s="197" t="e">
        <f>'Nom. Sic. Sem. 3'!#REF!</f>
        <v>#REF!</v>
      </c>
      <c r="J470" s="78" t="s">
        <v>123</v>
      </c>
      <c r="K470" s="78"/>
      <c r="L470" s="78"/>
      <c r="M470" s="1300" t="e">
        <f>'Nom. Sic. Sem. 3'!#REF!</f>
        <v>#REF!</v>
      </c>
      <c r="N470" s="1301"/>
    </row>
    <row r="471" spans="1:14">
      <c r="A471" s="197"/>
      <c r="B471" s="78"/>
      <c r="C471" s="78"/>
      <c r="D471" s="78"/>
      <c r="E471" s="1300">
        <v>0</v>
      </c>
      <c r="F471" s="1301"/>
      <c r="G471" s="203"/>
      <c r="H471" s="48"/>
      <c r="I471" s="197"/>
      <c r="J471" s="78"/>
      <c r="K471" s="78"/>
      <c r="L471" s="78"/>
      <c r="M471" s="1300">
        <v>0</v>
      </c>
      <c r="N471" s="1301"/>
    </row>
    <row r="472" spans="1:14">
      <c r="A472" s="197"/>
      <c r="B472" s="78" t="s">
        <v>124</v>
      </c>
      <c r="C472" s="78"/>
      <c r="D472" s="78"/>
      <c r="E472" s="1300" t="e">
        <f>'Nom. Sic. Sem. 3'!#REF!</f>
        <v>#REF!</v>
      </c>
      <c r="F472" s="1301"/>
      <c r="G472" s="203"/>
      <c r="H472" s="48"/>
      <c r="I472" s="197"/>
      <c r="J472" s="78" t="s">
        <v>124</v>
      </c>
      <c r="K472" s="78"/>
      <c r="L472" s="78"/>
      <c r="M472" s="1300" t="e">
        <f>'Nom. Sic. Sem. 3'!#REF!</f>
        <v>#REF!</v>
      </c>
      <c r="N472" s="1301"/>
    </row>
    <row r="473" spans="1:14">
      <c r="A473" s="204">
        <v>0</v>
      </c>
      <c r="B473" s="78" t="s">
        <v>125</v>
      </c>
      <c r="C473" s="78"/>
      <c r="D473" s="78"/>
      <c r="E473" s="1300">
        <v>0</v>
      </c>
      <c r="F473" s="1301"/>
      <c r="G473" s="203"/>
      <c r="H473" s="48"/>
      <c r="I473" s="204">
        <v>0</v>
      </c>
      <c r="J473" s="78" t="s">
        <v>125</v>
      </c>
      <c r="K473" s="78"/>
      <c r="L473" s="78"/>
      <c r="M473" s="1300">
        <v>0</v>
      </c>
      <c r="N473" s="1301"/>
    </row>
    <row r="474" spans="1:14">
      <c r="A474" s="204">
        <v>0</v>
      </c>
      <c r="B474" s="78" t="s">
        <v>126</v>
      </c>
      <c r="C474" s="78"/>
      <c r="D474" s="78"/>
      <c r="E474" s="1300">
        <v>0</v>
      </c>
      <c r="F474" s="1301"/>
      <c r="G474" s="203"/>
      <c r="H474" s="48"/>
      <c r="I474" s="204">
        <v>0</v>
      </c>
      <c r="J474" s="78" t="s">
        <v>126</v>
      </c>
      <c r="K474" s="78"/>
      <c r="L474" s="78"/>
      <c r="M474" s="1300">
        <v>0</v>
      </c>
      <c r="N474" s="1301"/>
    </row>
    <row r="475" spans="1:14">
      <c r="A475" s="66" t="e">
        <f>'Nom. Sic. Sem. 3'!#REF!</f>
        <v>#REF!</v>
      </c>
      <c r="B475" s="226" t="s">
        <v>261</v>
      </c>
      <c r="C475" s="226"/>
      <c r="D475" s="78"/>
      <c r="E475" s="1298" t="e">
        <f>'Nom. Sic. Sem. 3'!#REF!</f>
        <v>#REF!</v>
      </c>
      <c r="F475" s="1299"/>
      <c r="G475" s="203"/>
      <c r="H475" s="48"/>
      <c r="I475" s="66" t="e">
        <f>'Nom. Sic. Sem. 3'!#REF!</f>
        <v>#REF!</v>
      </c>
      <c r="J475" s="226" t="s">
        <v>261</v>
      </c>
      <c r="K475" s="226"/>
      <c r="L475" s="78"/>
      <c r="M475" s="1298" t="e">
        <f>'Nom. Sic. Sem. 3'!#REF!</f>
        <v>#REF!</v>
      </c>
      <c r="N475" s="1299"/>
    </row>
    <row r="476" spans="1:14">
      <c r="A476" s="66" t="e">
        <f>'Nom. Sic. Sem. 3'!#REF!</f>
        <v>#REF!</v>
      </c>
      <c r="B476" s="226" t="s">
        <v>262</v>
      </c>
      <c r="C476" s="226"/>
      <c r="D476" s="78"/>
      <c r="E476" s="1298" t="e">
        <f>'Nom. Sic. Sem. 3'!#REF!</f>
        <v>#REF!</v>
      </c>
      <c r="F476" s="1299"/>
      <c r="G476" s="203"/>
      <c r="H476" s="48"/>
      <c r="I476" s="66" t="e">
        <f>'Nom. Sic. Sem. 3'!#REF!</f>
        <v>#REF!</v>
      </c>
      <c r="J476" s="226" t="s">
        <v>262</v>
      </c>
      <c r="K476" s="226"/>
      <c r="L476" s="78"/>
      <c r="M476" s="1298" t="e">
        <f>'Nom. Sic. Sem. 3'!#REF!</f>
        <v>#REF!</v>
      </c>
      <c r="N476" s="1299"/>
    </row>
    <row r="477" spans="1:14">
      <c r="A477" s="204" t="e">
        <f>'Nom. Sic. Sem. 3'!#REF!</f>
        <v>#REF!</v>
      </c>
      <c r="B477" s="78" t="s">
        <v>128</v>
      </c>
      <c r="C477" s="78"/>
      <c r="D477" s="78"/>
      <c r="E477" s="1300" t="e">
        <f>'Nom. Sic. Sem. 3'!#REF!</f>
        <v>#REF!</v>
      </c>
      <c r="F477" s="1301"/>
      <c r="G477" s="203"/>
      <c r="H477" s="48"/>
      <c r="I477" s="204" t="e">
        <f>'Nom. Sic. Sem. 3'!#REF!</f>
        <v>#REF!</v>
      </c>
      <c r="J477" s="78" t="s">
        <v>128</v>
      </c>
      <c r="K477" s="78"/>
      <c r="L477" s="78"/>
      <c r="M477" s="1300" t="e">
        <f>'Nom. Sic. Sem. 3'!#REF!</f>
        <v>#REF!</v>
      </c>
      <c r="N477" s="1301"/>
    </row>
    <row r="478" spans="1:14">
      <c r="A478" s="204" t="e">
        <f>'Nom. Sic. Sem. 3'!#REF!</f>
        <v>#REF!</v>
      </c>
      <c r="B478" s="1278" t="str">
        <f>'Nom. Sic. Sem. 1'!$O$4</f>
        <v>PR / RM /F</v>
      </c>
      <c r="C478" s="1278"/>
      <c r="D478" s="1278"/>
      <c r="E478" s="1300" t="e">
        <f>'Nom. Sic. Sem. 3'!#REF!</f>
        <v>#REF!</v>
      </c>
      <c r="F478" s="1301"/>
      <c r="G478" s="203"/>
      <c r="H478" s="48"/>
      <c r="I478" s="204" t="e">
        <f>'Nom. Sic. Sem. 3'!#REF!</f>
        <v>#REF!</v>
      </c>
      <c r="J478" s="1278" t="str">
        <f>'Nom. Sic. Sem. 1'!$O$4</f>
        <v>PR / RM /F</v>
      </c>
      <c r="K478" s="1278"/>
      <c r="L478" s="1278"/>
      <c r="M478" s="1300" t="e">
        <f>'Nom. Sic. Sem. 3'!#REF!</f>
        <v>#REF!</v>
      </c>
      <c r="N478" s="1301"/>
    </row>
    <row r="479" spans="1:14" ht="16.5" customHeight="1">
      <c r="A479" s="56"/>
      <c r="B479" s="1261" t="s">
        <v>10</v>
      </c>
      <c r="C479" s="1261"/>
      <c r="D479" s="78"/>
      <c r="E479" s="1298" t="e">
        <f>SUM(E470:F478)</f>
        <v>#REF!</v>
      </c>
      <c r="F479" s="1302"/>
      <c r="G479" s="50"/>
      <c r="H479" s="48"/>
      <c r="I479" s="56"/>
      <c r="J479" s="1261" t="s">
        <v>10</v>
      </c>
      <c r="K479" s="1261"/>
      <c r="L479" s="78"/>
      <c r="M479" s="1298" t="e">
        <f>SUM(M470:N478)</f>
        <v>#REF!</v>
      </c>
      <c r="N479" s="1302"/>
    </row>
    <row r="480" spans="1:14">
      <c r="A480" s="1263" t="s">
        <v>105</v>
      </c>
      <c r="B480" s="1248"/>
      <c r="C480" s="1248"/>
      <c r="D480" s="1248"/>
      <c r="E480" s="1248"/>
      <c r="F480" s="1251"/>
      <c r="G480" s="50"/>
      <c r="H480" s="48"/>
      <c r="I480" s="1263" t="s">
        <v>105</v>
      </c>
      <c r="J480" s="1248"/>
      <c r="K480" s="1248"/>
      <c r="L480" s="1248"/>
      <c r="M480" s="1248"/>
      <c r="N480" s="1251"/>
    </row>
    <row r="481" spans="1:14">
      <c r="A481" s="1277" t="s">
        <v>129</v>
      </c>
      <c r="B481" s="1278"/>
      <c r="C481" s="1278"/>
      <c r="D481" s="206" t="e">
        <f>'Nom. Sic. Sem. 3'!#REF!</f>
        <v>#REF!</v>
      </c>
      <c r="E481" s="78"/>
      <c r="F481" s="199"/>
      <c r="G481" s="200"/>
      <c r="H481" s="48"/>
      <c r="I481" s="1277" t="s">
        <v>129</v>
      </c>
      <c r="J481" s="1278"/>
      <c r="K481" s="1278"/>
      <c r="L481" s="206" t="e">
        <f>'Nom. Sic. Sem. 3'!#REF!</f>
        <v>#REF!</v>
      </c>
      <c r="M481" s="78"/>
      <c r="N481" s="199"/>
    </row>
    <row r="482" spans="1:14">
      <c r="A482" s="1277" t="s">
        <v>130</v>
      </c>
      <c r="B482" s="1278"/>
      <c r="C482" s="1278"/>
      <c r="D482" s="206" t="e">
        <f>'Nom. Sic. Sem. 3'!#REF!</f>
        <v>#REF!</v>
      </c>
      <c r="E482" s="206"/>
      <c r="F482" s="199"/>
      <c r="G482" s="200"/>
      <c r="H482" s="48"/>
      <c r="I482" s="1277" t="s">
        <v>130</v>
      </c>
      <c r="J482" s="1278"/>
      <c r="K482" s="1278"/>
      <c r="L482" s="206" t="e">
        <f>'Nom. Sic. Sem. 3'!#REF!</f>
        <v>#REF!</v>
      </c>
      <c r="M482" s="206"/>
      <c r="N482" s="199"/>
    </row>
    <row r="483" spans="1:14">
      <c r="A483" s="58" t="s">
        <v>131</v>
      </c>
      <c r="B483" s="59"/>
      <c r="C483" s="59"/>
      <c r="D483" s="206" t="e">
        <f>'Nom. Sic. Sem. 3'!#REF!</f>
        <v>#REF!</v>
      </c>
      <c r="E483" s="78"/>
      <c r="F483" s="199"/>
      <c r="G483" s="200"/>
      <c r="H483" s="48"/>
      <c r="I483" s="58" t="s">
        <v>131</v>
      </c>
      <c r="J483" s="59"/>
      <c r="K483" s="59"/>
      <c r="L483" s="206" t="e">
        <f>'Nom. Sic. Sem. 3'!#REF!</f>
        <v>#REF!</v>
      </c>
      <c r="M483" s="78"/>
      <c r="N483" s="199"/>
    </row>
    <row r="484" spans="1:14">
      <c r="A484" s="1277" t="s">
        <v>132</v>
      </c>
      <c r="B484" s="1278"/>
      <c r="C484" s="1278"/>
      <c r="D484" s="206" t="e">
        <f>'Nom. Sic. Sem. 3'!#REF!</f>
        <v>#REF!</v>
      </c>
      <c r="E484" s="78"/>
      <c r="F484" s="199"/>
      <c r="G484" s="200"/>
      <c r="H484" s="48"/>
      <c r="I484" s="1277" t="s">
        <v>132</v>
      </c>
      <c r="J484" s="1278"/>
      <c r="K484" s="1278"/>
      <c r="L484" s="206" t="e">
        <f>'Nom. Sic. Sem. 3'!#REF!</f>
        <v>#REF!</v>
      </c>
      <c r="M484" s="78"/>
      <c r="N484" s="199"/>
    </row>
    <row r="485" spans="1:14">
      <c r="A485" s="1277" t="s">
        <v>133</v>
      </c>
      <c r="B485" s="1278"/>
      <c r="C485" s="1278"/>
      <c r="D485" s="206" t="e">
        <f>'Nom. Sic. Sem. 3'!#REF!</f>
        <v>#REF!</v>
      </c>
      <c r="E485" s="78"/>
      <c r="F485" s="199"/>
      <c r="G485" s="200"/>
      <c r="H485" s="48"/>
      <c r="I485" s="1277" t="s">
        <v>133</v>
      </c>
      <c r="J485" s="1278"/>
      <c r="K485" s="1278"/>
      <c r="L485" s="206" t="e">
        <f>'Nom. Sic. Sem. 3'!#REF!</f>
        <v>#REF!</v>
      </c>
      <c r="M485" s="78"/>
      <c r="N485" s="199"/>
    </row>
    <row r="486" spans="1:14" ht="13.5" thickBot="1">
      <c r="A486" s="1303" t="s">
        <v>134</v>
      </c>
      <c r="B486" s="1248"/>
      <c r="C486" s="1248"/>
      <c r="D486" s="78"/>
      <c r="E486" s="1304" t="e">
        <f>SUM(D481:D485)</f>
        <v>#REF!</v>
      </c>
      <c r="F486" s="1251"/>
      <c r="G486" s="50"/>
      <c r="H486" s="48"/>
      <c r="I486" s="1303" t="s">
        <v>134</v>
      </c>
      <c r="J486" s="1248"/>
      <c r="K486" s="1248"/>
      <c r="L486" s="78"/>
      <c r="M486" s="1304" t="e">
        <f>SUM(L481:L485)</f>
        <v>#REF!</v>
      </c>
      <c r="N486" s="1251"/>
    </row>
    <row r="487" spans="1:14" ht="20.25" customHeight="1" thickBot="1">
      <c r="A487" s="56"/>
      <c r="B487" s="1248" t="s">
        <v>104</v>
      </c>
      <c r="C487" s="1248"/>
      <c r="D487" s="1248"/>
      <c r="E487" s="1292" t="e">
        <f>(E479-E486)</f>
        <v>#REF!</v>
      </c>
      <c r="F487" s="1293"/>
      <c r="G487" s="50"/>
      <c r="H487" s="48"/>
      <c r="I487" s="56"/>
      <c r="J487" s="1248" t="s">
        <v>104</v>
      </c>
      <c r="K487" s="1248"/>
      <c r="L487" s="1248"/>
      <c r="M487" s="1292" t="e">
        <f>(M479-M486)</f>
        <v>#REF!</v>
      </c>
      <c r="N487" s="1293"/>
    </row>
    <row r="488" spans="1:14">
      <c r="A488" s="56"/>
      <c r="B488" s="78"/>
      <c r="C488" s="78"/>
      <c r="D488" s="78"/>
      <c r="E488" s="78"/>
      <c r="F488" s="199"/>
      <c r="G488" s="200"/>
      <c r="H488" s="48"/>
      <c r="I488" s="56"/>
      <c r="J488" s="78"/>
      <c r="K488" s="78"/>
      <c r="L488" s="78"/>
      <c r="M488" s="78"/>
      <c r="N488" s="199"/>
    </row>
    <row r="489" spans="1:14">
      <c r="A489" s="56"/>
      <c r="B489" s="78"/>
      <c r="C489" s="78"/>
      <c r="D489" s="78"/>
      <c r="E489" s="78"/>
      <c r="F489" s="199"/>
      <c r="G489" s="200"/>
      <c r="H489" s="48"/>
      <c r="I489" s="56"/>
      <c r="J489" s="78"/>
      <c r="K489" s="78"/>
      <c r="L489" s="78"/>
      <c r="M489" s="78"/>
      <c r="N489" s="199"/>
    </row>
    <row r="490" spans="1:14">
      <c r="A490" s="1294"/>
      <c r="B490" s="1295"/>
      <c r="C490" s="1295"/>
      <c r="D490" s="78" t="s">
        <v>135</v>
      </c>
      <c r="E490" s="78"/>
      <c r="F490" s="199"/>
      <c r="G490" s="200"/>
      <c r="H490" s="48"/>
      <c r="I490" s="1294"/>
      <c r="J490" s="1295"/>
      <c r="K490" s="1295"/>
      <c r="L490" s="78" t="s">
        <v>135</v>
      </c>
      <c r="M490" s="78"/>
      <c r="N490" s="199"/>
    </row>
    <row r="491" spans="1:14">
      <c r="A491" s="1296" t="s">
        <v>136</v>
      </c>
      <c r="B491" s="1297"/>
      <c r="C491" s="1297"/>
      <c r="D491" s="1248" t="s">
        <v>137</v>
      </c>
      <c r="E491" s="1248"/>
      <c r="F491" s="1251"/>
      <c r="G491" s="50"/>
      <c r="H491" s="48"/>
      <c r="I491" s="1296" t="s">
        <v>136</v>
      </c>
      <c r="J491" s="1297"/>
      <c r="K491" s="1297"/>
      <c r="L491" s="1248" t="s">
        <v>137</v>
      </c>
      <c r="M491" s="1248"/>
      <c r="N491" s="1251"/>
    </row>
    <row r="492" spans="1:14" ht="13.5" thickBot="1">
      <c r="A492" s="208"/>
      <c r="B492" s="209"/>
      <c r="C492" s="209"/>
      <c r="D492" s="209"/>
      <c r="E492" s="209"/>
      <c r="F492" s="210"/>
      <c r="G492" s="200"/>
      <c r="H492" s="48"/>
      <c r="I492" s="208"/>
      <c r="J492" s="209"/>
      <c r="K492" s="209"/>
      <c r="L492" s="209"/>
      <c r="M492" s="209"/>
      <c r="N492" s="210"/>
    </row>
    <row r="493" spans="1:14" ht="13.5" thickBo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</row>
    <row r="494" spans="1:14" ht="19.5" customHeight="1">
      <c r="A494" s="1274" t="s">
        <v>138</v>
      </c>
      <c r="B494" s="1275"/>
      <c r="C494" s="1275"/>
      <c r="D494" s="1275"/>
      <c r="E494" s="1275"/>
      <c r="F494" s="1276"/>
      <c r="G494" s="50"/>
      <c r="H494" s="48"/>
      <c r="I494" s="1274" t="s">
        <v>138</v>
      </c>
      <c r="J494" s="1275"/>
      <c r="K494" s="1275"/>
      <c r="L494" s="1275"/>
      <c r="M494" s="1275"/>
      <c r="N494" s="1276"/>
    </row>
    <row r="495" spans="1:14">
      <c r="A495" s="56"/>
      <c r="B495" s="78"/>
      <c r="C495" s="78"/>
      <c r="D495" s="198"/>
      <c r="E495" s="78"/>
      <c r="F495" s="199"/>
      <c r="G495" s="200"/>
      <c r="H495" s="48"/>
      <c r="I495" s="56"/>
      <c r="J495" s="78"/>
      <c r="K495" s="78"/>
      <c r="L495" s="198"/>
      <c r="M495" s="78"/>
      <c r="N495" s="199"/>
    </row>
    <row r="496" spans="1:14">
      <c r="A496" s="56" t="s">
        <v>120</v>
      </c>
      <c r="B496" s="201">
        <f>'Nom. Sic. Sem. 3'!$C$4</f>
        <v>43542</v>
      </c>
      <c r="C496" s="78" t="s">
        <v>16</v>
      </c>
      <c r="D496" s="201">
        <f>'Nom. Sic. Sem. 3'!$G$4</f>
        <v>43548</v>
      </c>
      <c r="E496" s="78" t="s">
        <v>121</v>
      </c>
      <c r="F496" s="199">
        <f>'Nom. Sic. Sem. 3'!$J$4</f>
        <v>2019</v>
      </c>
      <c r="G496" s="200"/>
      <c r="H496" s="48"/>
      <c r="I496" s="56" t="s">
        <v>120</v>
      </c>
      <c r="J496" s="201">
        <f>'Nom. Sic. Sem. 3'!$C$4</f>
        <v>43542</v>
      </c>
      <c r="K496" s="78" t="s">
        <v>16</v>
      </c>
      <c r="L496" s="201">
        <f>'Nom. Sic. Sem. 3'!$G$4</f>
        <v>43548</v>
      </c>
      <c r="M496" s="78" t="s">
        <v>121</v>
      </c>
      <c r="N496" s="199">
        <f>'Nom. Sic. Sem. 3'!$J$4</f>
        <v>2019</v>
      </c>
    </row>
    <row r="497" spans="1:14">
      <c r="A497" s="1277" t="s">
        <v>122</v>
      </c>
      <c r="B497" s="1278"/>
      <c r="C497" s="1279" t="e">
        <f>'Nom. Sic. Sem. 3'!#REF!</f>
        <v>#REF!</v>
      </c>
      <c r="D497" s="1279"/>
      <c r="E497" s="1279"/>
      <c r="F497" s="1280"/>
      <c r="G497" s="60"/>
      <c r="H497" s="48"/>
      <c r="I497" s="1277" t="s">
        <v>122</v>
      </c>
      <c r="J497" s="1278"/>
      <c r="K497" s="1279" t="e">
        <f>'Nom. Sic. Sem. 3'!#REF!</f>
        <v>#REF!</v>
      </c>
      <c r="L497" s="1279"/>
      <c r="M497" s="1279"/>
      <c r="N497" s="1280"/>
    </row>
    <row r="498" spans="1:14">
      <c r="A498" s="58"/>
      <c r="B498" s="59"/>
      <c r="C498" s="79"/>
      <c r="D498" s="79"/>
      <c r="E498" s="79"/>
      <c r="F498" s="202"/>
      <c r="G498" s="60"/>
      <c r="H498" s="48"/>
      <c r="I498" s="58"/>
      <c r="J498" s="59"/>
      <c r="K498" s="79"/>
      <c r="L498" s="79"/>
      <c r="M498" s="79"/>
      <c r="N498" s="202"/>
    </row>
    <row r="499" spans="1:14">
      <c r="A499" s="197" t="e">
        <f>'Nom. Sic. Sem. 3'!#REF!</f>
        <v>#REF!</v>
      </c>
      <c r="B499" s="78" t="s">
        <v>123</v>
      </c>
      <c r="C499" s="78"/>
      <c r="D499" s="78"/>
      <c r="E499" s="1300" t="e">
        <f>'Nom. Sic. Sem. 3'!#REF!</f>
        <v>#REF!</v>
      </c>
      <c r="F499" s="1301"/>
      <c r="G499" s="203"/>
      <c r="H499" s="48"/>
      <c r="I499" s="197" t="e">
        <f>'Nom. Sic. Sem. 3'!#REF!</f>
        <v>#REF!</v>
      </c>
      <c r="J499" s="78" t="s">
        <v>123</v>
      </c>
      <c r="K499" s="78"/>
      <c r="L499" s="78"/>
      <c r="M499" s="1300" t="e">
        <f>'Nom. Sic. Sem. 3'!#REF!</f>
        <v>#REF!</v>
      </c>
      <c r="N499" s="1301"/>
    </row>
    <row r="500" spans="1:14">
      <c r="A500" s="197"/>
      <c r="B500" s="78"/>
      <c r="C500" s="78"/>
      <c r="D500" s="78"/>
      <c r="E500" s="1300">
        <v>0</v>
      </c>
      <c r="F500" s="1301"/>
      <c r="G500" s="203"/>
      <c r="H500" s="48"/>
      <c r="I500" s="197"/>
      <c r="J500" s="78"/>
      <c r="K500" s="78"/>
      <c r="L500" s="78"/>
      <c r="M500" s="1300">
        <v>0</v>
      </c>
      <c r="N500" s="1301"/>
    </row>
    <row r="501" spans="1:14">
      <c r="A501" s="197"/>
      <c r="B501" s="78" t="s">
        <v>124</v>
      </c>
      <c r="C501" s="78"/>
      <c r="D501" s="78"/>
      <c r="E501" s="1300" t="e">
        <f>'Nom. Sic. Sem. 3'!#REF!</f>
        <v>#REF!</v>
      </c>
      <c r="F501" s="1301"/>
      <c r="G501" s="203"/>
      <c r="H501" s="48"/>
      <c r="I501" s="197"/>
      <c r="J501" s="78" t="s">
        <v>124</v>
      </c>
      <c r="K501" s="78"/>
      <c r="L501" s="78"/>
      <c r="M501" s="1300" t="e">
        <f>'Nom. Sic. Sem. 3'!#REF!</f>
        <v>#REF!</v>
      </c>
      <c r="N501" s="1301"/>
    </row>
    <row r="502" spans="1:14">
      <c r="A502" s="204">
        <v>0</v>
      </c>
      <c r="B502" s="78" t="s">
        <v>125</v>
      </c>
      <c r="C502" s="78"/>
      <c r="D502" s="78"/>
      <c r="E502" s="1300">
        <v>0</v>
      </c>
      <c r="F502" s="1301"/>
      <c r="G502" s="203"/>
      <c r="H502" s="48"/>
      <c r="I502" s="204">
        <v>0</v>
      </c>
      <c r="J502" s="78" t="s">
        <v>125</v>
      </c>
      <c r="K502" s="78"/>
      <c r="L502" s="78"/>
      <c r="M502" s="1300">
        <v>0</v>
      </c>
      <c r="N502" s="1301"/>
    </row>
    <row r="503" spans="1:14">
      <c r="A503" s="204">
        <v>0</v>
      </c>
      <c r="B503" s="78" t="s">
        <v>126</v>
      </c>
      <c r="C503" s="78"/>
      <c r="D503" s="78"/>
      <c r="E503" s="1300">
        <v>0</v>
      </c>
      <c r="F503" s="1301"/>
      <c r="G503" s="203"/>
      <c r="H503" s="48"/>
      <c r="I503" s="204">
        <v>0</v>
      </c>
      <c r="J503" s="78" t="s">
        <v>126</v>
      </c>
      <c r="K503" s="78"/>
      <c r="L503" s="78"/>
      <c r="M503" s="1300">
        <v>0</v>
      </c>
      <c r="N503" s="1301"/>
    </row>
    <row r="504" spans="1:14">
      <c r="A504" s="66" t="e">
        <f>'Nom. Sic. Sem. 3'!#REF!</f>
        <v>#REF!</v>
      </c>
      <c r="B504" s="226" t="s">
        <v>261</v>
      </c>
      <c r="C504" s="226"/>
      <c r="D504" s="78"/>
      <c r="E504" s="1298" t="e">
        <f>'Nom. Sic. Sem. 3'!#REF!</f>
        <v>#REF!</v>
      </c>
      <c r="F504" s="1299"/>
      <c r="G504" s="203"/>
      <c r="H504" s="48"/>
      <c r="I504" s="66" t="e">
        <f>'Nom. Sic. Sem. 3'!#REF!</f>
        <v>#REF!</v>
      </c>
      <c r="J504" s="226" t="s">
        <v>261</v>
      </c>
      <c r="K504" s="226"/>
      <c r="L504" s="78"/>
      <c r="M504" s="1298" t="e">
        <f>'Nom. Sic. Sem. 3'!#REF!</f>
        <v>#REF!</v>
      </c>
      <c r="N504" s="1299"/>
    </row>
    <row r="505" spans="1:14">
      <c r="A505" s="66" t="e">
        <f>'Nom. Sic. Sem. 3'!#REF!</f>
        <v>#REF!</v>
      </c>
      <c r="B505" s="226" t="s">
        <v>262</v>
      </c>
      <c r="C505" s="226"/>
      <c r="D505" s="78"/>
      <c r="E505" s="1298" t="e">
        <f>'Nom. Sic. Sem. 3'!#REF!</f>
        <v>#REF!</v>
      </c>
      <c r="F505" s="1299"/>
      <c r="G505" s="203"/>
      <c r="H505" s="48"/>
      <c r="I505" s="66" t="e">
        <f>'Nom. Sic. Sem. 3'!#REF!</f>
        <v>#REF!</v>
      </c>
      <c r="J505" s="226" t="s">
        <v>262</v>
      </c>
      <c r="K505" s="226"/>
      <c r="L505" s="78"/>
      <c r="M505" s="1298" t="e">
        <f>'Nom. Sic. Sem. 3'!#REF!</f>
        <v>#REF!</v>
      </c>
      <c r="N505" s="1299"/>
    </row>
    <row r="506" spans="1:14">
      <c r="A506" s="204" t="e">
        <f>'Nom. Sic. Sem. 3'!#REF!</f>
        <v>#REF!</v>
      </c>
      <c r="B506" s="78" t="s">
        <v>128</v>
      </c>
      <c r="C506" s="78"/>
      <c r="D506" s="78"/>
      <c r="E506" s="1300" t="e">
        <f>'Nom. Sic. Sem. 3'!#REF!</f>
        <v>#REF!</v>
      </c>
      <c r="F506" s="1301"/>
      <c r="G506" s="203"/>
      <c r="H506" s="48"/>
      <c r="I506" s="204" t="e">
        <f>'Nom. Sic. Sem. 3'!#REF!</f>
        <v>#REF!</v>
      </c>
      <c r="J506" s="78" t="s">
        <v>128</v>
      </c>
      <c r="K506" s="78"/>
      <c r="L506" s="78"/>
      <c r="M506" s="1300" t="e">
        <f>'Nom. Sic. Sem. 3'!#REF!</f>
        <v>#REF!</v>
      </c>
      <c r="N506" s="1301"/>
    </row>
    <row r="507" spans="1:14">
      <c r="A507" s="204" t="e">
        <f>'Nom. Sic. Sem. 3'!#REF!</f>
        <v>#REF!</v>
      </c>
      <c r="B507" s="1278" t="str">
        <f>'Nom. Sic. Sem. 1'!$O$4</f>
        <v>PR / RM /F</v>
      </c>
      <c r="C507" s="1278"/>
      <c r="D507" s="1278"/>
      <c r="E507" s="1300" t="e">
        <f>'Nom. Sic. Sem. 3'!#REF!</f>
        <v>#REF!</v>
      </c>
      <c r="F507" s="1301"/>
      <c r="G507" s="203"/>
      <c r="H507" s="48"/>
      <c r="I507" s="204" t="e">
        <f>'Nom. Sic. Sem. 3'!#REF!</f>
        <v>#REF!</v>
      </c>
      <c r="J507" s="1278" t="str">
        <f>'Nom. Sic. Sem. 1'!$O$4</f>
        <v>PR / RM /F</v>
      </c>
      <c r="K507" s="1278"/>
      <c r="L507" s="1278"/>
      <c r="M507" s="1300" t="e">
        <f>'Nom. Sic. Sem. 3'!#REF!</f>
        <v>#REF!</v>
      </c>
      <c r="N507" s="1301"/>
    </row>
    <row r="508" spans="1:14" ht="16.5" customHeight="1">
      <c r="A508" s="56"/>
      <c r="B508" s="1261" t="s">
        <v>10</v>
      </c>
      <c r="C508" s="1261"/>
      <c r="D508" s="78"/>
      <c r="E508" s="1298" t="e">
        <f>SUM(E499:F507)</f>
        <v>#REF!</v>
      </c>
      <c r="F508" s="1302"/>
      <c r="G508" s="50"/>
      <c r="H508" s="48"/>
      <c r="I508" s="56"/>
      <c r="J508" s="1261" t="s">
        <v>10</v>
      </c>
      <c r="K508" s="1261"/>
      <c r="L508" s="78"/>
      <c r="M508" s="1298" t="e">
        <f>SUM(M499:N507)</f>
        <v>#REF!</v>
      </c>
      <c r="N508" s="1302"/>
    </row>
    <row r="509" spans="1:14">
      <c r="A509" s="1263" t="s">
        <v>105</v>
      </c>
      <c r="B509" s="1248"/>
      <c r="C509" s="1248"/>
      <c r="D509" s="1248"/>
      <c r="E509" s="1248"/>
      <c r="F509" s="1251"/>
      <c r="G509" s="50"/>
      <c r="H509" s="48"/>
      <c r="I509" s="1263" t="s">
        <v>105</v>
      </c>
      <c r="J509" s="1248"/>
      <c r="K509" s="1248"/>
      <c r="L509" s="1248"/>
      <c r="M509" s="1248"/>
      <c r="N509" s="1251"/>
    </row>
    <row r="510" spans="1:14">
      <c r="A510" s="1277" t="s">
        <v>129</v>
      </c>
      <c r="B510" s="1278"/>
      <c r="C510" s="1278"/>
      <c r="D510" s="206" t="e">
        <f>'Nom. Sic. Sem. 3'!#REF!</f>
        <v>#REF!</v>
      </c>
      <c r="E510" s="78"/>
      <c r="F510" s="199"/>
      <c r="G510" s="200"/>
      <c r="H510" s="48"/>
      <c r="I510" s="1277" t="s">
        <v>129</v>
      </c>
      <c r="J510" s="1278"/>
      <c r="K510" s="1278"/>
      <c r="L510" s="206" t="e">
        <f>'Nom. Sic. Sem. 3'!#REF!</f>
        <v>#REF!</v>
      </c>
      <c r="M510" s="78"/>
      <c r="N510" s="199"/>
    </row>
    <row r="511" spans="1:14">
      <c r="A511" s="1277" t="s">
        <v>130</v>
      </c>
      <c r="B511" s="1278"/>
      <c r="C511" s="1278"/>
      <c r="D511" s="206" t="e">
        <f>'Nom. Sic. Sem. 3'!#REF!</f>
        <v>#REF!</v>
      </c>
      <c r="E511" s="206"/>
      <c r="F511" s="199"/>
      <c r="G511" s="200"/>
      <c r="H511" s="48"/>
      <c r="I511" s="1277" t="s">
        <v>130</v>
      </c>
      <c r="J511" s="1278"/>
      <c r="K511" s="1278"/>
      <c r="L511" s="206" t="e">
        <f>'Nom. Sic. Sem. 3'!#REF!</f>
        <v>#REF!</v>
      </c>
      <c r="M511" s="206"/>
      <c r="N511" s="199"/>
    </row>
    <row r="512" spans="1:14">
      <c r="A512" s="58" t="s">
        <v>131</v>
      </c>
      <c r="B512" s="59"/>
      <c r="C512" s="59"/>
      <c r="D512" s="206" t="e">
        <f>'Nom. Sic. Sem. 3'!#REF!</f>
        <v>#REF!</v>
      </c>
      <c r="E512" s="78"/>
      <c r="F512" s="199"/>
      <c r="G512" s="200"/>
      <c r="H512" s="48"/>
      <c r="I512" s="58" t="s">
        <v>131</v>
      </c>
      <c r="J512" s="59"/>
      <c r="K512" s="59"/>
      <c r="L512" s="206" t="e">
        <f>'Nom. Sic. Sem. 3'!#REF!</f>
        <v>#REF!</v>
      </c>
      <c r="M512" s="78"/>
      <c r="N512" s="199"/>
    </row>
    <row r="513" spans="1:14">
      <c r="A513" s="1277" t="s">
        <v>132</v>
      </c>
      <c r="B513" s="1278"/>
      <c r="C513" s="1278"/>
      <c r="D513" s="206" t="e">
        <f>'Nom. Sic. Sem. 3'!#REF!</f>
        <v>#REF!</v>
      </c>
      <c r="E513" s="78"/>
      <c r="F513" s="199"/>
      <c r="G513" s="200"/>
      <c r="H513" s="48"/>
      <c r="I513" s="1277" t="s">
        <v>132</v>
      </c>
      <c r="J513" s="1278"/>
      <c r="K513" s="1278"/>
      <c r="L513" s="206" t="e">
        <f>'Nom. Sic. Sem. 3'!#REF!</f>
        <v>#REF!</v>
      </c>
      <c r="M513" s="78"/>
      <c r="N513" s="199"/>
    </row>
    <row r="514" spans="1:14">
      <c r="A514" s="1277" t="s">
        <v>133</v>
      </c>
      <c r="B514" s="1278"/>
      <c r="C514" s="1278"/>
      <c r="D514" s="206" t="e">
        <f>'Nom. Sic. Sem. 3'!#REF!</f>
        <v>#REF!</v>
      </c>
      <c r="E514" s="78"/>
      <c r="F514" s="199"/>
      <c r="G514" s="200"/>
      <c r="H514" s="48"/>
      <c r="I514" s="1277" t="s">
        <v>133</v>
      </c>
      <c r="J514" s="1278"/>
      <c r="K514" s="1278"/>
      <c r="L514" s="206" t="e">
        <f>'Nom. Sic. Sem. 3'!#REF!</f>
        <v>#REF!</v>
      </c>
      <c r="M514" s="78"/>
      <c r="N514" s="199"/>
    </row>
    <row r="515" spans="1:14" ht="13.5" thickBot="1">
      <c r="A515" s="1303" t="s">
        <v>134</v>
      </c>
      <c r="B515" s="1248"/>
      <c r="C515" s="1248"/>
      <c r="D515" s="78"/>
      <c r="E515" s="1304" t="e">
        <f>SUM(D510:D514)</f>
        <v>#REF!</v>
      </c>
      <c r="F515" s="1251"/>
      <c r="G515" s="50"/>
      <c r="H515" s="48"/>
      <c r="I515" s="1303" t="s">
        <v>134</v>
      </c>
      <c r="J515" s="1248"/>
      <c r="K515" s="1248"/>
      <c r="L515" s="78"/>
      <c r="M515" s="1304" t="e">
        <f>SUM(L510:L514)</f>
        <v>#REF!</v>
      </c>
      <c r="N515" s="1251"/>
    </row>
    <row r="516" spans="1:14" ht="20.25" customHeight="1" thickBot="1">
      <c r="A516" s="56"/>
      <c r="B516" s="1248" t="s">
        <v>104</v>
      </c>
      <c r="C516" s="1248"/>
      <c r="D516" s="1248"/>
      <c r="E516" s="1292" t="e">
        <f>(E508-E515)</f>
        <v>#REF!</v>
      </c>
      <c r="F516" s="1293"/>
      <c r="G516" s="50"/>
      <c r="H516" s="48"/>
      <c r="I516" s="56"/>
      <c r="J516" s="1248" t="s">
        <v>104</v>
      </c>
      <c r="K516" s="1248"/>
      <c r="L516" s="1248"/>
      <c r="M516" s="1292" t="e">
        <f>(M508-M515)</f>
        <v>#REF!</v>
      </c>
      <c r="N516" s="1293"/>
    </row>
    <row r="517" spans="1:14">
      <c r="A517" s="56"/>
      <c r="B517" s="78"/>
      <c r="C517" s="78"/>
      <c r="D517" s="78"/>
      <c r="E517" s="78"/>
      <c r="F517" s="199"/>
      <c r="G517" s="200"/>
      <c r="H517" s="48"/>
      <c r="I517" s="56"/>
      <c r="J517" s="78"/>
      <c r="K517" s="78"/>
      <c r="L517" s="78"/>
      <c r="M517" s="78"/>
      <c r="N517" s="199"/>
    </row>
    <row r="518" spans="1:14">
      <c r="A518" s="56"/>
      <c r="B518" s="78"/>
      <c r="C518" s="78"/>
      <c r="D518" s="78"/>
      <c r="E518" s="78"/>
      <c r="F518" s="199"/>
      <c r="G518" s="200"/>
      <c r="H518" s="48"/>
      <c r="I518" s="56"/>
      <c r="J518" s="78"/>
      <c r="K518" s="78"/>
      <c r="L518" s="78"/>
      <c r="M518" s="78"/>
      <c r="N518" s="199"/>
    </row>
    <row r="519" spans="1:14">
      <c r="A519" s="1294"/>
      <c r="B519" s="1295"/>
      <c r="C519" s="1295"/>
      <c r="D519" s="78" t="s">
        <v>135</v>
      </c>
      <c r="E519" s="78"/>
      <c r="F519" s="199"/>
      <c r="G519" s="200"/>
      <c r="H519" s="48"/>
      <c r="I519" s="1294"/>
      <c r="J519" s="1295"/>
      <c r="K519" s="1295"/>
      <c r="L519" s="78" t="s">
        <v>135</v>
      </c>
      <c r="M519" s="78"/>
      <c r="N519" s="199"/>
    </row>
    <row r="520" spans="1:14">
      <c r="A520" s="1296" t="s">
        <v>136</v>
      </c>
      <c r="B520" s="1297"/>
      <c r="C520" s="1297"/>
      <c r="D520" s="1248" t="s">
        <v>137</v>
      </c>
      <c r="E520" s="1248"/>
      <c r="F520" s="1251"/>
      <c r="G520" s="50"/>
      <c r="H520" s="48"/>
      <c r="I520" s="1296" t="s">
        <v>136</v>
      </c>
      <c r="J520" s="1297"/>
      <c r="K520" s="1297"/>
      <c r="L520" s="1248" t="s">
        <v>137</v>
      </c>
      <c r="M520" s="1248"/>
      <c r="N520" s="1251"/>
    </row>
    <row r="521" spans="1:14" ht="13.5" thickBot="1">
      <c r="A521" s="208"/>
      <c r="B521" s="209"/>
      <c r="C521" s="209"/>
      <c r="D521" s="209"/>
      <c r="E521" s="209"/>
      <c r="F521" s="210"/>
      <c r="G521" s="200"/>
      <c r="H521" s="48"/>
      <c r="I521" s="208"/>
      <c r="J521" s="209"/>
      <c r="K521" s="209"/>
      <c r="L521" s="209"/>
      <c r="M521" s="209"/>
      <c r="N521" s="210"/>
    </row>
    <row r="522" spans="1:14">
      <c r="A522" s="78"/>
      <c r="B522" s="78"/>
      <c r="C522" s="78"/>
      <c r="D522" s="78"/>
      <c r="E522" s="78"/>
      <c r="F522" s="78"/>
      <c r="G522" s="200"/>
      <c r="H522" s="78"/>
      <c r="I522" s="78"/>
      <c r="J522" s="78"/>
      <c r="K522" s="78"/>
      <c r="L522" s="78"/>
      <c r="M522" s="78"/>
      <c r="N522" s="78"/>
    </row>
    <row r="523" spans="1:14" ht="13.5" thickBot="1">
      <c r="A523" s="48"/>
      <c r="B523" s="48"/>
      <c r="C523" s="48"/>
      <c r="D523" s="48"/>
      <c r="E523" s="48"/>
      <c r="F523" s="48"/>
      <c r="G523" s="200"/>
      <c r="H523" s="48"/>
      <c r="I523" s="48"/>
      <c r="J523" s="48"/>
      <c r="K523" s="48"/>
      <c r="L523" s="48"/>
      <c r="M523" s="48"/>
      <c r="N523" s="48"/>
    </row>
    <row r="524" spans="1:14" ht="19.5" hidden="1" customHeight="1">
      <c r="A524" s="1274" t="s">
        <v>138</v>
      </c>
      <c r="B524" s="1275"/>
      <c r="C524" s="1275"/>
      <c r="D524" s="1275"/>
      <c r="E524" s="1275"/>
      <c r="F524" s="1276"/>
      <c r="G524" s="50"/>
      <c r="H524" s="48"/>
      <c r="I524" s="1274" t="s">
        <v>138</v>
      </c>
      <c r="J524" s="1275"/>
      <c r="K524" s="1275"/>
      <c r="L524" s="1275"/>
      <c r="M524" s="1275"/>
      <c r="N524" s="1276"/>
    </row>
    <row r="525" spans="1:14" hidden="1">
      <c r="A525" s="56"/>
      <c r="B525" s="78"/>
      <c r="C525" s="78"/>
      <c r="D525" s="198"/>
      <c r="E525" s="78"/>
      <c r="F525" s="199"/>
      <c r="G525" s="200"/>
      <c r="H525" s="48"/>
      <c r="I525" s="56"/>
      <c r="J525" s="78"/>
      <c r="K525" s="78"/>
      <c r="L525" s="198"/>
      <c r="M525" s="78"/>
      <c r="N525" s="199"/>
    </row>
    <row r="526" spans="1:14" hidden="1">
      <c r="A526" s="56" t="s">
        <v>120</v>
      </c>
      <c r="B526" s="201">
        <f>'Nom. Sic. Sem. 3'!$C$4</f>
        <v>43542</v>
      </c>
      <c r="C526" s="78" t="s">
        <v>16</v>
      </c>
      <c r="D526" s="201">
        <f>'Nom. Sic. Sem. 3'!$G$4</f>
        <v>43548</v>
      </c>
      <c r="E526" s="78" t="s">
        <v>121</v>
      </c>
      <c r="F526" s="199">
        <f>'Nom. Sic. Sem. 3'!$J$4</f>
        <v>2019</v>
      </c>
      <c r="G526" s="200"/>
      <c r="H526" s="48"/>
      <c r="I526" s="56" t="s">
        <v>120</v>
      </c>
      <c r="J526" s="201">
        <f>'Nom. Sic. Sem. 3'!$C$4</f>
        <v>43542</v>
      </c>
      <c r="K526" s="78" t="s">
        <v>16</v>
      </c>
      <c r="L526" s="201">
        <f>'Nom. Sic. Sem. 3'!$G$4</f>
        <v>43548</v>
      </c>
      <c r="M526" s="78" t="s">
        <v>121</v>
      </c>
      <c r="N526" s="199">
        <f>'Nom. Sic. Sem. 3'!$J$4</f>
        <v>2019</v>
      </c>
    </row>
    <row r="527" spans="1:14" hidden="1">
      <c r="A527" s="1277" t="s">
        <v>122</v>
      </c>
      <c r="B527" s="1278"/>
      <c r="C527" s="1279" t="e">
        <f>'Nom. Sic. Sem. 3'!#REF!</f>
        <v>#REF!</v>
      </c>
      <c r="D527" s="1279"/>
      <c r="E527" s="1279"/>
      <c r="F527" s="1280"/>
      <c r="G527" s="60"/>
      <c r="H527" s="48"/>
      <c r="I527" s="1277" t="s">
        <v>122</v>
      </c>
      <c r="J527" s="1278"/>
      <c r="K527" s="1279" t="e">
        <f>'Nom. Sic. Sem. 3'!#REF!</f>
        <v>#REF!</v>
      </c>
      <c r="L527" s="1279"/>
      <c r="M527" s="1279"/>
      <c r="N527" s="1280"/>
    </row>
    <row r="528" spans="1:14" hidden="1">
      <c r="A528" s="58"/>
      <c r="B528" s="59"/>
      <c r="C528" s="79"/>
      <c r="D528" s="79"/>
      <c r="E528" s="79"/>
      <c r="F528" s="202"/>
      <c r="G528" s="60"/>
      <c r="H528" s="48"/>
      <c r="I528" s="58"/>
      <c r="J528" s="59"/>
      <c r="K528" s="79"/>
      <c r="L528" s="79"/>
      <c r="M528" s="79"/>
      <c r="N528" s="202"/>
    </row>
    <row r="529" spans="1:14" hidden="1">
      <c r="A529" s="197" t="e">
        <f>'Nom. Sic. Sem. 3'!#REF!</f>
        <v>#REF!</v>
      </c>
      <c r="B529" s="78" t="s">
        <v>123</v>
      </c>
      <c r="C529" s="78"/>
      <c r="D529" s="78"/>
      <c r="E529" s="1300" t="e">
        <f>'Nom. Sic. Sem. 3'!#REF!</f>
        <v>#REF!</v>
      </c>
      <c r="F529" s="1301"/>
      <c r="G529" s="203"/>
      <c r="H529" s="48"/>
      <c r="I529" s="197" t="e">
        <f>'Nom. Sic. Sem. 3'!#REF!</f>
        <v>#REF!</v>
      </c>
      <c r="J529" s="78" t="s">
        <v>123</v>
      </c>
      <c r="K529" s="78"/>
      <c r="L529" s="78"/>
      <c r="M529" s="1300" t="e">
        <f>'Nom. Sic. Sem. 3'!#REF!</f>
        <v>#REF!</v>
      </c>
      <c r="N529" s="1301"/>
    </row>
    <row r="530" spans="1:14" hidden="1">
      <c r="A530" s="197"/>
      <c r="B530" s="78"/>
      <c r="C530" s="78"/>
      <c r="D530" s="78"/>
      <c r="E530" s="1300">
        <v>0</v>
      </c>
      <c r="F530" s="1301"/>
      <c r="G530" s="203"/>
      <c r="H530" s="48"/>
      <c r="I530" s="197"/>
      <c r="J530" s="78"/>
      <c r="K530" s="78"/>
      <c r="L530" s="78"/>
      <c r="M530" s="1300">
        <v>0</v>
      </c>
      <c r="N530" s="1301"/>
    </row>
    <row r="531" spans="1:14" hidden="1">
      <c r="A531" s="197"/>
      <c r="B531" s="78" t="s">
        <v>124</v>
      </c>
      <c r="C531" s="78"/>
      <c r="D531" s="78"/>
      <c r="E531" s="1300" t="e">
        <f>'Nom. Sic. Sem. 3'!#REF!</f>
        <v>#REF!</v>
      </c>
      <c r="F531" s="1301"/>
      <c r="G531" s="203"/>
      <c r="H531" s="48"/>
      <c r="I531" s="197"/>
      <c r="J531" s="78" t="s">
        <v>124</v>
      </c>
      <c r="K531" s="78"/>
      <c r="L531" s="78"/>
      <c r="M531" s="1300" t="e">
        <f>'Nom. Sic. Sem. 3'!#REF!</f>
        <v>#REF!</v>
      </c>
      <c r="N531" s="1301"/>
    </row>
    <row r="532" spans="1:14" hidden="1">
      <c r="A532" s="204">
        <v>0</v>
      </c>
      <c r="B532" s="78" t="s">
        <v>125</v>
      </c>
      <c r="C532" s="78"/>
      <c r="D532" s="78"/>
      <c r="E532" s="1300">
        <v>0</v>
      </c>
      <c r="F532" s="1301"/>
      <c r="G532" s="203"/>
      <c r="H532" s="48"/>
      <c r="I532" s="204">
        <v>0</v>
      </c>
      <c r="J532" s="78" t="s">
        <v>125</v>
      </c>
      <c r="K532" s="78"/>
      <c r="L532" s="78"/>
      <c r="M532" s="1300">
        <v>0</v>
      </c>
      <c r="N532" s="1301"/>
    </row>
    <row r="533" spans="1:14" hidden="1">
      <c r="A533" s="204">
        <v>0</v>
      </c>
      <c r="B533" s="78" t="s">
        <v>126</v>
      </c>
      <c r="C533" s="78"/>
      <c r="D533" s="78"/>
      <c r="E533" s="1300">
        <v>0</v>
      </c>
      <c r="F533" s="1301"/>
      <c r="G533" s="203"/>
      <c r="H533" s="48"/>
      <c r="I533" s="204">
        <v>0</v>
      </c>
      <c r="J533" s="78" t="s">
        <v>126</v>
      </c>
      <c r="K533" s="78"/>
      <c r="L533" s="78"/>
      <c r="M533" s="1300">
        <v>0</v>
      </c>
      <c r="N533" s="1301"/>
    </row>
    <row r="534" spans="1:14" hidden="1">
      <c r="A534" s="205" t="e">
        <f>'Nom. Sic. Sem. 3'!#REF!</f>
        <v>#REF!</v>
      </c>
      <c r="B534" s="78" t="s">
        <v>127</v>
      </c>
      <c r="C534" s="78"/>
      <c r="D534" s="78"/>
      <c r="E534" s="1300" t="e">
        <f>'Nom. Sic. Sem. 3'!#REF!</f>
        <v>#REF!</v>
      </c>
      <c r="F534" s="1301"/>
      <c r="G534" s="203"/>
      <c r="H534" s="48"/>
      <c r="I534" s="205" t="e">
        <f>'Nom. Sic. Sem. 3'!#REF!</f>
        <v>#REF!</v>
      </c>
      <c r="J534" s="78" t="s">
        <v>127</v>
      </c>
      <c r="K534" s="78"/>
      <c r="L534" s="78"/>
      <c r="M534" s="1300" t="e">
        <f>'Nom. Sic. Sem. 3'!#REF!</f>
        <v>#REF!</v>
      </c>
      <c r="N534" s="1301"/>
    </row>
    <row r="535" spans="1:14" hidden="1">
      <c r="A535" s="204" t="e">
        <f>'Nom. Sic. Sem. 3'!#REF!</f>
        <v>#REF!</v>
      </c>
      <c r="B535" s="78" t="s">
        <v>128</v>
      </c>
      <c r="C535" s="78"/>
      <c r="D535" s="78"/>
      <c r="E535" s="1300" t="e">
        <f>'Nom. Sic. Sem. 3'!#REF!</f>
        <v>#REF!</v>
      </c>
      <c r="F535" s="1301"/>
      <c r="G535" s="203"/>
      <c r="H535" s="48"/>
      <c r="I535" s="204" t="e">
        <f>'Nom. Sic. Sem. 3'!#REF!</f>
        <v>#REF!</v>
      </c>
      <c r="J535" s="78" t="s">
        <v>128</v>
      </c>
      <c r="K535" s="78"/>
      <c r="L535" s="78"/>
      <c r="M535" s="1300" t="e">
        <f>'Nom. Sic. Sem. 3'!#REF!</f>
        <v>#REF!</v>
      </c>
      <c r="N535" s="1301"/>
    </row>
    <row r="536" spans="1:14" hidden="1">
      <c r="A536" s="204" t="e">
        <f>'Nom. Sic. Sem. 3'!#REF!</f>
        <v>#REF!</v>
      </c>
      <c r="B536" s="1278" t="str">
        <f>'Nom. Sic. Sem. 1'!$O$4</f>
        <v>PR / RM /F</v>
      </c>
      <c r="C536" s="1278"/>
      <c r="D536" s="1278"/>
      <c r="E536" s="1300" t="e">
        <f>'Nom. Sic. Sem. 3'!#REF!</f>
        <v>#REF!</v>
      </c>
      <c r="F536" s="1301"/>
      <c r="G536" s="203"/>
      <c r="H536" s="48"/>
      <c r="I536" s="204" t="e">
        <f>'Nom. Sic. Sem. 3'!#REF!</f>
        <v>#REF!</v>
      </c>
      <c r="J536" s="1278" t="str">
        <f>'Nom. Sic. Sem. 1'!$O$4</f>
        <v>PR / RM /F</v>
      </c>
      <c r="K536" s="1278"/>
      <c r="L536" s="1278"/>
      <c r="M536" s="1300" t="e">
        <f>'Nom. Sic. Sem. 3'!#REF!</f>
        <v>#REF!</v>
      </c>
      <c r="N536" s="1301"/>
    </row>
    <row r="537" spans="1:14" ht="16.5" hidden="1" customHeight="1">
      <c r="A537" s="56"/>
      <c r="B537" s="1261" t="s">
        <v>10</v>
      </c>
      <c r="C537" s="1261"/>
      <c r="D537" s="78"/>
      <c r="E537" s="1298" t="e">
        <f>SUM(E529:F536)</f>
        <v>#REF!</v>
      </c>
      <c r="F537" s="1302"/>
      <c r="G537" s="50"/>
      <c r="H537" s="48"/>
      <c r="I537" s="56"/>
      <c r="J537" s="1261" t="s">
        <v>10</v>
      </c>
      <c r="K537" s="1261"/>
      <c r="L537" s="78"/>
      <c r="M537" s="1298" t="e">
        <f>SUM(M529:N536)</f>
        <v>#REF!</v>
      </c>
      <c r="N537" s="1302"/>
    </row>
    <row r="538" spans="1:14" hidden="1">
      <c r="A538" s="1263" t="s">
        <v>105</v>
      </c>
      <c r="B538" s="1248"/>
      <c r="C538" s="1248"/>
      <c r="D538" s="1248"/>
      <c r="E538" s="1248"/>
      <c r="F538" s="1251"/>
      <c r="G538" s="50"/>
      <c r="H538" s="48"/>
      <c r="I538" s="1263" t="s">
        <v>105</v>
      </c>
      <c r="J538" s="1248"/>
      <c r="K538" s="1248"/>
      <c r="L538" s="1248"/>
      <c r="M538" s="1248"/>
      <c r="N538" s="1251"/>
    </row>
    <row r="539" spans="1:14" hidden="1">
      <c r="A539" s="1277" t="s">
        <v>129</v>
      </c>
      <c r="B539" s="1278"/>
      <c r="C539" s="1278"/>
      <c r="D539" s="206" t="e">
        <f>'Nom. Sic. Sem. 3'!#REF!</f>
        <v>#REF!</v>
      </c>
      <c r="E539" s="78"/>
      <c r="F539" s="199"/>
      <c r="G539" s="200"/>
      <c r="H539" s="48"/>
      <c r="I539" s="1277" t="s">
        <v>129</v>
      </c>
      <c r="J539" s="1278"/>
      <c r="K539" s="1278"/>
      <c r="L539" s="206" t="e">
        <f>'Nom. Sic. Sem. 3'!#REF!</f>
        <v>#REF!</v>
      </c>
      <c r="M539" s="78"/>
      <c r="N539" s="199"/>
    </row>
    <row r="540" spans="1:14" hidden="1">
      <c r="A540" s="1277" t="s">
        <v>130</v>
      </c>
      <c r="B540" s="1278"/>
      <c r="C540" s="1278"/>
      <c r="D540" s="206" t="e">
        <f>'Nom. Sic. Sem. 3'!#REF!</f>
        <v>#REF!</v>
      </c>
      <c r="E540" s="206"/>
      <c r="F540" s="199"/>
      <c r="G540" s="200"/>
      <c r="H540" s="48"/>
      <c r="I540" s="1277" t="s">
        <v>130</v>
      </c>
      <c r="J540" s="1278"/>
      <c r="K540" s="1278"/>
      <c r="L540" s="206" t="e">
        <f>'Nom. Sic. Sem. 3'!#REF!</f>
        <v>#REF!</v>
      </c>
      <c r="M540" s="206"/>
      <c r="N540" s="199"/>
    </row>
    <row r="541" spans="1:14" hidden="1">
      <c r="A541" s="58" t="s">
        <v>131</v>
      </c>
      <c r="B541" s="59"/>
      <c r="C541" s="59"/>
      <c r="D541" s="206" t="e">
        <f>'Nom. Sic. Sem. 3'!#REF!</f>
        <v>#REF!</v>
      </c>
      <c r="E541" s="78"/>
      <c r="F541" s="199"/>
      <c r="G541" s="200"/>
      <c r="H541" s="48"/>
      <c r="I541" s="58" t="s">
        <v>131</v>
      </c>
      <c r="J541" s="59"/>
      <c r="K541" s="59"/>
      <c r="L541" s="206" t="e">
        <f>'Nom. Sic. Sem. 3'!#REF!</f>
        <v>#REF!</v>
      </c>
      <c r="M541" s="78"/>
      <c r="N541" s="199"/>
    </row>
    <row r="542" spans="1:14" hidden="1">
      <c r="A542" s="1277" t="s">
        <v>132</v>
      </c>
      <c r="B542" s="1278"/>
      <c r="C542" s="1278"/>
      <c r="D542" s="206" t="e">
        <f>'Nom. Sic. Sem. 3'!#REF!</f>
        <v>#REF!</v>
      </c>
      <c r="E542" s="78"/>
      <c r="F542" s="199"/>
      <c r="G542" s="200"/>
      <c r="H542" s="48"/>
      <c r="I542" s="1277" t="s">
        <v>132</v>
      </c>
      <c r="J542" s="1278"/>
      <c r="K542" s="1278"/>
      <c r="L542" s="206" t="e">
        <f>'Nom. Sic. Sem. 3'!#REF!</f>
        <v>#REF!</v>
      </c>
      <c r="M542" s="78"/>
      <c r="N542" s="199"/>
    </row>
    <row r="543" spans="1:14" hidden="1">
      <c r="A543" s="1277" t="s">
        <v>133</v>
      </c>
      <c r="B543" s="1278"/>
      <c r="C543" s="1278"/>
      <c r="D543" s="206" t="e">
        <f>'Nom. Sic. Sem. 3'!#REF!</f>
        <v>#REF!</v>
      </c>
      <c r="E543" s="78"/>
      <c r="F543" s="199"/>
      <c r="G543" s="200"/>
      <c r="H543" s="48"/>
      <c r="I543" s="1277" t="s">
        <v>133</v>
      </c>
      <c r="J543" s="1278"/>
      <c r="K543" s="1278"/>
      <c r="L543" s="206" t="e">
        <f>'Nom. Sic. Sem. 3'!#REF!</f>
        <v>#REF!</v>
      </c>
      <c r="M543" s="78"/>
      <c r="N543" s="199"/>
    </row>
    <row r="544" spans="1:14" ht="13.5" hidden="1" thickBot="1">
      <c r="A544" s="1303" t="s">
        <v>134</v>
      </c>
      <c r="B544" s="1248"/>
      <c r="C544" s="1248"/>
      <c r="D544" s="78"/>
      <c r="E544" s="1304" t="e">
        <f>SUM(D539:D543)</f>
        <v>#REF!</v>
      </c>
      <c r="F544" s="1251"/>
      <c r="G544" s="50"/>
      <c r="H544" s="48"/>
      <c r="I544" s="1303" t="s">
        <v>134</v>
      </c>
      <c r="J544" s="1248"/>
      <c r="K544" s="1248"/>
      <c r="L544" s="78"/>
      <c r="M544" s="1304" t="e">
        <f>SUM(L539:L543)</f>
        <v>#REF!</v>
      </c>
      <c r="N544" s="1251"/>
    </row>
    <row r="545" spans="1:14" ht="20.25" hidden="1" customHeight="1" thickBot="1">
      <c r="A545" s="56"/>
      <c r="B545" s="1248" t="s">
        <v>104</v>
      </c>
      <c r="C545" s="1248"/>
      <c r="D545" s="1248"/>
      <c r="E545" s="1292" t="e">
        <f>(E537-E544)</f>
        <v>#REF!</v>
      </c>
      <c r="F545" s="1293"/>
      <c r="G545" s="50"/>
      <c r="H545" s="48"/>
      <c r="I545" s="56"/>
      <c r="J545" s="1248" t="s">
        <v>104</v>
      </c>
      <c r="K545" s="1248"/>
      <c r="L545" s="1248"/>
      <c r="M545" s="1292" t="e">
        <f>(M537-M544)</f>
        <v>#REF!</v>
      </c>
      <c r="N545" s="1293"/>
    </row>
    <row r="546" spans="1:14" hidden="1">
      <c r="A546" s="56"/>
      <c r="B546" s="78"/>
      <c r="C546" s="78"/>
      <c r="D546" s="78"/>
      <c r="E546" s="78"/>
      <c r="F546" s="199"/>
      <c r="G546" s="200"/>
      <c r="H546" s="48"/>
      <c r="I546" s="56"/>
      <c r="J546" s="78"/>
      <c r="K546" s="78"/>
      <c r="L546" s="78"/>
      <c r="M546" s="78"/>
      <c r="N546" s="199"/>
    </row>
    <row r="547" spans="1:14" hidden="1">
      <c r="A547" s="56"/>
      <c r="B547" s="78"/>
      <c r="C547" s="78"/>
      <c r="D547" s="78"/>
      <c r="E547" s="78"/>
      <c r="F547" s="199"/>
      <c r="G547" s="200"/>
      <c r="H547" s="48"/>
      <c r="I547" s="56"/>
      <c r="J547" s="78"/>
      <c r="K547" s="78"/>
      <c r="L547" s="78"/>
      <c r="M547" s="78"/>
      <c r="N547" s="199"/>
    </row>
    <row r="548" spans="1:14" hidden="1">
      <c r="A548" s="1294"/>
      <c r="B548" s="1295"/>
      <c r="C548" s="1295"/>
      <c r="D548" s="78" t="s">
        <v>135</v>
      </c>
      <c r="E548" s="78"/>
      <c r="F548" s="199"/>
      <c r="G548" s="200"/>
      <c r="H548" s="48"/>
      <c r="I548" s="1294"/>
      <c r="J548" s="1295"/>
      <c r="K548" s="1295"/>
      <c r="L548" s="78" t="s">
        <v>135</v>
      </c>
      <c r="M548" s="78"/>
      <c r="N548" s="199"/>
    </row>
    <row r="549" spans="1:14" hidden="1">
      <c r="A549" s="1296" t="s">
        <v>136</v>
      </c>
      <c r="B549" s="1297"/>
      <c r="C549" s="1297"/>
      <c r="D549" s="1248" t="s">
        <v>137</v>
      </c>
      <c r="E549" s="1248"/>
      <c r="F549" s="1251"/>
      <c r="G549" s="50"/>
      <c r="H549" s="48"/>
      <c r="I549" s="1296" t="s">
        <v>136</v>
      </c>
      <c r="J549" s="1297"/>
      <c r="K549" s="1297"/>
      <c r="L549" s="1248" t="s">
        <v>137</v>
      </c>
      <c r="M549" s="1248"/>
      <c r="N549" s="1251"/>
    </row>
    <row r="550" spans="1:14" ht="13.5" hidden="1" thickBot="1">
      <c r="A550" s="208"/>
      <c r="B550" s="209"/>
      <c r="C550" s="209"/>
      <c r="D550" s="209"/>
      <c r="E550" s="209"/>
      <c r="F550" s="210"/>
      <c r="G550" s="200"/>
      <c r="H550" s="48"/>
      <c r="I550" s="208"/>
      <c r="J550" s="209"/>
      <c r="K550" s="209"/>
      <c r="L550" s="209"/>
      <c r="M550" s="209"/>
      <c r="N550" s="210"/>
    </row>
    <row r="551" spans="1:14" ht="13.5" hidden="1" thickBot="1">
      <c r="A551" s="78"/>
      <c r="B551" s="78"/>
      <c r="C551" s="78"/>
      <c r="D551" s="198"/>
      <c r="E551" s="78"/>
      <c r="F551" s="78"/>
      <c r="G551" s="78"/>
      <c r="H551" s="78"/>
      <c r="I551" s="78"/>
      <c r="J551" s="78"/>
      <c r="K551" s="78"/>
      <c r="L551" s="198"/>
      <c r="M551" s="78"/>
      <c r="N551" s="78"/>
    </row>
    <row r="552" spans="1:14" ht="19.5" customHeight="1">
      <c r="A552" s="1274" t="s">
        <v>138</v>
      </c>
      <c r="B552" s="1275"/>
      <c r="C552" s="1275"/>
      <c r="D552" s="1275"/>
      <c r="E552" s="1275"/>
      <c r="F552" s="1276"/>
      <c r="G552" s="50"/>
      <c r="H552" s="48"/>
      <c r="I552" s="1274" t="s">
        <v>138</v>
      </c>
      <c r="J552" s="1275"/>
      <c r="K552" s="1275"/>
      <c r="L552" s="1275"/>
      <c r="M552" s="1275"/>
      <c r="N552" s="1276"/>
    </row>
    <row r="553" spans="1:14">
      <c r="A553" s="56"/>
      <c r="B553" s="78"/>
      <c r="C553" s="78"/>
      <c r="D553" s="198"/>
      <c r="E553" s="78"/>
      <c r="F553" s="199"/>
      <c r="G553" s="200"/>
      <c r="H553" s="48"/>
      <c r="I553" s="56"/>
      <c r="J553" s="78"/>
      <c r="K553" s="78"/>
      <c r="L553" s="198"/>
      <c r="M553" s="78"/>
      <c r="N553" s="199"/>
    </row>
    <row r="554" spans="1:14">
      <c r="A554" s="56" t="s">
        <v>120</v>
      </c>
      <c r="B554" s="201">
        <f>'Nom. Sic. Sem. 3'!$C$4</f>
        <v>43542</v>
      </c>
      <c r="C554" s="78" t="s">
        <v>16</v>
      </c>
      <c r="D554" s="201">
        <f>'Nom. Sic. Sem. 3'!$G$4</f>
        <v>43548</v>
      </c>
      <c r="E554" s="78" t="s">
        <v>121</v>
      </c>
      <c r="F554" s="199">
        <f>'Nom. Sic. Sem. 3'!$J$4</f>
        <v>2019</v>
      </c>
      <c r="G554" s="200"/>
      <c r="H554" s="48"/>
      <c r="I554" s="56" t="s">
        <v>120</v>
      </c>
      <c r="J554" s="201">
        <f>'Nom. Sic. Sem. 3'!$C$4</f>
        <v>43542</v>
      </c>
      <c r="K554" s="78" t="s">
        <v>16</v>
      </c>
      <c r="L554" s="201">
        <f>'Nom. Sic. Sem. 3'!$G$4</f>
        <v>43548</v>
      </c>
      <c r="M554" s="78" t="s">
        <v>121</v>
      </c>
      <c r="N554" s="199">
        <f>'Nom. Sic. Sem. 3'!$J$4</f>
        <v>2019</v>
      </c>
    </row>
    <row r="555" spans="1:14">
      <c r="A555" s="1277" t="s">
        <v>122</v>
      </c>
      <c r="B555" s="1278"/>
      <c r="C555" s="1279" t="str">
        <f>'Nom. Sic. Sem. 3'!$B$29</f>
        <v>Ángel Alberto Torrealba</v>
      </c>
      <c r="D555" s="1279"/>
      <c r="E555" s="1279"/>
      <c r="F555" s="1280"/>
      <c r="G555" s="60"/>
      <c r="H555" s="48"/>
      <c r="I555" s="1277" t="s">
        <v>122</v>
      </c>
      <c r="J555" s="1278"/>
      <c r="K555" s="1279" t="str">
        <f>'Nom. Sic. Sem. 3'!$B$48</f>
        <v>Aura Marina Torrealba</v>
      </c>
      <c r="L555" s="1279"/>
      <c r="M555" s="1279"/>
      <c r="N555" s="1280"/>
    </row>
    <row r="556" spans="1:14">
      <c r="A556" s="58"/>
      <c r="B556" s="59"/>
      <c r="C556" s="79"/>
      <c r="D556" s="79"/>
      <c r="E556" s="79"/>
      <c r="F556" s="202"/>
      <c r="G556" s="60"/>
      <c r="H556" s="48"/>
      <c r="I556" s="58"/>
      <c r="J556" s="59"/>
      <c r="K556" s="79"/>
      <c r="L556" s="79"/>
      <c r="M556" s="79"/>
      <c r="N556" s="202"/>
    </row>
    <row r="557" spans="1:14">
      <c r="A557" s="197">
        <f>'Nom. Sic. Sem. 3'!$L$29</f>
        <v>0</v>
      </c>
      <c r="B557" s="78" t="s">
        <v>123</v>
      </c>
      <c r="C557" s="78"/>
      <c r="D557" s="78"/>
      <c r="E557" s="1300">
        <f>'Nom. Sic. Sem. 3'!$M$29</f>
        <v>0</v>
      </c>
      <c r="F557" s="1301"/>
      <c r="G557" s="203"/>
      <c r="H557" s="48"/>
      <c r="I557" s="197">
        <f>'Nom. Sic. Sem. 3'!$L$48</f>
        <v>0</v>
      </c>
      <c r="J557" s="78" t="s">
        <v>123</v>
      </c>
      <c r="K557" s="78"/>
      <c r="L557" s="78"/>
      <c r="M557" s="1300">
        <f>'Nom. Sic. Sem. 3'!$M$48</f>
        <v>0</v>
      </c>
      <c r="N557" s="1301"/>
    </row>
    <row r="558" spans="1:14">
      <c r="A558" s="197"/>
      <c r="B558" s="78"/>
      <c r="C558" s="78"/>
      <c r="D558" s="78"/>
      <c r="E558" s="1300">
        <v>0</v>
      </c>
      <c r="F558" s="1301"/>
      <c r="G558" s="203"/>
      <c r="H558" s="48"/>
      <c r="I558" s="197"/>
      <c r="J558" s="78"/>
      <c r="K558" s="78"/>
      <c r="L558" s="78"/>
      <c r="M558" s="1300">
        <v>0</v>
      </c>
      <c r="N558" s="1301"/>
    </row>
    <row r="559" spans="1:14">
      <c r="A559" s="197"/>
      <c r="B559" s="78" t="s">
        <v>124</v>
      </c>
      <c r="C559" s="78"/>
      <c r="D559" s="78"/>
      <c r="E559" s="1300">
        <f>'Nom. Sic. Sem. 3'!$N$29</f>
        <v>0</v>
      </c>
      <c r="F559" s="1301"/>
      <c r="G559" s="203"/>
      <c r="H559" s="48"/>
      <c r="I559" s="197"/>
      <c r="J559" s="78" t="s">
        <v>124</v>
      </c>
      <c r="K559" s="78"/>
      <c r="L559" s="78"/>
      <c r="M559" s="1300">
        <f>'Nom. Sic. Sem. 3'!$N$48</f>
        <v>0</v>
      </c>
      <c r="N559" s="1301"/>
    </row>
    <row r="560" spans="1:14">
      <c r="A560" s="204">
        <v>0</v>
      </c>
      <c r="B560" s="78" t="s">
        <v>125</v>
      </c>
      <c r="C560" s="78"/>
      <c r="D560" s="78"/>
      <c r="E560" s="1300">
        <v>0</v>
      </c>
      <c r="F560" s="1301"/>
      <c r="G560" s="203"/>
      <c r="H560" s="48"/>
      <c r="I560" s="204">
        <v>0</v>
      </c>
      <c r="J560" s="78" t="s">
        <v>125</v>
      </c>
      <c r="K560" s="78"/>
      <c r="L560" s="78"/>
      <c r="M560" s="1300">
        <v>0</v>
      </c>
      <c r="N560" s="1301"/>
    </row>
    <row r="561" spans="1:14">
      <c r="A561" s="204">
        <v>0</v>
      </c>
      <c r="B561" s="78" t="s">
        <v>126</v>
      </c>
      <c r="C561" s="78"/>
      <c r="D561" s="78"/>
      <c r="E561" s="1300">
        <v>0</v>
      </c>
      <c r="F561" s="1301"/>
      <c r="G561" s="203"/>
      <c r="H561" s="48"/>
      <c r="I561" s="204">
        <v>0</v>
      </c>
      <c r="J561" s="78" t="s">
        <v>126</v>
      </c>
      <c r="K561" s="78"/>
      <c r="L561" s="78"/>
      <c r="M561" s="1300">
        <v>0</v>
      </c>
      <c r="N561" s="1301"/>
    </row>
    <row r="562" spans="1:14">
      <c r="A562" s="66">
        <f>'Nom. Sic. Sem. 3'!V29</f>
        <v>0</v>
      </c>
      <c r="B562" s="226" t="s">
        <v>261</v>
      </c>
      <c r="C562" s="226"/>
      <c r="D562" s="78"/>
      <c r="E562" s="1298">
        <f>'Nom. Sic. Sem. 3'!W29</f>
        <v>0</v>
      </c>
      <c r="F562" s="1299"/>
      <c r="G562" s="203"/>
      <c r="H562" s="48"/>
      <c r="I562" s="66">
        <f>'Nom. Sic. Sem. 3'!V48</f>
        <v>0</v>
      </c>
      <c r="J562" s="226" t="s">
        <v>261</v>
      </c>
      <c r="K562" s="226"/>
      <c r="L562" s="78"/>
      <c r="M562" s="1298">
        <f>'Nom. Sic. Sem. 3'!W48</f>
        <v>0</v>
      </c>
      <c r="N562" s="1299"/>
    </row>
    <row r="563" spans="1:14">
      <c r="A563" s="66">
        <f>'Nom. Sic. Sem. 3'!X29</f>
        <v>0</v>
      </c>
      <c r="B563" s="226" t="s">
        <v>262</v>
      </c>
      <c r="C563" s="226"/>
      <c r="D563" s="78"/>
      <c r="E563" s="1298">
        <f>'Nom. Sic. Sem. 3'!Y29</f>
        <v>0</v>
      </c>
      <c r="F563" s="1299"/>
      <c r="G563" s="203"/>
      <c r="H563" s="48"/>
      <c r="I563" s="66">
        <f>'Nom. Sic. Sem. 3'!X48</f>
        <v>0</v>
      </c>
      <c r="J563" s="226" t="s">
        <v>262</v>
      </c>
      <c r="K563" s="226"/>
      <c r="L563" s="78"/>
      <c r="M563" s="1298">
        <f>'Nom. Sic. Sem. 3'!Y48</f>
        <v>0</v>
      </c>
      <c r="N563" s="1299"/>
    </row>
    <row r="564" spans="1:14">
      <c r="A564" s="204">
        <f>'Nom. Sic. Sem. 3'!$AB$29</f>
        <v>0</v>
      </c>
      <c r="B564" s="78" t="s">
        <v>128</v>
      </c>
      <c r="C564" s="78"/>
      <c r="D564" s="78"/>
      <c r="E564" s="1300">
        <f>'Nom. Sic. Sem. 3'!$AC29</f>
        <v>0</v>
      </c>
      <c r="F564" s="1301"/>
      <c r="G564" s="203"/>
      <c r="H564" s="48"/>
      <c r="I564" s="204">
        <f>'Nom. Sic. Sem. 3'!$AB$48</f>
        <v>0</v>
      </c>
      <c r="J564" s="78" t="s">
        <v>128</v>
      </c>
      <c r="K564" s="78"/>
      <c r="L564" s="78"/>
      <c r="M564" s="1300">
        <f>'Nom. Sic. Sem. 3'!$AC$48</f>
        <v>0</v>
      </c>
      <c r="N564" s="1301"/>
    </row>
    <row r="565" spans="1:14">
      <c r="A565" s="204">
        <f>'Nom. Sic. Sem. 3'!$O$29</f>
        <v>7</v>
      </c>
      <c r="B565" s="1278" t="str">
        <f>'Nom. Sic. Sem. 1'!$O$4</f>
        <v>PR / RM /F</v>
      </c>
      <c r="C565" s="1278"/>
      <c r="D565" s="1278"/>
      <c r="E565" s="1300">
        <f>'Nom. Sic. Sem. 3'!$P$29</f>
        <v>4200</v>
      </c>
      <c r="F565" s="1301"/>
      <c r="G565" s="203"/>
      <c r="H565" s="48"/>
      <c r="I565" s="204">
        <f>'Nom. Sic. Sem. 3'!$O$48</f>
        <v>0</v>
      </c>
      <c r="J565" s="1278" t="str">
        <f>'Nom. Sic. Sem. 1'!$O$4</f>
        <v>PR / RM /F</v>
      </c>
      <c r="K565" s="1278"/>
      <c r="L565" s="1278"/>
      <c r="M565" s="1300">
        <f>'Nom. Sic. Sem. 3'!$P$48</f>
        <v>0</v>
      </c>
      <c r="N565" s="1301"/>
    </row>
    <row r="566" spans="1:14" ht="16.5" customHeight="1">
      <c r="A566" s="56"/>
      <c r="B566" s="1261" t="s">
        <v>10</v>
      </c>
      <c r="C566" s="1261"/>
      <c r="D566" s="78"/>
      <c r="E566" s="1298">
        <f>SUM(E557:F565)</f>
        <v>4200</v>
      </c>
      <c r="F566" s="1302"/>
      <c r="G566" s="50"/>
      <c r="H566" s="48"/>
      <c r="I566" s="56"/>
      <c r="J566" s="1261" t="s">
        <v>10</v>
      </c>
      <c r="K566" s="1261"/>
      <c r="L566" s="78"/>
      <c r="M566" s="1298">
        <f>SUM(M557:N565)</f>
        <v>0</v>
      </c>
      <c r="N566" s="1302"/>
    </row>
    <row r="567" spans="1:14">
      <c r="A567" s="1263" t="s">
        <v>105</v>
      </c>
      <c r="B567" s="1248"/>
      <c r="C567" s="1248"/>
      <c r="D567" s="1248"/>
      <c r="E567" s="1248"/>
      <c r="F567" s="1251"/>
      <c r="G567" s="50"/>
      <c r="H567" s="48"/>
      <c r="I567" s="1263" t="s">
        <v>105</v>
      </c>
      <c r="J567" s="1248"/>
      <c r="K567" s="1248"/>
      <c r="L567" s="1248"/>
      <c r="M567" s="1248"/>
      <c r="N567" s="1251"/>
    </row>
    <row r="568" spans="1:14">
      <c r="A568" s="1277" t="s">
        <v>129</v>
      </c>
      <c r="B568" s="1278"/>
      <c r="C568" s="1278"/>
      <c r="D568" s="206">
        <f>'Nom. Sic. Sem. 3'!$AG$29</f>
        <v>0</v>
      </c>
      <c r="E568" s="78"/>
      <c r="F568" s="199"/>
      <c r="G568" s="200"/>
      <c r="H568" s="48"/>
      <c r="I568" s="1277" t="s">
        <v>129</v>
      </c>
      <c r="J568" s="1278"/>
      <c r="K568" s="1278"/>
      <c r="L568" s="206">
        <f>'Nom. Sic. Sem. 3'!$AG$48</f>
        <v>0</v>
      </c>
      <c r="M568" s="78"/>
      <c r="N568" s="199"/>
    </row>
    <row r="569" spans="1:14">
      <c r="A569" s="1277" t="s">
        <v>130</v>
      </c>
      <c r="B569" s="1278"/>
      <c r="C569" s="1278"/>
      <c r="D569" s="206">
        <f>'Nom. Sic. Sem. 3'!$AE$29</f>
        <v>189</v>
      </c>
      <c r="E569" s="206"/>
      <c r="F569" s="199"/>
      <c r="G569" s="200"/>
      <c r="H569" s="48"/>
      <c r="I569" s="1277" t="s">
        <v>130</v>
      </c>
      <c r="J569" s="1278"/>
      <c r="K569" s="1278"/>
      <c r="L569" s="206">
        <f>'Nom. Sic. Sem. 3'!$AE$48</f>
        <v>0</v>
      </c>
      <c r="M569" s="206"/>
      <c r="N569" s="199"/>
    </row>
    <row r="570" spans="1:14">
      <c r="A570" s="58" t="s">
        <v>131</v>
      </c>
      <c r="B570" s="59"/>
      <c r="C570" s="59"/>
      <c r="D570" s="206">
        <f>'Nom. Sic. Sem. 3'!$AF$29</f>
        <v>42</v>
      </c>
      <c r="E570" s="78"/>
      <c r="F570" s="199"/>
      <c r="G570" s="200"/>
      <c r="H570" s="48"/>
      <c r="I570" s="58" t="s">
        <v>131</v>
      </c>
      <c r="J570" s="59"/>
      <c r="K570" s="59"/>
      <c r="L570" s="206">
        <f>'Nom. Sic. Sem. 3'!$AF$48</f>
        <v>0</v>
      </c>
      <c r="M570" s="78"/>
      <c r="N570" s="199"/>
    </row>
    <row r="571" spans="1:14">
      <c r="A571" s="1277" t="s">
        <v>132</v>
      </c>
      <c r="B571" s="1278"/>
      <c r="C571" s="1278"/>
      <c r="D571" s="206">
        <f>'Nom. Sic. Sem. 3'!$AH$29</f>
        <v>0</v>
      </c>
      <c r="E571" s="78"/>
      <c r="F571" s="199"/>
      <c r="G571" s="200"/>
      <c r="H571" s="48"/>
      <c r="I571" s="1277" t="s">
        <v>132</v>
      </c>
      <c r="J571" s="1278"/>
      <c r="K571" s="1278"/>
      <c r="L571" s="206">
        <f>'Nom. Sic. Sem. 3'!$AH$48</f>
        <v>0</v>
      </c>
      <c r="M571" s="78"/>
      <c r="N571" s="199"/>
    </row>
    <row r="572" spans="1:14">
      <c r="A572" s="1277" t="s">
        <v>133</v>
      </c>
      <c r="B572" s="1278"/>
      <c r="C572" s="1278"/>
      <c r="D572" s="206">
        <f>'Nom. Sic. Sem. 3'!$AI$29</f>
        <v>42</v>
      </c>
      <c r="E572" s="78"/>
      <c r="F572" s="199"/>
      <c r="G572" s="200"/>
      <c r="H572" s="48"/>
      <c r="I572" s="1277" t="s">
        <v>133</v>
      </c>
      <c r="J572" s="1278"/>
      <c r="K572" s="1278"/>
      <c r="L572" s="206">
        <f>'Nom. Sic. Sem. 3'!$AI$48</f>
        <v>0</v>
      </c>
      <c r="M572" s="78"/>
      <c r="N572" s="199"/>
    </row>
    <row r="573" spans="1:14" ht="13.5" thickBot="1">
      <c r="A573" s="1303" t="s">
        <v>134</v>
      </c>
      <c r="B573" s="1248"/>
      <c r="C573" s="1248"/>
      <c r="D573" s="78"/>
      <c r="E573" s="1304">
        <f>SUM(D568:D572)</f>
        <v>273</v>
      </c>
      <c r="F573" s="1251"/>
      <c r="G573" s="50"/>
      <c r="H573" s="48"/>
      <c r="I573" s="1303" t="s">
        <v>134</v>
      </c>
      <c r="J573" s="1248"/>
      <c r="K573" s="1248"/>
      <c r="L573" s="78"/>
      <c r="M573" s="1304">
        <f>SUM(L568:L572)</f>
        <v>0</v>
      </c>
      <c r="N573" s="1251"/>
    </row>
    <row r="574" spans="1:14" ht="20.25" customHeight="1" thickBot="1">
      <c r="A574" s="56"/>
      <c r="B574" s="1248" t="s">
        <v>104</v>
      </c>
      <c r="C574" s="1248"/>
      <c r="D574" s="1248"/>
      <c r="E574" s="1292">
        <f>(E566-E573)</f>
        <v>3927</v>
      </c>
      <c r="F574" s="1293"/>
      <c r="G574" s="50"/>
      <c r="H574" s="48"/>
      <c r="I574" s="56"/>
      <c r="J574" s="1248" t="s">
        <v>104</v>
      </c>
      <c r="K574" s="1248"/>
      <c r="L574" s="1248"/>
      <c r="M574" s="1292">
        <f>(M566-M573)</f>
        <v>0</v>
      </c>
      <c r="N574" s="1293"/>
    </row>
    <row r="575" spans="1:14">
      <c r="A575" s="56"/>
      <c r="B575" s="78"/>
      <c r="C575" s="78"/>
      <c r="D575" s="78"/>
      <c r="E575" s="78"/>
      <c r="F575" s="199"/>
      <c r="G575" s="200"/>
      <c r="H575" s="48"/>
      <c r="I575" s="56"/>
      <c r="J575" s="78"/>
      <c r="K575" s="78"/>
      <c r="L575" s="78"/>
      <c r="M575" s="78"/>
      <c r="N575" s="199"/>
    </row>
    <row r="576" spans="1:14">
      <c r="A576" s="56"/>
      <c r="B576" s="78"/>
      <c r="C576" s="78"/>
      <c r="D576" s="78"/>
      <c r="E576" s="78"/>
      <c r="F576" s="199"/>
      <c r="G576" s="200"/>
      <c r="H576" s="48"/>
      <c r="I576" s="56"/>
      <c r="J576" s="78"/>
      <c r="K576" s="78"/>
      <c r="L576" s="78"/>
      <c r="M576" s="78"/>
      <c r="N576" s="199"/>
    </row>
    <row r="577" spans="1:14">
      <c r="A577" s="1294"/>
      <c r="B577" s="1295"/>
      <c r="C577" s="1295"/>
      <c r="D577" s="78" t="s">
        <v>135</v>
      </c>
      <c r="E577" s="78"/>
      <c r="F577" s="199"/>
      <c r="G577" s="200"/>
      <c r="H577" s="48"/>
      <c r="I577" s="1294"/>
      <c r="J577" s="1295"/>
      <c r="K577" s="1295"/>
      <c r="L577" s="78" t="s">
        <v>135</v>
      </c>
      <c r="M577" s="78"/>
      <c r="N577" s="199"/>
    </row>
    <row r="578" spans="1:14">
      <c r="A578" s="1296" t="s">
        <v>136</v>
      </c>
      <c r="B578" s="1297"/>
      <c r="C578" s="1297"/>
      <c r="D578" s="1248" t="s">
        <v>137</v>
      </c>
      <c r="E578" s="1248"/>
      <c r="F578" s="1251"/>
      <c r="G578" s="50"/>
      <c r="H578" s="48"/>
      <c r="I578" s="1296" t="s">
        <v>136</v>
      </c>
      <c r="J578" s="1297"/>
      <c r="K578" s="1297"/>
      <c r="L578" s="1248" t="s">
        <v>137</v>
      </c>
      <c r="M578" s="1248"/>
      <c r="N578" s="1251"/>
    </row>
    <row r="579" spans="1:14" ht="13.5" thickBot="1">
      <c r="A579" s="208"/>
      <c r="B579" s="209"/>
      <c r="C579" s="209"/>
      <c r="D579" s="209"/>
      <c r="E579" s="209"/>
      <c r="F579" s="210"/>
      <c r="G579" s="200"/>
      <c r="H579" s="48"/>
      <c r="I579" s="208"/>
      <c r="J579" s="209"/>
      <c r="K579" s="209"/>
      <c r="L579" s="209"/>
      <c r="M579" s="209"/>
      <c r="N579" s="210"/>
    </row>
    <row r="580" spans="1:14">
      <c r="A580" s="78"/>
      <c r="B580" s="78"/>
      <c r="C580" s="78"/>
      <c r="D580" s="78"/>
      <c r="E580" s="78"/>
      <c r="F580" s="78"/>
      <c r="G580" s="200"/>
      <c r="H580" s="78"/>
      <c r="I580" s="78"/>
      <c r="J580" s="78"/>
      <c r="K580" s="78"/>
      <c r="L580" s="78"/>
      <c r="M580" s="78"/>
      <c r="N580" s="78"/>
    </row>
    <row r="581" spans="1:14" ht="13.5" thickBot="1">
      <c r="A581" s="48"/>
      <c r="B581" s="48"/>
      <c r="C581" s="48"/>
      <c r="D581" s="48"/>
      <c r="E581" s="48"/>
      <c r="F581" s="48"/>
      <c r="G581" s="200"/>
      <c r="H581" s="48"/>
      <c r="I581" s="48"/>
      <c r="J581" s="48"/>
      <c r="K581" s="48"/>
      <c r="L581" s="48"/>
      <c r="M581" s="48"/>
      <c r="N581" s="48"/>
    </row>
    <row r="582" spans="1:14" ht="19.5" customHeight="1">
      <c r="A582" s="1274" t="s">
        <v>138</v>
      </c>
      <c r="B582" s="1275"/>
      <c r="C582" s="1275"/>
      <c r="D582" s="1275"/>
      <c r="E582" s="1275"/>
      <c r="F582" s="1276"/>
      <c r="G582" s="50"/>
      <c r="H582" s="48"/>
      <c r="I582" s="1274" t="s">
        <v>138</v>
      </c>
      <c r="J582" s="1275"/>
      <c r="K582" s="1275"/>
      <c r="L582" s="1275"/>
      <c r="M582" s="1275"/>
      <c r="N582" s="1276"/>
    </row>
    <row r="583" spans="1:14">
      <c r="A583" s="56"/>
      <c r="B583" s="78"/>
      <c r="C583" s="78"/>
      <c r="D583" s="198"/>
      <c r="E583" s="78"/>
      <c r="F583" s="199"/>
      <c r="G583" s="200"/>
      <c r="H583" s="48"/>
      <c r="I583" s="56"/>
      <c r="J583" s="78"/>
      <c r="K583" s="78"/>
      <c r="L583" s="198"/>
      <c r="M583" s="78"/>
      <c r="N583" s="199"/>
    </row>
    <row r="584" spans="1:14">
      <c r="A584" s="56" t="s">
        <v>120</v>
      </c>
      <c r="B584" s="201">
        <f>'Nom. Sic. Sem. 3'!$C$4</f>
        <v>43542</v>
      </c>
      <c r="C584" s="78" t="s">
        <v>16</v>
      </c>
      <c r="D584" s="201">
        <f>'Nom. Sic. Sem. 3'!$G$4</f>
        <v>43548</v>
      </c>
      <c r="E584" s="78" t="s">
        <v>121</v>
      </c>
      <c r="F584" s="199">
        <f>'Nom. Sic. Sem. 3'!$J$4</f>
        <v>2019</v>
      </c>
      <c r="G584" s="200"/>
      <c r="H584" s="48"/>
      <c r="I584" s="56" t="s">
        <v>120</v>
      </c>
      <c r="J584" s="201">
        <f>'Nom. Sic. Sem. 3'!$C$4</f>
        <v>43542</v>
      </c>
      <c r="K584" s="78" t="s">
        <v>16</v>
      </c>
      <c r="L584" s="201">
        <f>'Nom. Sic. Sem. 3'!$G$4</f>
        <v>43548</v>
      </c>
      <c r="M584" s="78" t="s">
        <v>121</v>
      </c>
      <c r="N584" s="199">
        <f>'Nom. Sic. Sem. 3'!$J$4</f>
        <v>2019</v>
      </c>
    </row>
    <row r="585" spans="1:14">
      <c r="A585" s="1277" t="s">
        <v>122</v>
      </c>
      <c r="B585" s="1278"/>
      <c r="C585" s="1279" t="str">
        <f>'Nom. Sic. Sem. 3'!$B$49</f>
        <v>Alberto  J. Hernández</v>
      </c>
      <c r="D585" s="1279"/>
      <c r="E585" s="1279"/>
      <c r="F585" s="1280"/>
      <c r="G585" s="60"/>
      <c r="H585" s="48"/>
      <c r="I585" s="1277" t="s">
        <v>122</v>
      </c>
      <c r="J585" s="1278"/>
      <c r="K585" s="1279" t="str">
        <f>'Nom. Sic. Sem. 3'!$B$50</f>
        <v>Laura Carrasco</v>
      </c>
      <c r="L585" s="1279"/>
      <c r="M585" s="1279"/>
      <c r="N585" s="1280"/>
    </row>
    <row r="586" spans="1:14">
      <c r="A586" s="58"/>
      <c r="B586" s="59"/>
      <c r="C586" s="79"/>
      <c r="D586" s="79"/>
      <c r="E586" s="79"/>
      <c r="F586" s="202"/>
      <c r="G586" s="60"/>
      <c r="H586" s="48"/>
      <c r="I586" s="58"/>
      <c r="J586" s="59"/>
      <c r="K586" s="79"/>
      <c r="L586" s="79"/>
      <c r="M586" s="79"/>
      <c r="N586" s="202"/>
    </row>
    <row r="587" spans="1:14">
      <c r="A587" s="197">
        <f>'Nom. Sic. Sem. 3'!$L$49</f>
        <v>5</v>
      </c>
      <c r="B587" s="78" t="s">
        <v>123</v>
      </c>
      <c r="C587" s="78"/>
      <c r="D587" s="78"/>
      <c r="E587" s="1300">
        <f>'Nom. Sic. Sem. 3'!$M$49</f>
        <v>3300</v>
      </c>
      <c r="F587" s="1301"/>
      <c r="G587" s="203"/>
      <c r="H587" s="48"/>
      <c r="I587" s="197">
        <f>'Nom. Sic. Sem. 3'!$L$50</f>
        <v>5</v>
      </c>
      <c r="J587" s="78" t="s">
        <v>123</v>
      </c>
      <c r="K587" s="78"/>
      <c r="L587" s="78"/>
      <c r="M587" s="1300">
        <f>'Nom. Sic. Sem. 3'!$M$50</f>
        <v>10587.9</v>
      </c>
      <c r="N587" s="1301"/>
    </row>
    <row r="588" spans="1:14">
      <c r="A588" s="197"/>
      <c r="B588" s="78"/>
      <c r="C588" s="78"/>
      <c r="D588" s="78"/>
      <c r="E588" s="1300">
        <v>0</v>
      </c>
      <c r="F588" s="1301"/>
      <c r="G588" s="203"/>
      <c r="H588" s="48"/>
      <c r="I588" s="197"/>
      <c r="J588" s="78"/>
      <c r="K588" s="78"/>
      <c r="L588" s="78"/>
      <c r="M588" s="1300">
        <v>0</v>
      </c>
      <c r="N588" s="1301"/>
    </row>
    <row r="589" spans="1:14">
      <c r="A589" s="197"/>
      <c r="B589" s="78" t="s">
        <v>124</v>
      </c>
      <c r="C589" s="78"/>
      <c r="D589" s="78"/>
      <c r="E589" s="1300">
        <f>'Nom. Sic. Sem. 3'!$N$49</f>
        <v>0</v>
      </c>
      <c r="F589" s="1301"/>
      <c r="G589" s="203"/>
      <c r="H589" s="48"/>
      <c r="I589" s="197"/>
      <c r="J589" s="78" t="s">
        <v>124</v>
      </c>
      <c r="K589" s="78"/>
      <c r="L589" s="78"/>
      <c r="M589" s="1300">
        <f>'Nom. Sic. Sem. 1'!$N$47</f>
        <v>0</v>
      </c>
      <c r="N589" s="1301"/>
    </row>
    <row r="590" spans="1:14">
      <c r="A590" s="204">
        <v>0</v>
      </c>
      <c r="B590" s="78" t="s">
        <v>125</v>
      </c>
      <c r="C590" s="78"/>
      <c r="D590" s="78"/>
      <c r="E590" s="1300">
        <v>0</v>
      </c>
      <c r="F590" s="1301"/>
      <c r="G590" s="203"/>
      <c r="H590" s="48"/>
      <c r="I590" s="204">
        <v>0</v>
      </c>
      <c r="J590" s="78" t="s">
        <v>125</v>
      </c>
      <c r="K590" s="78"/>
      <c r="L590" s="78"/>
      <c r="M590" s="1300">
        <v>0</v>
      </c>
      <c r="N590" s="1301"/>
    </row>
    <row r="591" spans="1:14">
      <c r="A591" s="204">
        <v>0</v>
      </c>
      <c r="B591" s="78" t="s">
        <v>126</v>
      </c>
      <c r="C591" s="78"/>
      <c r="D591" s="78"/>
      <c r="E591" s="1300">
        <v>0</v>
      </c>
      <c r="F591" s="1301"/>
      <c r="G591" s="203"/>
      <c r="H591" s="48"/>
      <c r="I591" s="204">
        <v>0</v>
      </c>
      <c r="J591" s="78" t="s">
        <v>126</v>
      </c>
      <c r="K591" s="78"/>
      <c r="L591" s="78"/>
      <c r="M591" s="1300">
        <v>0</v>
      </c>
      <c r="N591" s="1301"/>
    </row>
    <row r="592" spans="1:14">
      <c r="A592" s="66">
        <f>'Nom. Sic. Sem. 3'!V49</f>
        <v>1</v>
      </c>
      <c r="B592" s="226" t="s">
        <v>261</v>
      </c>
      <c r="C592" s="226"/>
      <c r="D592" s="78"/>
      <c r="E592" s="1298">
        <f>'Nom. Sic. Sem. 3'!W49</f>
        <v>1320</v>
      </c>
      <c r="F592" s="1299"/>
      <c r="G592" s="203"/>
      <c r="H592" s="48"/>
      <c r="I592" s="66">
        <f>'Nom. Sic. Sem. 3'!V50</f>
        <v>0</v>
      </c>
      <c r="J592" s="226" t="s">
        <v>261</v>
      </c>
      <c r="K592" s="226"/>
      <c r="L592" s="78"/>
      <c r="M592" s="1298">
        <f>'Nom. Sic. Sem. 3'!W50</f>
        <v>0</v>
      </c>
      <c r="N592" s="1299"/>
    </row>
    <row r="593" spans="1:14">
      <c r="A593" s="66">
        <f>'Nom. Sic. Sem. 3'!X49</f>
        <v>1</v>
      </c>
      <c r="B593" s="226" t="s">
        <v>262</v>
      </c>
      <c r="C593" s="226"/>
      <c r="D593" s="78"/>
      <c r="E593" s="1298">
        <f>'Nom. Sic. Sem. 3'!Y49</f>
        <v>1155</v>
      </c>
      <c r="F593" s="1299"/>
      <c r="G593" s="203"/>
      <c r="H593" s="48"/>
      <c r="I593" s="66">
        <f>'Nom. Sic. Sem. 3'!X50</f>
        <v>0</v>
      </c>
      <c r="J593" s="226" t="s">
        <v>262</v>
      </c>
      <c r="K593" s="226"/>
      <c r="L593" s="78"/>
      <c r="M593" s="1298">
        <f>'Nom. Sic. Sem. 3'!Y50</f>
        <v>0</v>
      </c>
      <c r="N593" s="1299"/>
    </row>
    <row r="594" spans="1:14">
      <c r="A594" s="204">
        <f>'Nom. Sic. Sem. 3'!$AB$49</f>
        <v>2</v>
      </c>
      <c r="B594" s="78" t="s">
        <v>128</v>
      </c>
      <c r="C594" s="78"/>
      <c r="D594" s="78"/>
      <c r="E594" s="1300">
        <f>'Nom. Sic. Sem. 3'!$AC$49</f>
        <v>2310</v>
      </c>
      <c r="F594" s="1301"/>
      <c r="G594" s="203"/>
      <c r="H594" s="48"/>
      <c r="I594" s="204">
        <f>'Nom. Sic. Sem. 3'!$AB$50</f>
        <v>2</v>
      </c>
      <c r="J594" s="78" t="s">
        <v>128</v>
      </c>
      <c r="K594" s="78"/>
      <c r="L594" s="78"/>
      <c r="M594" s="1300">
        <f>'Nom. Sic. Sem. 3'!$AC$50</f>
        <v>4235.16</v>
      </c>
      <c r="N594" s="1301"/>
    </row>
    <row r="595" spans="1:14">
      <c r="A595" s="204">
        <f>'Nom. Sic. Sem. 3'!$O$49</f>
        <v>0</v>
      </c>
      <c r="B595" s="1278" t="str">
        <f>'Nom. Sic. Sem. 1'!$O$4</f>
        <v>PR / RM /F</v>
      </c>
      <c r="C595" s="1278"/>
      <c r="D595" s="1278"/>
      <c r="E595" s="1300">
        <f>'Nom. Sic. Sem. 3'!$P$49</f>
        <v>0</v>
      </c>
      <c r="F595" s="1301"/>
      <c r="G595" s="203"/>
      <c r="H595" s="48"/>
      <c r="I595" s="204">
        <f>'Nom. Sic. Sem. 3'!$O$50</f>
        <v>0</v>
      </c>
      <c r="J595" s="1278" t="str">
        <f>'Nom. Sic. Sem. 1'!$O$4</f>
        <v>PR / RM /F</v>
      </c>
      <c r="K595" s="1278"/>
      <c r="L595" s="1278"/>
      <c r="M595" s="1300">
        <f>'Nom. Sic. Sem. 3'!$P$50</f>
        <v>0</v>
      </c>
      <c r="N595" s="1301"/>
    </row>
    <row r="596" spans="1:14" ht="16.5" customHeight="1">
      <c r="A596" s="56"/>
      <c r="B596" s="1261" t="s">
        <v>10</v>
      </c>
      <c r="C596" s="1261"/>
      <c r="D596" s="78"/>
      <c r="E596" s="1298">
        <f>SUM(E587:F595)</f>
        <v>8085</v>
      </c>
      <c r="F596" s="1302"/>
      <c r="G596" s="50"/>
      <c r="H596" s="48"/>
      <c r="I596" s="56"/>
      <c r="J596" s="1261" t="s">
        <v>10</v>
      </c>
      <c r="K596" s="1261"/>
      <c r="L596" s="78"/>
      <c r="M596" s="1298">
        <f>SUM(M587:N595)</f>
        <v>14823.06</v>
      </c>
      <c r="N596" s="1302"/>
    </row>
    <row r="597" spans="1:14">
      <c r="A597" s="1263" t="s">
        <v>105</v>
      </c>
      <c r="B597" s="1248"/>
      <c r="C597" s="1248"/>
      <c r="D597" s="1248"/>
      <c r="E597" s="1248"/>
      <c r="F597" s="1251"/>
      <c r="G597" s="50"/>
      <c r="H597" s="48"/>
      <c r="I597" s="1263" t="s">
        <v>105</v>
      </c>
      <c r="J597" s="1248"/>
      <c r="K597" s="1248"/>
      <c r="L597" s="1248"/>
      <c r="M597" s="1248"/>
      <c r="N597" s="1251"/>
    </row>
    <row r="598" spans="1:14">
      <c r="A598" s="1277" t="s">
        <v>129</v>
      </c>
      <c r="B598" s="1278"/>
      <c r="C598" s="1278"/>
      <c r="D598" s="206">
        <f>'Nom. Sic. Sem. 3'!$AG$49</f>
        <v>0</v>
      </c>
      <c r="E598" s="78"/>
      <c r="F598" s="199"/>
      <c r="G598" s="200"/>
      <c r="H598" s="48"/>
      <c r="I598" s="1277" t="s">
        <v>129</v>
      </c>
      <c r="J598" s="1278"/>
      <c r="K598" s="1278"/>
      <c r="L598" s="206">
        <f>'Nom. Sic. Sem. 3'!$AG$50</f>
        <v>0</v>
      </c>
      <c r="M598" s="78"/>
      <c r="N598" s="199"/>
    </row>
    <row r="599" spans="1:14">
      <c r="A599" s="1277" t="s">
        <v>130</v>
      </c>
      <c r="B599" s="1278"/>
      <c r="C599" s="1278"/>
      <c r="D599" s="206">
        <f>'Nom. Sic. Sem. 3'!$AE$49</f>
        <v>207.9</v>
      </c>
      <c r="E599" s="206"/>
      <c r="F599" s="199"/>
      <c r="G599" s="200"/>
      <c r="H599" s="48"/>
      <c r="I599" s="1277" t="s">
        <v>130</v>
      </c>
      <c r="J599" s="1278"/>
      <c r="K599" s="1278"/>
      <c r="L599" s="206">
        <f>'Nom. Sic. Sem. 3'!$AE$50</f>
        <v>667.03769999999997</v>
      </c>
      <c r="M599" s="206"/>
      <c r="N599" s="199"/>
    </row>
    <row r="600" spans="1:14">
      <c r="A600" s="58" t="s">
        <v>131</v>
      </c>
      <c r="B600" s="59"/>
      <c r="C600" s="59"/>
      <c r="D600" s="206">
        <f>'Nom. Sic. Sem. 3'!$AF$49</f>
        <v>80.850000000000009</v>
      </c>
      <c r="E600" s="78"/>
      <c r="F600" s="199"/>
      <c r="G600" s="200"/>
      <c r="H600" s="48"/>
      <c r="I600" s="58" t="s">
        <v>131</v>
      </c>
      <c r="J600" s="59"/>
      <c r="K600" s="59"/>
      <c r="L600" s="206">
        <f>'Nom. Sic. Sem. 3'!$AF$50</f>
        <v>148.23060000000001</v>
      </c>
      <c r="M600" s="78"/>
      <c r="N600" s="199"/>
    </row>
    <row r="601" spans="1:14">
      <c r="A601" s="1277" t="s">
        <v>132</v>
      </c>
      <c r="B601" s="1278"/>
      <c r="C601" s="1278"/>
      <c r="D601" s="206">
        <f>'Nom. Sic. Sem. 3'!$AH$49</f>
        <v>0</v>
      </c>
      <c r="E601" s="78"/>
      <c r="F601" s="199"/>
      <c r="G601" s="200"/>
      <c r="H601" s="48"/>
      <c r="I601" s="1277" t="s">
        <v>132</v>
      </c>
      <c r="J601" s="1278"/>
      <c r="K601" s="1278"/>
      <c r="L601" s="206">
        <f>'Nom. Sic. Sem. 3'!$AH$50</f>
        <v>0</v>
      </c>
      <c r="M601" s="78"/>
      <c r="N601" s="199"/>
    </row>
    <row r="602" spans="1:14">
      <c r="A602" s="1277" t="s">
        <v>133</v>
      </c>
      <c r="B602" s="1278"/>
      <c r="C602" s="1278"/>
      <c r="D602" s="206">
        <f>'Nom. Sic. Sem. 3'!$AI$49</f>
        <v>0</v>
      </c>
      <c r="E602" s="78"/>
      <c r="F602" s="199"/>
      <c r="G602" s="200"/>
      <c r="H602" s="48"/>
      <c r="I602" s="1277" t="s">
        <v>133</v>
      </c>
      <c r="J602" s="1278"/>
      <c r="K602" s="1278"/>
      <c r="L602" s="206">
        <f>'Nom. Sic. Sem. 3'!$AI$50</f>
        <v>0</v>
      </c>
      <c r="M602" s="78"/>
      <c r="N602" s="199"/>
    </row>
    <row r="603" spans="1:14" ht="13.5" thickBot="1">
      <c r="A603" s="1303" t="s">
        <v>134</v>
      </c>
      <c r="B603" s="1248"/>
      <c r="C603" s="1248"/>
      <c r="D603" s="78"/>
      <c r="E603" s="1304">
        <f>SUM(D598:D602)</f>
        <v>288.75</v>
      </c>
      <c r="F603" s="1251"/>
      <c r="G603" s="50"/>
      <c r="H603" s="48"/>
      <c r="I603" s="1303" t="s">
        <v>134</v>
      </c>
      <c r="J603" s="1248"/>
      <c r="K603" s="1248"/>
      <c r="L603" s="78"/>
      <c r="M603" s="1304">
        <f>SUM(L598:L602)</f>
        <v>815.26829999999995</v>
      </c>
      <c r="N603" s="1251"/>
    </row>
    <row r="604" spans="1:14" ht="20.25" customHeight="1" thickBot="1">
      <c r="A604" s="56"/>
      <c r="B604" s="1248" t="s">
        <v>104</v>
      </c>
      <c r="C604" s="1248"/>
      <c r="D604" s="1248"/>
      <c r="E604" s="1292">
        <f>(E596-E603)</f>
        <v>7796.25</v>
      </c>
      <c r="F604" s="1293"/>
      <c r="G604" s="50"/>
      <c r="H604" s="48"/>
      <c r="I604" s="56"/>
      <c r="J604" s="1248" t="s">
        <v>104</v>
      </c>
      <c r="K604" s="1248"/>
      <c r="L604" s="1248"/>
      <c r="M604" s="1292">
        <f>(M596-M603)</f>
        <v>14007.7917</v>
      </c>
      <c r="N604" s="1293"/>
    </row>
    <row r="605" spans="1:14">
      <c r="A605" s="56"/>
      <c r="B605" s="78"/>
      <c r="C605" s="78"/>
      <c r="D605" s="78"/>
      <c r="E605" s="78"/>
      <c r="F605" s="199"/>
      <c r="G605" s="200"/>
      <c r="H605" s="48"/>
      <c r="I605" s="56"/>
      <c r="J605" s="78"/>
      <c r="K605" s="78"/>
      <c r="L605" s="78"/>
      <c r="M605" s="78"/>
      <c r="N605" s="199"/>
    </row>
    <row r="606" spans="1:14">
      <c r="A606" s="56"/>
      <c r="B606" s="78"/>
      <c r="C606" s="78"/>
      <c r="D606" s="78"/>
      <c r="E606" s="78"/>
      <c r="F606" s="199"/>
      <c r="G606" s="200"/>
      <c r="H606" s="48"/>
      <c r="I606" s="56"/>
      <c r="J606" s="78"/>
      <c r="K606" s="78"/>
      <c r="L606" s="78"/>
      <c r="M606" s="78"/>
      <c r="N606" s="199"/>
    </row>
    <row r="607" spans="1:14">
      <c r="A607" s="1294"/>
      <c r="B607" s="1295"/>
      <c r="C607" s="1295"/>
      <c r="D607" s="78" t="s">
        <v>135</v>
      </c>
      <c r="E607" s="78"/>
      <c r="F607" s="199"/>
      <c r="G607" s="200"/>
      <c r="H607" s="48"/>
      <c r="I607" s="1294"/>
      <c r="J607" s="1295"/>
      <c r="K607" s="1295"/>
      <c r="L607" s="78" t="s">
        <v>135</v>
      </c>
      <c r="M607" s="78"/>
      <c r="N607" s="199"/>
    </row>
    <row r="608" spans="1:14">
      <c r="A608" s="1296" t="s">
        <v>136</v>
      </c>
      <c r="B608" s="1297"/>
      <c r="C608" s="1297"/>
      <c r="D608" s="1248" t="s">
        <v>137</v>
      </c>
      <c r="E608" s="1248"/>
      <c r="F608" s="1251"/>
      <c r="G608" s="50"/>
      <c r="H608" s="48"/>
      <c r="I608" s="1296" t="s">
        <v>136</v>
      </c>
      <c r="J608" s="1297"/>
      <c r="K608" s="1297"/>
      <c r="L608" s="1248" t="s">
        <v>137</v>
      </c>
      <c r="M608" s="1248"/>
      <c r="N608" s="1251"/>
    </row>
    <row r="609" spans="1:14" ht="13.5" thickBot="1">
      <c r="A609" s="208"/>
      <c r="B609" s="209"/>
      <c r="C609" s="209"/>
      <c r="D609" s="209"/>
      <c r="E609" s="209"/>
      <c r="F609" s="210"/>
      <c r="G609" s="200"/>
      <c r="H609" s="48"/>
      <c r="I609" s="208"/>
      <c r="J609" s="209"/>
      <c r="K609" s="209"/>
      <c r="L609" s="209"/>
      <c r="M609" s="209"/>
      <c r="N609" s="210"/>
    </row>
    <row r="610" spans="1:14" ht="13.5" thickBot="1">
      <c r="A610" s="212"/>
      <c r="B610" s="78"/>
      <c r="C610" s="78"/>
      <c r="D610" s="78"/>
      <c r="E610" s="1304"/>
      <c r="F610" s="1304"/>
      <c r="G610" s="207"/>
      <c r="H610" s="78"/>
      <c r="I610" s="212"/>
      <c r="J610" s="78"/>
      <c r="K610" s="78"/>
      <c r="L610" s="78"/>
      <c r="M610" s="1304"/>
      <c r="N610" s="1304"/>
    </row>
    <row r="611" spans="1:14" ht="19.5" customHeight="1">
      <c r="A611" s="1274" t="s">
        <v>138</v>
      </c>
      <c r="B611" s="1275"/>
      <c r="C611" s="1275"/>
      <c r="D611" s="1275"/>
      <c r="E611" s="1275"/>
      <c r="F611" s="1276"/>
      <c r="G611" s="50"/>
      <c r="H611" s="48"/>
      <c r="I611" s="1274" t="s">
        <v>138</v>
      </c>
      <c r="J611" s="1275"/>
      <c r="K611" s="1275"/>
      <c r="L611" s="1275"/>
      <c r="M611" s="1275"/>
      <c r="N611" s="1276"/>
    </row>
    <row r="612" spans="1:14">
      <c r="A612" s="56"/>
      <c r="B612" s="78"/>
      <c r="C612" s="78"/>
      <c r="D612" s="198"/>
      <c r="E612" s="78"/>
      <c r="F612" s="199"/>
      <c r="G612" s="200"/>
      <c r="H612" s="48"/>
      <c r="I612" s="56"/>
      <c r="J612" s="78"/>
      <c r="K612" s="78"/>
      <c r="L612" s="198"/>
      <c r="M612" s="78"/>
      <c r="N612" s="199"/>
    </row>
    <row r="613" spans="1:14">
      <c r="A613" s="56" t="s">
        <v>120</v>
      </c>
      <c r="B613" s="201">
        <f>'Nom. Sic. Sem. 3'!$C$4</f>
        <v>43542</v>
      </c>
      <c r="C613" s="78" t="s">
        <v>16</v>
      </c>
      <c r="D613" s="201">
        <f>'Nom. Sic. Sem. 3'!$G$4</f>
        <v>43548</v>
      </c>
      <c r="E613" s="78" t="s">
        <v>121</v>
      </c>
      <c r="F613" s="199">
        <f>'Nom. Sic. Sem. 3'!$J$4</f>
        <v>2019</v>
      </c>
      <c r="G613" s="200"/>
      <c r="H613" s="48"/>
      <c r="I613" s="56" t="s">
        <v>120</v>
      </c>
      <c r="J613" s="201">
        <f>'Nom. Sic. Sem. 3'!$C$4</f>
        <v>43542</v>
      </c>
      <c r="K613" s="78" t="s">
        <v>16</v>
      </c>
      <c r="L613" s="201">
        <f>'Nom. Sic. Sem. 3'!$G$4</f>
        <v>43548</v>
      </c>
      <c r="M613" s="78" t="s">
        <v>121</v>
      </c>
      <c r="N613" s="199">
        <f>'Nom. Sic. Sem. 3'!$J$4</f>
        <v>2019</v>
      </c>
    </row>
    <row r="614" spans="1:14">
      <c r="A614" s="1277" t="s">
        <v>122</v>
      </c>
      <c r="B614" s="1278"/>
      <c r="C614" s="1279" t="e">
        <f>'Nom. Sic. Sem. 3'!#REF!</f>
        <v>#REF!</v>
      </c>
      <c r="D614" s="1279"/>
      <c r="E614" s="1279"/>
      <c r="F614" s="1280"/>
      <c r="G614" s="60"/>
      <c r="H614" s="48"/>
      <c r="I614" s="1277" t="s">
        <v>122</v>
      </c>
      <c r="J614" s="1278"/>
      <c r="K614" s="1279" t="str">
        <f>'Nom. Sic. Sem. 3'!$B$61</f>
        <v>jose gregorio alvarez</v>
      </c>
      <c r="L614" s="1279"/>
      <c r="M614" s="1279"/>
      <c r="N614" s="1280"/>
    </row>
    <row r="615" spans="1:14">
      <c r="A615" s="58"/>
      <c r="B615" s="59"/>
      <c r="C615" s="79"/>
      <c r="D615" s="79"/>
      <c r="E615" s="79"/>
      <c r="F615" s="202"/>
      <c r="G615" s="60"/>
      <c r="H615" s="48"/>
      <c r="I615" s="58"/>
      <c r="J615" s="59"/>
      <c r="K615" s="79"/>
      <c r="L615" s="79"/>
      <c r="M615" s="79"/>
      <c r="N615" s="202"/>
    </row>
    <row r="616" spans="1:14">
      <c r="A616" s="197" t="e">
        <f>'Nom. Sic. Sem. 3'!#REF!</f>
        <v>#REF!</v>
      </c>
      <c r="B616" s="78" t="s">
        <v>123</v>
      </c>
      <c r="C616" s="78"/>
      <c r="D616" s="78"/>
      <c r="E616" s="1300" t="e">
        <f>'Nom. Sic. Sem. 3'!#REF!</f>
        <v>#REF!</v>
      </c>
      <c r="F616" s="1301"/>
      <c r="G616" s="203"/>
      <c r="H616" s="48"/>
      <c r="I616" s="197">
        <f>'Nom. Sic. Sem. 3'!$L$61</f>
        <v>5</v>
      </c>
      <c r="J616" s="78" t="s">
        <v>123</v>
      </c>
      <c r="K616" s="78"/>
      <c r="L616" s="78"/>
      <c r="M616" s="1300">
        <f>'Nom. Sic. Sem. 3'!$M$61</f>
        <v>3000</v>
      </c>
      <c r="N616" s="1301"/>
    </row>
    <row r="617" spans="1:14">
      <c r="A617" s="197"/>
      <c r="B617" s="78"/>
      <c r="C617" s="78"/>
      <c r="D617" s="78"/>
      <c r="E617" s="1300">
        <v>0</v>
      </c>
      <c r="F617" s="1301"/>
      <c r="G617" s="203"/>
      <c r="H617" s="48"/>
      <c r="I617" s="197"/>
      <c r="J617" s="78"/>
      <c r="K617" s="78"/>
      <c r="L617" s="78"/>
      <c r="M617" s="1300">
        <v>0</v>
      </c>
      <c r="N617" s="1301"/>
    </row>
    <row r="618" spans="1:14">
      <c r="A618" s="197"/>
      <c r="B618" s="78" t="s">
        <v>124</v>
      </c>
      <c r="C618" s="78"/>
      <c r="D618" s="78"/>
      <c r="E618" s="1300" t="e">
        <f>'Nom. Sic. Sem. 3'!#REF!</f>
        <v>#REF!</v>
      </c>
      <c r="F618" s="1301"/>
      <c r="G618" s="203"/>
      <c r="H618" s="48"/>
      <c r="I618" s="197"/>
      <c r="J618" s="78" t="s">
        <v>124</v>
      </c>
      <c r="K618" s="78"/>
      <c r="L618" s="78"/>
      <c r="M618" s="1300">
        <f>'Nom. Sic. Sem. 3'!$N$61</f>
        <v>1050</v>
      </c>
      <c r="N618" s="1301"/>
    </row>
    <row r="619" spans="1:14">
      <c r="A619" s="204">
        <v>0</v>
      </c>
      <c r="B619" s="78" t="s">
        <v>125</v>
      </c>
      <c r="C619" s="78"/>
      <c r="D619" s="78"/>
      <c r="E619" s="1300">
        <v>0</v>
      </c>
      <c r="F619" s="1301"/>
      <c r="G619" s="203"/>
      <c r="H619" s="48"/>
      <c r="I619" s="204">
        <v>0</v>
      </c>
      <c r="J619" s="78" t="s">
        <v>125</v>
      </c>
      <c r="K619" s="78"/>
      <c r="L619" s="78"/>
      <c r="M619" s="1300">
        <v>0</v>
      </c>
      <c r="N619" s="1301"/>
    </row>
    <row r="620" spans="1:14">
      <c r="A620" s="204">
        <v>0</v>
      </c>
      <c r="B620" s="78" t="s">
        <v>126</v>
      </c>
      <c r="C620" s="78"/>
      <c r="D620" s="78"/>
      <c r="E620" s="1300">
        <v>0</v>
      </c>
      <c r="F620" s="1301"/>
      <c r="G620" s="203"/>
      <c r="H620" s="48"/>
      <c r="I620" s="204">
        <v>0</v>
      </c>
      <c r="J620" s="78" t="s">
        <v>126</v>
      </c>
      <c r="K620" s="78"/>
      <c r="L620" s="78"/>
      <c r="M620" s="1300">
        <v>0</v>
      </c>
      <c r="N620" s="1301"/>
    </row>
    <row r="621" spans="1:14">
      <c r="A621" s="66" t="e">
        <f>'Nom. Sic. Sem. 3'!#REF!</f>
        <v>#REF!</v>
      </c>
      <c r="B621" s="226" t="s">
        <v>261</v>
      </c>
      <c r="C621" s="226"/>
      <c r="D621" s="78"/>
      <c r="E621" s="1298" t="e">
        <f>'Nom. Sic. Sem. 3'!#REF!</f>
        <v>#REF!</v>
      </c>
      <c r="F621" s="1299"/>
      <c r="G621" s="203"/>
      <c r="H621" s="48"/>
      <c r="I621" s="66">
        <f>'Nom. Sic. Sem. 3'!V61</f>
        <v>0</v>
      </c>
      <c r="J621" s="226" t="s">
        <v>261</v>
      </c>
      <c r="K621" s="226"/>
      <c r="L621" s="78"/>
      <c r="M621" s="1298">
        <f>'Nom. Sic. Sem. 3'!W61</f>
        <v>0</v>
      </c>
      <c r="N621" s="1299"/>
    </row>
    <row r="622" spans="1:14">
      <c r="A622" s="66" t="e">
        <f>'Nom. Sic. Sem. 3'!#REF!</f>
        <v>#REF!</v>
      </c>
      <c r="B622" s="226" t="s">
        <v>262</v>
      </c>
      <c r="C622" s="226"/>
      <c r="D622" s="78"/>
      <c r="E622" s="1298" t="e">
        <f>'Nom. Sic. Sem. 3'!#REF!</f>
        <v>#REF!</v>
      </c>
      <c r="F622" s="1299"/>
      <c r="G622" s="203"/>
      <c r="H622" s="48"/>
      <c r="I622" s="66">
        <f>'Nom. Sic. Sem. 3'!X61</f>
        <v>1</v>
      </c>
      <c r="J622" s="226" t="s">
        <v>262</v>
      </c>
      <c r="K622" s="226"/>
      <c r="L622" s="78"/>
      <c r="M622" s="1298">
        <f>'Nom. Sic. Sem. 3'!Y61</f>
        <v>1417.5</v>
      </c>
      <c r="N622" s="1299"/>
    </row>
    <row r="623" spans="1:14">
      <c r="A623" s="204" t="e">
        <f>'Nom. Sic. Sem. 3'!#REF!</f>
        <v>#REF!</v>
      </c>
      <c r="B623" s="78" t="s">
        <v>128</v>
      </c>
      <c r="C623" s="78"/>
      <c r="D623" s="78"/>
      <c r="E623" s="1300" t="e">
        <f>'Nom. Sic. Sem. 3'!#REF!</f>
        <v>#REF!</v>
      </c>
      <c r="F623" s="1301"/>
      <c r="G623" s="203"/>
      <c r="H623" s="48"/>
      <c r="I623" s="204">
        <f>'Nom. Sic. Sem. 3'!$AB$61</f>
        <v>2</v>
      </c>
      <c r="J623" s="78" t="s">
        <v>128</v>
      </c>
      <c r="K623" s="78"/>
      <c r="L623" s="78"/>
      <c r="M623" s="1300">
        <f>'Nom. Sic. Sem. 3'!$AC$61</f>
        <v>2187</v>
      </c>
      <c r="N623" s="1301"/>
    </row>
    <row r="624" spans="1:14">
      <c r="A624" s="204" t="e">
        <f>'Nom. Sic. Sem. 3'!#REF!</f>
        <v>#REF!</v>
      </c>
      <c r="B624" s="1278" t="str">
        <f>'Nom. Sic. Sem. 1'!$O$4</f>
        <v>PR / RM /F</v>
      </c>
      <c r="C624" s="1278"/>
      <c r="D624" s="1278"/>
      <c r="E624" s="1300" t="e">
        <f>'Nom. Sic. Sem. 3'!#REF!</f>
        <v>#REF!</v>
      </c>
      <c r="F624" s="1301"/>
      <c r="G624" s="203"/>
      <c r="H624" s="48"/>
      <c r="I624" s="204">
        <f>'Nom. Sic. Sem. 3'!$O$61</f>
        <v>0</v>
      </c>
      <c r="J624" s="1278" t="str">
        <f>'Nom. Sic. Sem. 1'!$O$4</f>
        <v>PR / RM /F</v>
      </c>
      <c r="K624" s="1278"/>
      <c r="L624" s="1278"/>
      <c r="M624" s="1300">
        <f>'Nom. Sic. Sem. 3'!$P$61</f>
        <v>0</v>
      </c>
      <c r="N624" s="1301"/>
    </row>
    <row r="625" spans="1:14" ht="16.5" customHeight="1">
      <c r="A625" s="56"/>
      <c r="B625" s="1261" t="s">
        <v>10</v>
      </c>
      <c r="C625" s="1261"/>
      <c r="D625" s="78"/>
      <c r="E625" s="1298" t="e">
        <f>SUM(E616:F624)</f>
        <v>#REF!</v>
      </c>
      <c r="F625" s="1302"/>
      <c r="G625" s="50"/>
      <c r="H625" s="48"/>
      <c r="I625" s="56"/>
      <c r="J625" s="1261" t="s">
        <v>10</v>
      </c>
      <c r="K625" s="1261"/>
      <c r="L625" s="78"/>
      <c r="M625" s="1298">
        <f>SUM(M616:N624)</f>
        <v>7654.5</v>
      </c>
      <c r="N625" s="1302"/>
    </row>
    <row r="626" spans="1:14">
      <c r="A626" s="1263" t="s">
        <v>105</v>
      </c>
      <c r="B626" s="1248"/>
      <c r="C626" s="1248"/>
      <c r="D626" s="1248"/>
      <c r="E626" s="1248"/>
      <c r="F626" s="1251"/>
      <c r="G626" s="50"/>
      <c r="H626" s="48"/>
      <c r="I626" s="1263" t="s">
        <v>105</v>
      </c>
      <c r="J626" s="1248"/>
      <c r="K626" s="1248"/>
      <c r="L626" s="1248"/>
      <c r="M626" s="1248"/>
      <c r="N626" s="1251"/>
    </row>
    <row r="627" spans="1:14">
      <c r="A627" s="1277" t="s">
        <v>129</v>
      </c>
      <c r="B627" s="1278"/>
      <c r="C627" s="1278"/>
      <c r="D627" s="206" t="e">
        <f>'Nom. Sic. Sem. 3'!#REF!</f>
        <v>#REF!</v>
      </c>
      <c r="E627" s="78"/>
      <c r="F627" s="199"/>
      <c r="G627" s="200"/>
      <c r="H627" s="48"/>
      <c r="I627" s="1277" t="s">
        <v>129</v>
      </c>
      <c r="J627" s="1278"/>
      <c r="K627" s="1278"/>
      <c r="L627" s="206">
        <f>'Nom. Sic. Sem. 3'!$AG$61</f>
        <v>0</v>
      </c>
      <c r="M627" s="78"/>
      <c r="N627" s="199"/>
    </row>
    <row r="628" spans="1:14">
      <c r="A628" s="1277" t="s">
        <v>130</v>
      </c>
      <c r="B628" s="1278"/>
      <c r="C628" s="1278"/>
      <c r="D628" s="206" t="e">
        <f>'Nom. Sic. Sem. 3'!#REF!</f>
        <v>#REF!</v>
      </c>
      <c r="E628" s="206"/>
      <c r="F628" s="199"/>
      <c r="G628" s="200"/>
      <c r="H628" s="48"/>
      <c r="I628" s="1277" t="s">
        <v>130</v>
      </c>
      <c r="J628" s="1278"/>
      <c r="K628" s="1278"/>
      <c r="L628" s="206">
        <f>'Nom. Sic. Sem. 3'!$AE$61</f>
        <v>189</v>
      </c>
      <c r="M628" s="206"/>
      <c r="N628" s="199"/>
    </row>
    <row r="629" spans="1:14">
      <c r="A629" s="58" t="s">
        <v>131</v>
      </c>
      <c r="B629" s="59"/>
      <c r="C629" s="59"/>
      <c r="D629" s="206" t="e">
        <f>'Nom. Sic. Sem. 3'!#REF!</f>
        <v>#REF!</v>
      </c>
      <c r="E629" s="78"/>
      <c r="F629" s="199"/>
      <c r="G629" s="200"/>
      <c r="H629" s="48"/>
      <c r="I629" s="58" t="s">
        <v>131</v>
      </c>
      <c r="J629" s="59"/>
      <c r="K629" s="59"/>
      <c r="L629" s="206">
        <f>'Nom. Sic. Sem. 3'!$AF$61</f>
        <v>76.545000000000002</v>
      </c>
      <c r="M629" s="78"/>
      <c r="N629" s="199"/>
    </row>
    <row r="630" spans="1:14">
      <c r="A630" s="1277" t="s">
        <v>132</v>
      </c>
      <c r="B630" s="1278"/>
      <c r="C630" s="1278"/>
      <c r="D630" s="206" t="e">
        <f>'Nom. Sic. Sem. 3'!#REF!</f>
        <v>#REF!</v>
      </c>
      <c r="E630" s="78"/>
      <c r="F630" s="199"/>
      <c r="G630" s="200"/>
      <c r="H630" s="48"/>
      <c r="I630" s="1277" t="s">
        <v>132</v>
      </c>
      <c r="J630" s="1278"/>
      <c r="K630" s="1278"/>
      <c r="L630" s="206">
        <f>'Nom. Sic. Sem. 3'!$AH$61</f>
        <v>0</v>
      </c>
      <c r="M630" s="78"/>
      <c r="N630" s="199"/>
    </row>
    <row r="631" spans="1:14">
      <c r="A631" s="1277" t="s">
        <v>133</v>
      </c>
      <c r="B631" s="1278"/>
      <c r="C631" s="1278"/>
      <c r="D631" s="206" t="e">
        <f>'Nom. Sic. Sem. 3'!#REF!</f>
        <v>#REF!</v>
      </c>
      <c r="E631" s="78"/>
      <c r="F631" s="199"/>
      <c r="G631" s="200"/>
      <c r="H631" s="48"/>
      <c r="I631" s="1277" t="s">
        <v>133</v>
      </c>
      <c r="J631" s="1278"/>
      <c r="K631" s="1278"/>
      <c r="L631" s="206">
        <f>'Nom. Sic. Sem. 3'!$AI$61</f>
        <v>0</v>
      </c>
      <c r="M631" s="78"/>
      <c r="N631" s="199"/>
    </row>
    <row r="632" spans="1:14" ht="13.5" thickBot="1">
      <c r="A632" s="1303" t="s">
        <v>134</v>
      </c>
      <c r="B632" s="1248"/>
      <c r="C632" s="1248"/>
      <c r="D632" s="78"/>
      <c r="E632" s="1304" t="e">
        <f>SUM(D627:D631)</f>
        <v>#REF!</v>
      </c>
      <c r="F632" s="1251"/>
      <c r="G632" s="50"/>
      <c r="H632" s="48"/>
      <c r="I632" s="1303" t="s">
        <v>134</v>
      </c>
      <c r="J632" s="1248"/>
      <c r="K632" s="1248"/>
      <c r="L632" s="78"/>
      <c r="M632" s="1304">
        <f>SUM(L627:L631)</f>
        <v>265.54500000000002</v>
      </c>
      <c r="N632" s="1251"/>
    </row>
    <row r="633" spans="1:14" ht="20.25" customHeight="1" thickBot="1">
      <c r="A633" s="56"/>
      <c r="B633" s="1248" t="s">
        <v>104</v>
      </c>
      <c r="C633" s="1248"/>
      <c r="D633" s="1248"/>
      <c r="E633" s="1292" t="e">
        <f>(E625-E632)</f>
        <v>#REF!</v>
      </c>
      <c r="F633" s="1293"/>
      <c r="G633" s="50"/>
      <c r="H633" s="48"/>
      <c r="I633" s="56"/>
      <c r="J633" s="1248" t="s">
        <v>104</v>
      </c>
      <c r="K633" s="1248"/>
      <c r="L633" s="1248"/>
      <c r="M633" s="1292">
        <f>(M625-M632)</f>
        <v>7388.9549999999999</v>
      </c>
      <c r="N633" s="1293"/>
    </row>
    <row r="634" spans="1:14">
      <c r="A634" s="56"/>
      <c r="B634" s="78"/>
      <c r="C634" s="78"/>
      <c r="D634" s="78"/>
      <c r="E634" s="78"/>
      <c r="F634" s="199"/>
      <c r="G634" s="200"/>
      <c r="H634" s="48"/>
      <c r="I634" s="56"/>
      <c r="J634" s="78"/>
      <c r="K634" s="78"/>
      <c r="L634" s="78"/>
      <c r="M634" s="78"/>
      <c r="N634" s="199"/>
    </row>
    <row r="635" spans="1:14">
      <c r="A635" s="56"/>
      <c r="B635" s="78"/>
      <c r="C635" s="78"/>
      <c r="D635" s="78"/>
      <c r="E635" s="78"/>
      <c r="F635" s="199"/>
      <c r="G635" s="200"/>
      <c r="H635" s="48"/>
      <c r="I635" s="56"/>
      <c r="J635" s="78"/>
      <c r="K635" s="78"/>
      <c r="L635" s="78"/>
      <c r="M635" s="78"/>
      <c r="N635" s="199"/>
    </row>
    <row r="636" spans="1:14">
      <c r="A636" s="1294"/>
      <c r="B636" s="1295"/>
      <c r="C636" s="1295"/>
      <c r="D636" s="78" t="s">
        <v>135</v>
      </c>
      <c r="E636" s="78"/>
      <c r="F636" s="199"/>
      <c r="G636" s="200"/>
      <c r="H636" s="48"/>
      <c r="I636" s="1294"/>
      <c r="J636" s="1295"/>
      <c r="K636" s="1295"/>
      <c r="L636" s="78" t="s">
        <v>135</v>
      </c>
      <c r="M636" s="78"/>
      <c r="N636" s="199"/>
    </row>
    <row r="637" spans="1:14">
      <c r="A637" s="1296" t="s">
        <v>136</v>
      </c>
      <c r="B637" s="1297"/>
      <c r="C637" s="1297"/>
      <c r="D637" s="1248" t="s">
        <v>137</v>
      </c>
      <c r="E637" s="1248"/>
      <c r="F637" s="1251"/>
      <c r="G637" s="50"/>
      <c r="H637" s="48"/>
      <c r="I637" s="1296" t="s">
        <v>136</v>
      </c>
      <c r="J637" s="1297"/>
      <c r="K637" s="1297"/>
      <c r="L637" s="1248" t="s">
        <v>137</v>
      </c>
      <c r="M637" s="1248"/>
      <c r="N637" s="1251"/>
    </row>
    <row r="638" spans="1:14" ht="13.5" thickBot="1">
      <c r="A638" s="208"/>
      <c r="B638" s="209"/>
      <c r="C638" s="209"/>
      <c r="D638" s="209"/>
      <c r="E638" s="209"/>
      <c r="F638" s="210"/>
      <c r="G638" s="200"/>
      <c r="H638" s="48"/>
      <c r="I638" s="208"/>
      <c r="J638" s="209"/>
      <c r="K638" s="209"/>
      <c r="L638" s="209"/>
      <c r="M638" s="209"/>
      <c r="N638" s="210"/>
    </row>
    <row r="639" spans="1:14">
      <c r="A639" s="78"/>
      <c r="B639" s="78"/>
      <c r="C639" s="78"/>
      <c r="D639" s="78"/>
      <c r="E639" s="78"/>
      <c r="F639" s="78"/>
      <c r="G639" s="200"/>
      <c r="H639" s="78"/>
      <c r="I639" s="78"/>
      <c r="J639" s="78"/>
      <c r="K639" s="78"/>
      <c r="L639" s="78"/>
      <c r="M639" s="78"/>
      <c r="N639" s="78"/>
    </row>
    <row r="640" spans="1:14" ht="13.5" thickBot="1">
      <c r="A640" s="48"/>
      <c r="B640" s="48"/>
      <c r="C640" s="48"/>
      <c r="D640" s="48"/>
      <c r="E640" s="48"/>
      <c r="F640" s="48"/>
      <c r="G640" s="200"/>
      <c r="H640" s="48"/>
      <c r="I640" s="48"/>
      <c r="J640" s="48"/>
      <c r="K640" s="48"/>
      <c r="L640" s="48"/>
      <c r="M640" s="48"/>
      <c r="N640" s="48"/>
    </row>
    <row r="641" spans="1:14" ht="19.5" customHeight="1">
      <c r="A641" s="1274" t="s">
        <v>138</v>
      </c>
      <c r="B641" s="1275"/>
      <c r="C641" s="1275"/>
      <c r="D641" s="1275"/>
      <c r="E641" s="1275"/>
      <c r="F641" s="1276"/>
      <c r="G641" s="50"/>
      <c r="H641" s="48"/>
      <c r="I641" s="1274" t="s">
        <v>138</v>
      </c>
      <c r="J641" s="1275"/>
      <c r="K641" s="1275"/>
      <c r="L641" s="1275"/>
      <c r="M641" s="1275"/>
      <c r="N641" s="1276"/>
    </row>
    <row r="642" spans="1:14">
      <c r="A642" s="56"/>
      <c r="B642" s="78"/>
      <c r="C642" s="78"/>
      <c r="D642" s="198"/>
      <c r="E642" s="78"/>
      <c r="F642" s="199"/>
      <c r="G642" s="200"/>
      <c r="H642" s="48"/>
      <c r="I642" s="56"/>
      <c r="J642" s="78"/>
      <c r="K642" s="78"/>
      <c r="L642" s="198"/>
      <c r="M642" s="78"/>
      <c r="N642" s="199"/>
    </row>
    <row r="643" spans="1:14">
      <c r="A643" s="56" t="s">
        <v>120</v>
      </c>
      <c r="B643" s="201">
        <f>'Nom. Sic. Sem. 3'!$C$4</f>
        <v>43542</v>
      </c>
      <c r="C643" s="78" t="s">
        <v>16</v>
      </c>
      <c r="D643" s="201">
        <f>'Nom. Sic. Sem. 3'!$G$4</f>
        <v>43548</v>
      </c>
      <c r="E643" s="78" t="s">
        <v>121</v>
      </c>
      <c r="F643" s="199">
        <f>'Nom. Sic. Sem. 3'!$J$4</f>
        <v>2019</v>
      </c>
      <c r="G643" s="200"/>
      <c r="H643" s="48"/>
      <c r="I643" s="56" t="s">
        <v>120</v>
      </c>
      <c r="J643" s="201">
        <f>'Nom. Sic. Sem. 3'!$C$4</f>
        <v>43542</v>
      </c>
      <c r="K643" s="78" t="s">
        <v>16</v>
      </c>
      <c r="L643" s="201">
        <f>'Nom. Sic. Sem. 3'!$G$4</f>
        <v>43548</v>
      </c>
      <c r="M643" s="78" t="s">
        <v>121</v>
      </c>
      <c r="N643" s="199">
        <f>'Nom. Sic. Sem. 3'!$J$4</f>
        <v>2019</v>
      </c>
    </row>
    <row r="644" spans="1:14">
      <c r="A644" s="1277" t="s">
        <v>122</v>
      </c>
      <c r="B644" s="1278"/>
      <c r="C644" s="1279" t="e">
        <f>'Nom. Sic. Sem. 3'!#REF!</f>
        <v>#REF!</v>
      </c>
      <c r="D644" s="1279"/>
      <c r="E644" s="1279"/>
      <c r="F644" s="1280"/>
      <c r="G644" s="60"/>
      <c r="H644" s="48"/>
      <c r="I644" s="1277" t="s">
        <v>122</v>
      </c>
      <c r="J644" s="1278"/>
      <c r="K644" s="1279" t="str">
        <f>'Nom. Sic. Sem. 3'!$B$62</f>
        <v>Henry Escalona</v>
      </c>
      <c r="L644" s="1279"/>
      <c r="M644" s="1279"/>
      <c r="N644" s="1280"/>
    </row>
    <row r="645" spans="1:14">
      <c r="A645" s="58"/>
      <c r="B645" s="59"/>
      <c r="C645" s="79"/>
      <c r="D645" s="79"/>
      <c r="E645" s="79"/>
      <c r="F645" s="202"/>
      <c r="G645" s="60"/>
      <c r="H645" s="48"/>
      <c r="I645" s="58"/>
      <c r="J645" s="59"/>
      <c r="K645" s="79"/>
      <c r="L645" s="79"/>
      <c r="M645" s="79"/>
      <c r="N645" s="202"/>
    </row>
    <row r="646" spans="1:14">
      <c r="A646" s="197" t="e">
        <f>'Nom. Sic. Sem. 3'!#REF!</f>
        <v>#REF!</v>
      </c>
      <c r="B646" s="78" t="s">
        <v>123</v>
      </c>
      <c r="C646" s="78"/>
      <c r="D646" s="78"/>
      <c r="E646" s="1300" t="e">
        <f>'Nom. Sic. Sem. 3'!#REF!</f>
        <v>#REF!</v>
      </c>
      <c r="F646" s="1301"/>
      <c r="G646" s="203"/>
      <c r="H646" s="48"/>
      <c r="I646" s="197">
        <f>'Nom. Sic. Sem. 3'!$L$62</f>
        <v>5</v>
      </c>
      <c r="J646" s="78" t="s">
        <v>123</v>
      </c>
      <c r="K646" s="78"/>
      <c r="L646" s="78"/>
      <c r="M646" s="1300">
        <f>'Nom. Sic. Sem. 3'!$M$62</f>
        <v>3000</v>
      </c>
      <c r="N646" s="1301"/>
    </row>
    <row r="647" spans="1:14">
      <c r="A647" s="197"/>
      <c r="B647" s="78"/>
      <c r="C647" s="78"/>
      <c r="D647" s="78"/>
      <c r="E647" s="1300">
        <v>0</v>
      </c>
      <c r="F647" s="1301"/>
      <c r="G647" s="203"/>
      <c r="H647" s="48"/>
      <c r="I647" s="197"/>
      <c r="J647" s="78"/>
      <c r="K647" s="78"/>
      <c r="L647" s="78"/>
      <c r="M647" s="1300">
        <v>0</v>
      </c>
      <c r="N647" s="1301"/>
    </row>
    <row r="648" spans="1:14">
      <c r="A648" s="197"/>
      <c r="B648" s="78" t="s">
        <v>124</v>
      </c>
      <c r="C648" s="78"/>
      <c r="D648" s="78"/>
      <c r="E648" s="1300" t="e">
        <f>'Nom. Sic. Sem. 3'!#REF!</f>
        <v>#REF!</v>
      </c>
      <c r="F648" s="1301"/>
      <c r="G648" s="203"/>
      <c r="H648" s="48"/>
      <c r="I648" s="197"/>
      <c r="J648" s="78" t="s">
        <v>124</v>
      </c>
      <c r="K648" s="78"/>
      <c r="L648" s="78"/>
      <c r="M648" s="1300">
        <f>'Nom. Sic. Sem. 3'!$N$62</f>
        <v>0</v>
      </c>
      <c r="N648" s="1301"/>
    </row>
    <row r="649" spans="1:14">
      <c r="A649" s="204">
        <v>0</v>
      </c>
      <c r="B649" s="78" t="s">
        <v>125</v>
      </c>
      <c r="C649" s="78"/>
      <c r="D649" s="78"/>
      <c r="E649" s="1300">
        <v>0</v>
      </c>
      <c r="F649" s="1301"/>
      <c r="G649" s="203"/>
      <c r="H649" s="48"/>
      <c r="I649" s="204">
        <v>0</v>
      </c>
      <c r="J649" s="78" t="s">
        <v>125</v>
      </c>
      <c r="K649" s="78"/>
      <c r="L649" s="78"/>
      <c r="M649" s="1300">
        <v>0</v>
      </c>
      <c r="N649" s="1301"/>
    </row>
    <row r="650" spans="1:14">
      <c r="A650" s="204">
        <v>0</v>
      </c>
      <c r="B650" s="78" t="s">
        <v>126</v>
      </c>
      <c r="C650" s="78"/>
      <c r="D650" s="78"/>
      <c r="E650" s="1300">
        <v>0</v>
      </c>
      <c r="F650" s="1301"/>
      <c r="G650" s="203"/>
      <c r="H650" s="48"/>
      <c r="I650" s="204">
        <v>0</v>
      </c>
      <c r="J650" s="78" t="s">
        <v>126</v>
      </c>
      <c r="K650" s="78"/>
      <c r="L650" s="78"/>
      <c r="M650" s="1300">
        <v>0</v>
      </c>
      <c r="N650" s="1301"/>
    </row>
    <row r="651" spans="1:14">
      <c r="A651" s="66" t="e">
        <f>'Nom. Sic. Sem. 3'!#REF!</f>
        <v>#REF!</v>
      </c>
      <c r="B651" s="226" t="s">
        <v>261</v>
      </c>
      <c r="C651" s="226"/>
      <c r="D651" s="78"/>
      <c r="E651" s="1298" t="e">
        <f>'Nom. Sic. Sem. 3'!#REF!</f>
        <v>#REF!</v>
      </c>
      <c r="F651" s="1299"/>
      <c r="G651" s="203"/>
      <c r="H651" s="48"/>
      <c r="I651" s="66">
        <f>'Nom. Sic. Sem. 3'!V62</f>
        <v>1</v>
      </c>
      <c r="J651" s="226" t="s">
        <v>261</v>
      </c>
      <c r="K651" s="226"/>
      <c r="L651" s="78"/>
      <c r="M651" s="1298">
        <f>'Nom. Sic. Sem. 3'!W62</f>
        <v>1200</v>
      </c>
      <c r="N651" s="1299"/>
    </row>
    <row r="652" spans="1:14">
      <c r="A652" s="66" t="e">
        <f>'Nom. Sic. Sem. 3'!#REF!</f>
        <v>#REF!</v>
      </c>
      <c r="B652" s="226" t="s">
        <v>262</v>
      </c>
      <c r="C652" s="226"/>
      <c r="D652" s="78"/>
      <c r="E652" s="1298" t="e">
        <f>'Nom. Sic. Sem. 3'!#REF!</f>
        <v>#REF!</v>
      </c>
      <c r="F652" s="1299"/>
      <c r="G652" s="203"/>
      <c r="H652" s="48"/>
      <c r="I652" s="66">
        <f>'Nom. Sic. Sem. 3'!X62</f>
        <v>1</v>
      </c>
      <c r="J652" s="226" t="s">
        <v>262</v>
      </c>
      <c r="K652" s="226"/>
      <c r="L652" s="78"/>
      <c r="M652" s="1298">
        <f>'Nom. Sic. Sem. 3'!Y62</f>
        <v>1050</v>
      </c>
      <c r="N652" s="1299"/>
    </row>
    <row r="653" spans="1:14">
      <c r="A653" s="204" t="e">
        <f>'Nom. Sic. Sem. 3'!#REF!</f>
        <v>#REF!</v>
      </c>
      <c r="B653" s="78" t="s">
        <v>128</v>
      </c>
      <c r="C653" s="78"/>
      <c r="D653" s="78"/>
      <c r="E653" s="1300" t="e">
        <f>'Nom. Sic. Sem. 3'!#REF!</f>
        <v>#REF!</v>
      </c>
      <c r="F653" s="1301"/>
      <c r="G653" s="203"/>
      <c r="H653" s="48"/>
      <c r="I653" s="204">
        <f>'Nom. Sic. Sem. 3'!$AB$62</f>
        <v>2</v>
      </c>
      <c r="J653" s="78" t="s">
        <v>128</v>
      </c>
      <c r="K653" s="78"/>
      <c r="L653" s="78"/>
      <c r="M653" s="1300">
        <f>'Nom. Sic. Sem. 3'!$AC$62</f>
        <v>2100</v>
      </c>
      <c r="N653" s="1301"/>
    </row>
    <row r="654" spans="1:14">
      <c r="A654" s="204" t="e">
        <f>'Nom. Sic. Sem. 3'!#REF!</f>
        <v>#REF!</v>
      </c>
      <c r="B654" s="1278" t="str">
        <f>'Nom. Sic. Sem. 1'!$O$4</f>
        <v>PR / RM /F</v>
      </c>
      <c r="C654" s="1278"/>
      <c r="D654" s="1278"/>
      <c r="E654" s="1300" t="e">
        <f>'Nom. Sic. Sem. 3'!#REF!</f>
        <v>#REF!</v>
      </c>
      <c r="F654" s="1301"/>
      <c r="G654" s="203"/>
      <c r="H654" s="48"/>
      <c r="I654" s="204">
        <f>'Nom. Sic. Sem. 3'!$O$62</f>
        <v>0</v>
      </c>
      <c r="J654" s="1278" t="str">
        <f>'Nom. Sic. Sem. 1'!$O$4</f>
        <v>PR / RM /F</v>
      </c>
      <c r="K654" s="1278"/>
      <c r="L654" s="1278"/>
      <c r="M654" s="1300">
        <f>'Nom. Sic. Sem. 3'!$P$62</f>
        <v>0</v>
      </c>
      <c r="N654" s="1301"/>
    </row>
    <row r="655" spans="1:14" ht="16.5" customHeight="1">
      <c r="A655" s="56"/>
      <c r="B655" s="1261" t="s">
        <v>10</v>
      </c>
      <c r="C655" s="1261"/>
      <c r="D655" s="78"/>
      <c r="E655" s="1298" t="e">
        <f>SUM(E646:F654)</f>
        <v>#REF!</v>
      </c>
      <c r="F655" s="1302"/>
      <c r="G655" s="50"/>
      <c r="H655" s="48"/>
      <c r="I655" s="56"/>
      <c r="J655" s="1261" t="s">
        <v>10</v>
      </c>
      <c r="K655" s="1261"/>
      <c r="L655" s="78"/>
      <c r="M655" s="1298">
        <f>SUM(M646:N654)</f>
        <v>7350</v>
      </c>
      <c r="N655" s="1302"/>
    </row>
    <row r="656" spans="1:14">
      <c r="A656" s="1263" t="s">
        <v>105</v>
      </c>
      <c r="B656" s="1248"/>
      <c r="C656" s="1248"/>
      <c r="D656" s="1248"/>
      <c r="E656" s="1248"/>
      <c r="F656" s="1251"/>
      <c r="G656" s="50"/>
      <c r="H656" s="48"/>
      <c r="I656" s="1263" t="s">
        <v>105</v>
      </c>
      <c r="J656" s="1248"/>
      <c r="K656" s="1248"/>
      <c r="L656" s="1248"/>
      <c r="M656" s="1248"/>
      <c r="N656" s="1251"/>
    </row>
    <row r="657" spans="1:14">
      <c r="A657" s="1277" t="s">
        <v>129</v>
      </c>
      <c r="B657" s="1278"/>
      <c r="C657" s="1278"/>
      <c r="D657" s="206" t="e">
        <f>'Nom. Sic. Sem. 3'!#REF!</f>
        <v>#REF!</v>
      </c>
      <c r="E657" s="78"/>
      <c r="F657" s="199"/>
      <c r="G657" s="200"/>
      <c r="H657" s="48"/>
      <c r="I657" s="1277" t="s">
        <v>129</v>
      </c>
      <c r="J657" s="1278"/>
      <c r="K657" s="1278"/>
      <c r="L657" s="206">
        <f>'Nom. Sic. Sem. 3'!$AG$62</f>
        <v>0</v>
      </c>
      <c r="M657" s="78"/>
      <c r="N657" s="199"/>
    </row>
    <row r="658" spans="1:14">
      <c r="A658" s="1277" t="s">
        <v>130</v>
      </c>
      <c r="B658" s="1278"/>
      <c r="C658" s="1278"/>
      <c r="D658" s="206" t="e">
        <f>'Nom. Sic. Sem. 3'!#REF!</f>
        <v>#REF!</v>
      </c>
      <c r="E658" s="206"/>
      <c r="F658" s="199"/>
      <c r="G658" s="200"/>
      <c r="H658" s="48"/>
      <c r="I658" s="1277" t="s">
        <v>130</v>
      </c>
      <c r="J658" s="1278"/>
      <c r="K658" s="1278"/>
      <c r="L658" s="206">
        <f>'Nom. Sic. Sem. 3'!$AE$62</f>
        <v>189</v>
      </c>
      <c r="M658" s="206"/>
      <c r="N658" s="199"/>
    </row>
    <row r="659" spans="1:14">
      <c r="A659" s="58" t="s">
        <v>131</v>
      </c>
      <c r="B659" s="59"/>
      <c r="C659" s="59"/>
      <c r="D659" s="206" t="e">
        <f>'Nom. Sic. Sem. 3'!#REF!</f>
        <v>#REF!</v>
      </c>
      <c r="E659" s="78"/>
      <c r="F659" s="199"/>
      <c r="G659" s="200"/>
      <c r="H659" s="48"/>
      <c r="I659" s="58" t="s">
        <v>131</v>
      </c>
      <c r="J659" s="59"/>
      <c r="K659" s="59"/>
      <c r="L659" s="206">
        <f>'Nom. Sic. Sem. 3'!$AF$62</f>
        <v>73.5</v>
      </c>
      <c r="M659" s="78"/>
      <c r="N659" s="199"/>
    </row>
    <row r="660" spans="1:14">
      <c r="A660" s="1277" t="s">
        <v>132</v>
      </c>
      <c r="B660" s="1278"/>
      <c r="C660" s="1278"/>
      <c r="D660" s="206" t="e">
        <f>'Nom. Sic. Sem. 3'!#REF!</f>
        <v>#REF!</v>
      </c>
      <c r="E660" s="78"/>
      <c r="F660" s="199"/>
      <c r="G660" s="200"/>
      <c r="H660" s="48"/>
      <c r="I660" s="1277" t="s">
        <v>132</v>
      </c>
      <c r="J660" s="1278"/>
      <c r="K660" s="1278"/>
      <c r="L660" s="206">
        <f>'Nom. Sic. Sem. 3'!$AH$62</f>
        <v>0</v>
      </c>
      <c r="M660" s="78"/>
      <c r="N660" s="199"/>
    </row>
    <row r="661" spans="1:14">
      <c r="A661" s="1277" t="s">
        <v>133</v>
      </c>
      <c r="B661" s="1278"/>
      <c r="C661" s="1278"/>
      <c r="D661" s="206" t="e">
        <f>'Nom. Sic. Sem. 3'!#REF!</f>
        <v>#REF!</v>
      </c>
      <c r="E661" s="78"/>
      <c r="F661" s="199"/>
      <c r="G661" s="200"/>
      <c r="H661" s="48"/>
      <c r="I661" s="1277" t="s">
        <v>133</v>
      </c>
      <c r="J661" s="1278"/>
      <c r="K661" s="1278"/>
      <c r="L661" s="206">
        <f>'Nom. Sic. Sem. 3'!$AI$62</f>
        <v>0</v>
      </c>
      <c r="M661" s="78"/>
      <c r="N661" s="199"/>
    </row>
    <row r="662" spans="1:14" ht="13.5" thickBot="1">
      <c r="A662" s="1303" t="s">
        <v>134</v>
      </c>
      <c r="B662" s="1248"/>
      <c r="C662" s="1248"/>
      <c r="D662" s="78"/>
      <c r="E662" s="1304" t="e">
        <f>SUM(D657:D661)</f>
        <v>#REF!</v>
      </c>
      <c r="F662" s="1251"/>
      <c r="G662" s="50"/>
      <c r="H662" s="48"/>
      <c r="I662" s="1303" t="s">
        <v>134</v>
      </c>
      <c r="J662" s="1248"/>
      <c r="K662" s="1248"/>
      <c r="L662" s="78"/>
      <c r="M662" s="1304">
        <f>SUM(L657:L661)</f>
        <v>262.5</v>
      </c>
      <c r="N662" s="1251"/>
    </row>
    <row r="663" spans="1:14" ht="20.25" customHeight="1" thickBot="1">
      <c r="A663" s="56"/>
      <c r="B663" s="1248" t="s">
        <v>104</v>
      </c>
      <c r="C663" s="1248"/>
      <c r="D663" s="1248"/>
      <c r="E663" s="1292" t="e">
        <f>(E655-E662)</f>
        <v>#REF!</v>
      </c>
      <c r="F663" s="1293"/>
      <c r="G663" s="50"/>
      <c r="H663" s="48"/>
      <c r="I663" s="56"/>
      <c r="J663" s="1248" t="s">
        <v>104</v>
      </c>
      <c r="K663" s="1248"/>
      <c r="L663" s="1248"/>
      <c r="M663" s="1292">
        <f>(M655-M662)</f>
        <v>7087.5</v>
      </c>
      <c r="N663" s="1293"/>
    </row>
    <row r="664" spans="1:14">
      <c r="A664" s="56"/>
      <c r="B664" s="78"/>
      <c r="C664" s="78"/>
      <c r="D664" s="78"/>
      <c r="E664" s="78"/>
      <c r="F664" s="199"/>
      <c r="G664" s="200"/>
      <c r="H664" s="48"/>
      <c r="I664" s="56"/>
      <c r="J664" s="78"/>
      <c r="K664" s="78"/>
      <c r="L664" s="78"/>
      <c r="M664" s="78"/>
      <c r="N664" s="199"/>
    </row>
    <row r="665" spans="1:14">
      <c r="A665" s="56"/>
      <c r="B665" s="78"/>
      <c r="C665" s="78"/>
      <c r="D665" s="78"/>
      <c r="E665" s="78"/>
      <c r="F665" s="199"/>
      <c r="G665" s="200"/>
      <c r="H665" s="48"/>
      <c r="I665" s="56"/>
      <c r="J665" s="78"/>
      <c r="K665" s="78"/>
      <c r="L665" s="78"/>
      <c r="M665" s="78"/>
      <c r="N665" s="199"/>
    </row>
    <row r="666" spans="1:14">
      <c r="A666" s="1294"/>
      <c r="B666" s="1295"/>
      <c r="C666" s="1295"/>
      <c r="D666" s="78" t="s">
        <v>135</v>
      </c>
      <c r="E666" s="78"/>
      <c r="F666" s="199"/>
      <c r="G666" s="200"/>
      <c r="H666" s="48"/>
      <c r="I666" s="1294"/>
      <c r="J666" s="1295"/>
      <c r="K666" s="1295"/>
      <c r="L666" s="78" t="s">
        <v>135</v>
      </c>
      <c r="M666" s="78"/>
      <c r="N666" s="199"/>
    </row>
    <row r="667" spans="1:14">
      <c r="A667" s="1296" t="s">
        <v>136</v>
      </c>
      <c r="B667" s="1297"/>
      <c r="C667" s="1297"/>
      <c r="D667" s="1248" t="s">
        <v>137</v>
      </c>
      <c r="E667" s="1248"/>
      <c r="F667" s="1251"/>
      <c r="G667" s="50"/>
      <c r="H667" s="48"/>
      <c r="I667" s="1296" t="s">
        <v>136</v>
      </c>
      <c r="J667" s="1297"/>
      <c r="K667" s="1297"/>
      <c r="L667" s="1248" t="s">
        <v>137</v>
      </c>
      <c r="M667" s="1248"/>
      <c r="N667" s="1251"/>
    </row>
    <row r="668" spans="1:14" ht="13.5" thickBot="1">
      <c r="A668" s="208"/>
      <c r="B668" s="209"/>
      <c r="C668" s="209"/>
      <c r="D668" s="209"/>
      <c r="E668" s="209"/>
      <c r="F668" s="210"/>
      <c r="G668" s="200"/>
      <c r="H668" s="48"/>
      <c r="I668" s="208"/>
      <c r="J668" s="209"/>
      <c r="K668" s="209"/>
      <c r="L668" s="209"/>
      <c r="M668" s="209"/>
      <c r="N668" s="210"/>
    </row>
    <row r="669" spans="1:14" ht="13.5" thickBot="1">
      <c r="A669" s="59"/>
      <c r="B669" s="59"/>
      <c r="C669" s="59"/>
      <c r="D669" s="206"/>
      <c r="E669" s="78"/>
      <c r="F669" s="78"/>
      <c r="G669" s="78"/>
      <c r="H669" s="78"/>
      <c r="I669" s="59"/>
      <c r="J669" s="59"/>
      <c r="K669" s="59"/>
      <c r="L669" s="206"/>
      <c r="M669" s="78"/>
      <c r="N669" s="78"/>
    </row>
    <row r="670" spans="1:14" ht="19.5" customHeight="1">
      <c r="A670" s="1274" t="s">
        <v>138</v>
      </c>
      <c r="B670" s="1275"/>
      <c r="C670" s="1275"/>
      <c r="D670" s="1275"/>
      <c r="E670" s="1275"/>
      <c r="F670" s="1276"/>
      <c r="G670" s="50"/>
      <c r="H670" s="48"/>
      <c r="I670" s="1274" t="s">
        <v>138</v>
      </c>
      <c r="J670" s="1275"/>
      <c r="K670" s="1275"/>
      <c r="L670" s="1275"/>
      <c r="M670" s="1275"/>
      <c r="N670" s="1276"/>
    </row>
    <row r="671" spans="1:14">
      <c r="A671" s="56"/>
      <c r="B671" s="78"/>
      <c r="C671" s="78"/>
      <c r="D671" s="198"/>
      <c r="E671" s="78"/>
      <c r="F671" s="199"/>
      <c r="G671" s="200"/>
      <c r="H671" s="48"/>
      <c r="I671" s="56"/>
      <c r="J671" s="78"/>
      <c r="K671" s="78"/>
      <c r="L671" s="198"/>
      <c r="M671" s="78"/>
      <c r="N671" s="199"/>
    </row>
    <row r="672" spans="1:14">
      <c r="A672" s="56" t="s">
        <v>120</v>
      </c>
      <c r="B672" s="201">
        <f>'Nom. Sic. Sem. 3'!$C$4</f>
        <v>43542</v>
      </c>
      <c r="C672" s="78" t="s">
        <v>16</v>
      </c>
      <c r="D672" s="201">
        <f>'Nom. Sic. Sem. 3'!$G$4</f>
        <v>43548</v>
      </c>
      <c r="E672" s="78" t="s">
        <v>121</v>
      </c>
      <c r="F672" s="199">
        <f>'Nom. Sic. Sem. 3'!$J$4</f>
        <v>2019</v>
      </c>
      <c r="G672" s="200"/>
      <c r="H672" s="48"/>
      <c r="I672" s="56" t="s">
        <v>120</v>
      </c>
      <c r="J672" s="201">
        <f>'Nom. Sic. Sem. 3'!$C$4</f>
        <v>43542</v>
      </c>
      <c r="K672" s="78" t="s">
        <v>16</v>
      </c>
      <c r="L672" s="201">
        <f>'Nom. Sic. Sem. 3'!$G$4</f>
        <v>43548</v>
      </c>
      <c r="M672" s="78" t="s">
        <v>121</v>
      </c>
      <c r="N672" s="199">
        <f>'Nom. Sic. Sem. 3'!$J$4</f>
        <v>2019</v>
      </c>
    </row>
    <row r="673" spans="1:14">
      <c r="A673" s="1277" t="s">
        <v>122</v>
      </c>
      <c r="B673" s="1278"/>
      <c r="C673" s="1279" t="str">
        <f>'Nom. Sic. Sem. 3'!$B$37</f>
        <v>Carlos perozo</v>
      </c>
      <c r="D673" s="1279"/>
      <c r="E673" s="1279"/>
      <c r="F673" s="1280"/>
      <c r="G673" s="60"/>
      <c r="H673" s="48"/>
      <c r="I673" s="1277" t="s">
        <v>122</v>
      </c>
      <c r="J673" s="1278"/>
      <c r="K673" s="1279" t="str">
        <f>'Nom. Sic. Sem. 3'!$B$63</f>
        <v>Rosy Ladino</v>
      </c>
      <c r="L673" s="1279"/>
      <c r="M673" s="1279"/>
      <c r="N673" s="1280"/>
    </row>
    <row r="674" spans="1:14">
      <c r="A674" s="58"/>
      <c r="B674" s="59"/>
      <c r="C674" s="79"/>
      <c r="D674" s="79"/>
      <c r="E674" s="79"/>
      <c r="F674" s="202"/>
      <c r="G674" s="60"/>
      <c r="H674" s="48"/>
      <c r="I674" s="58"/>
      <c r="J674" s="59"/>
      <c r="K674" s="79"/>
      <c r="L674" s="79"/>
      <c r="M674" s="79"/>
      <c r="N674" s="202"/>
    </row>
    <row r="675" spans="1:14">
      <c r="A675" s="197">
        <f>'Nom. Sic. Sem. 3'!$L$37</f>
        <v>5</v>
      </c>
      <c r="B675" s="78" t="s">
        <v>123</v>
      </c>
      <c r="C675" s="78"/>
      <c r="D675" s="78"/>
      <c r="E675" s="1300">
        <f>'Nom. Sic. Sem. 3'!$M$37</f>
        <v>6000</v>
      </c>
      <c r="F675" s="1301"/>
      <c r="G675" s="203"/>
      <c r="H675" s="48"/>
      <c r="I675" s="197">
        <f>'Nom. Sic. Sem. 3'!$L$63</f>
        <v>5</v>
      </c>
      <c r="J675" s="78" t="s">
        <v>123</v>
      </c>
      <c r="K675" s="78"/>
      <c r="L675" s="78"/>
      <c r="M675" s="1300">
        <f>'Nom. Sic. Sem. 3'!$M$63</f>
        <v>3000</v>
      </c>
      <c r="N675" s="1301"/>
    </row>
    <row r="676" spans="1:14">
      <c r="A676" s="197"/>
      <c r="B676" s="78"/>
      <c r="C676" s="78"/>
      <c r="D676" s="78"/>
      <c r="E676" s="1300">
        <v>0</v>
      </c>
      <c r="F676" s="1301"/>
      <c r="G676" s="203"/>
      <c r="H676" s="48"/>
      <c r="I676" s="197"/>
      <c r="J676" s="78"/>
      <c r="K676" s="78"/>
      <c r="L676" s="78"/>
      <c r="M676" s="1300">
        <v>0</v>
      </c>
      <c r="N676" s="1301"/>
    </row>
    <row r="677" spans="1:14">
      <c r="A677" s="197"/>
      <c r="B677" s="78" t="s">
        <v>124</v>
      </c>
      <c r="C677" s="78"/>
      <c r="D677" s="78"/>
      <c r="E677" s="1300">
        <f>'Nom. Sic. Sem. 3'!$N$37</f>
        <v>525</v>
      </c>
      <c r="F677" s="1301"/>
      <c r="G677" s="203"/>
      <c r="H677" s="48"/>
      <c r="I677" s="197"/>
      <c r="J677" s="78" t="s">
        <v>124</v>
      </c>
      <c r="K677" s="78"/>
      <c r="L677" s="78"/>
      <c r="M677" s="1300">
        <f>'Nom. Sic. Sem. 3'!$N$63</f>
        <v>0</v>
      </c>
      <c r="N677" s="1301"/>
    </row>
    <row r="678" spans="1:14">
      <c r="A678" s="204">
        <v>0</v>
      </c>
      <c r="B678" s="78" t="s">
        <v>125</v>
      </c>
      <c r="C678" s="78"/>
      <c r="D678" s="78"/>
      <c r="E678" s="1300">
        <v>0</v>
      </c>
      <c r="F678" s="1301"/>
      <c r="G678" s="203"/>
      <c r="H678" s="48"/>
      <c r="I678" s="204">
        <v>0</v>
      </c>
      <c r="J678" s="78" t="s">
        <v>125</v>
      </c>
      <c r="K678" s="78"/>
      <c r="L678" s="78"/>
      <c r="M678" s="1300">
        <v>0</v>
      </c>
      <c r="N678" s="1301"/>
    </row>
    <row r="679" spans="1:14">
      <c r="A679" s="204">
        <v>0</v>
      </c>
      <c r="B679" s="78" t="s">
        <v>126</v>
      </c>
      <c r="C679" s="78"/>
      <c r="D679" s="78"/>
      <c r="E679" s="1300">
        <v>0</v>
      </c>
      <c r="F679" s="1301"/>
      <c r="G679" s="203"/>
      <c r="H679" s="48"/>
      <c r="I679" s="204">
        <v>0</v>
      </c>
      <c r="J679" s="78" t="s">
        <v>126</v>
      </c>
      <c r="K679" s="78"/>
      <c r="L679" s="78"/>
      <c r="M679" s="1300">
        <v>0</v>
      </c>
      <c r="N679" s="1301"/>
    </row>
    <row r="680" spans="1:14">
      <c r="A680" s="66">
        <f>'Nom. Sic. Sem. 3'!V37</f>
        <v>0</v>
      </c>
      <c r="B680" s="226" t="s">
        <v>261</v>
      </c>
      <c r="C680" s="226"/>
      <c r="D680" s="78"/>
      <c r="E680" s="1298">
        <f>'Nom. Sic. Sem. 3'!W37</f>
        <v>0</v>
      </c>
      <c r="F680" s="1299"/>
      <c r="G680" s="203"/>
      <c r="H680" s="48"/>
      <c r="I680" s="66">
        <f>'Nom. Sic. Sem. 3'!V63</f>
        <v>1</v>
      </c>
      <c r="J680" s="226" t="s">
        <v>261</v>
      </c>
      <c r="K680" s="226"/>
      <c r="L680" s="78"/>
      <c r="M680" s="1298">
        <f>'Nom. Sic. Sem. 3'!W63</f>
        <v>900</v>
      </c>
      <c r="N680" s="1299"/>
    </row>
    <row r="681" spans="1:14">
      <c r="A681" s="66">
        <f>'Nom. Sic. Sem. 3'!X37</f>
        <v>1</v>
      </c>
      <c r="B681" s="226" t="s">
        <v>262</v>
      </c>
      <c r="C681" s="226"/>
      <c r="D681" s="78"/>
      <c r="E681" s="1298">
        <f>'Nom. Sic. Sem. 3'!Y37</f>
        <v>2283.75</v>
      </c>
      <c r="F681" s="1299"/>
      <c r="G681" s="203"/>
      <c r="H681" s="48"/>
      <c r="I681" s="66">
        <f>'Nom. Sic. Sem. 3'!X63</f>
        <v>0</v>
      </c>
      <c r="J681" s="226" t="s">
        <v>262</v>
      </c>
      <c r="K681" s="226"/>
      <c r="L681" s="78"/>
      <c r="M681" s="1298">
        <f>'Nom. Sic. Sem. 3'!Y63</f>
        <v>0</v>
      </c>
      <c r="N681" s="1299"/>
    </row>
    <row r="682" spans="1:14">
      <c r="A682" s="204">
        <f>'Nom. Sic. Sem. 3'!$AB$37</f>
        <v>2</v>
      </c>
      <c r="B682" s="78" t="s">
        <v>128</v>
      </c>
      <c r="C682" s="78"/>
      <c r="D682" s="78"/>
      <c r="E682" s="1300">
        <f>'Nom. Sic. Sem. 3'!$AC$37</f>
        <v>3523.5</v>
      </c>
      <c r="F682" s="1301"/>
      <c r="G682" s="203"/>
      <c r="H682" s="48"/>
      <c r="I682" s="204">
        <f>'Nom. Sic. Sem. 3'!$AB$63</f>
        <v>2</v>
      </c>
      <c r="J682" s="78" t="s">
        <v>128</v>
      </c>
      <c r="K682" s="78"/>
      <c r="L682" s="78"/>
      <c r="M682" s="1300">
        <f>'Nom. Sic. Sem. 3'!$AC$63</f>
        <v>1200</v>
      </c>
      <c r="N682" s="1301"/>
    </row>
    <row r="683" spans="1:14">
      <c r="A683" s="204">
        <f>'Nom. Sic. Sem. 3'!$O$37</f>
        <v>0</v>
      </c>
      <c r="B683" s="1278" t="str">
        <f>'Nom. Sic. Sem. 1'!$O$4</f>
        <v>PR / RM /F</v>
      </c>
      <c r="C683" s="1278"/>
      <c r="D683" s="1278"/>
      <c r="E683" s="1300">
        <f>'Nom. Sic. Sem. 3'!$P$37</f>
        <v>0</v>
      </c>
      <c r="F683" s="1301"/>
      <c r="G683" s="203"/>
      <c r="H683" s="48"/>
      <c r="I683" s="204">
        <f>'Nom. Sic. Sem. 3'!$O$63</f>
        <v>0</v>
      </c>
      <c r="J683" s="1278" t="str">
        <f>'Nom. Sic. Sem. 1'!$O$4</f>
        <v>PR / RM /F</v>
      </c>
      <c r="K683" s="1278"/>
      <c r="L683" s="1278"/>
      <c r="M683" s="1300">
        <f>'Nom. Sic. Sem. 3'!$P$63</f>
        <v>0</v>
      </c>
      <c r="N683" s="1301"/>
    </row>
    <row r="684" spans="1:14" ht="16.5" customHeight="1">
      <c r="A684" s="56"/>
      <c r="B684" s="1261" t="s">
        <v>10</v>
      </c>
      <c r="C684" s="1261"/>
      <c r="D684" s="78"/>
      <c r="E684" s="1298">
        <f>SUM(E675:F683)</f>
        <v>12332.25</v>
      </c>
      <c r="F684" s="1302"/>
      <c r="G684" s="50"/>
      <c r="H684" s="48"/>
      <c r="I684" s="56"/>
      <c r="J684" s="1261" t="s">
        <v>10</v>
      </c>
      <c r="K684" s="1261"/>
      <c r="L684" s="78"/>
      <c r="M684" s="1298">
        <f>SUM(M675:N683)</f>
        <v>5100</v>
      </c>
      <c r="N684" s="1302"/>
    </row>
    <row r="685" spans="1:14">
      <c r="A685" s="1263" t="s">
        <v>105</v>
      </c>
      <c r="B685" s="1248"/>
      <c r="C685" s="1248"/>
      <c r="D685" s="1248"/>
      <c r="E685" s="1248"/>
      <c r="F685" s="1251"/>
      <c r="G685" s="50"/>
      <c r="H685" s="48"/>
      <c r="I685" s="1263" t="s">
        <v>105</v>
      </c>
      <c r="J685" s="1248"/>
      <c r="K685" s="1248"/>
      <c r="L685" s="1248"/>
      <c r="M685" s="1248"/>
      <c r="N685" s="1251"/>
    </row>
    <row r="686" spans="1:14">
      <c r="A686" s="1277" t="s">
        <v>129</v>
      </c>
      <c r="B686" s="1278"/>
      <c r="C686" s="1278"/>
      <c r="D686" s="206">
        <f>'Nom. Sic. Sem. 3'!$AG$37</f>
        <v>0</v>
      </c>
      <c r="E686" s="78"/>
      <c r="F686" s="199"/>
      <c r="G686" s="200"/>
      <c r="H686" s="48"/>
      <c r="I686" s="1277" t="s">
        <v>129</v>
      </c>
      <c r="J686" s="1278"/>
      <c r="K686" s="1278"/>
      <c r="L686" s="206">
        <f>'Nom. Sic. Sem. 3'!$AG$63</f>
        <v>0</v>
      </c>
      <c r="M686" s="78"/>
      <c r="N686" s="199"/>
    </row>
    <row r="687" spans="1:14">
      <c r="A687" s="1277" t="s">
        <v>130</v>
      </c>
      <c r="B687" s="1278"/>
      <c r="C687" s="1278"/>
      <c r="D687" s="206">
        <f>'Nom. Sic. Sem. 3'!$AE$37</f>
        <v>378</v>
      </c>
      <c r="E687" s="206"/>
      <c r="F687" s="199"/>
      <c r="G687" s="200"/>
      <c r="H687" s="48"/>
      <c r="I687" s="1277" t="s">
        <v>130</v>
      </c>
      <c r="J687" s="1278"/>
      <c r="K687" s="1278"/>
      <c r="L687" s="206">
        <f>'Nom. Sic. Sem. 3'!$AE$63</f>
        <v>189</v>
      </c>
      <c r="M687" s="206"/>
      <c r="N687" s="199"/>
    </row>
    <row r="688" spans="1:14">
      <c r="A688" s="58" t="s">
        <v>131</v>
      </c>
      <c r="B688" s="59"/>
      <c r="C688" s="59"/>
      <c r="D688" s="206">
        <f>'Nom. Sic. Sem. 3'!$AF$37</f>
        <v>123.32250000000001</v>
      </c>
      <c r="E688" s="78"/>
      <c r="F688" s="199"/>
      <c r="G688" s="200"/>
      <c r="H688" s="48"/>
      <c r="I688" s="58" t="s">
        <v>131</v>
      </c>
      <c r="J688" s="59"/>
      <c r="K688" s="59"/>
      <c r="L688" s="206">
        <f>'Nom. Sic. Sem. 3'!$AF$63</f>
        <v>42</v>
      </c>
      <c r="M688" s="78"/>
      <c r="N688" s="199"/>
    </row>
    <row r="689" spans="1:14">
      <c r="A689" s="1277" t="s">
        <v>132</v>
      </c>
      <c r="B689" s="1278"/>
      <c r="C689" s="1278"/>
      <c r="D689" s="206">
        <f>'Nom. Sic. Sem. 3'!$AH$37</f>
        <v>0</v>
      </c>
      <c r="E689" s="78"/>
      <c r="F689" s="199"/>
      <c r="G689" s="200"/>
      <c r="H689" s="48"/>
      <c r="I689" s="1277" t="s">
        <v>132</v>
      </c>
      <c r="J689" s="1278"/>
      <c r="K689" s="1278"/>
      <c r="L689" s="206">
        <f>'Nom. Sic. Sem. 3'!$AH$63</f>
        <v>0</v>
      </c>
      <c r="M689" s="78"/>
      <c r="N689" s="199"/>
    </row>
    <row r="690" spans="1:14">
      <c r="A690" s="1277" t="s">
        <v>133</v>
      </c>
      <c r="B690" s="1278"/>
      <c r="C690" s="1278"/>
      <c r="D690" s="206">
        <f>'Nom. Sic. Sem. 3'!$AI$37</f>
        <v>0</v>
      </c>
      <c r="E690" s="78"/>
      <c r="F690" s="199"/>
      <c r="G690" s="200"/>
      <c r="H690" s="48"/>
      <c r="I690" s="1277" t="s">
        <v>133</v>
      </c>
      <c r="J690" s="1278"/>
      <c r="K690" s="1278"/>
      <c r="L690" s="206">
        <f>'Nom. Sic. Sem. 3'!$AI$63</f>
        <v>0</v>
      </c>
      <c r="M690" s="78"/>
      <c r="N690" s="199"/>
    </row>
    <row r="691" spans="1:14" ht="13.5" thickBot="1">
      <c r="A691" s="1303" t="s">
        <v>134</v>
      </c>
      <c r="B691" s="1248"/>
      <c r="C691" s="1248"/>
      <c r="D691" s="78"/>
      <c r="E691" s="1304">
        <f>SUM(D686:D690)</f>
        <v>501.32249999999999</v>
      </c>
      <c r="F691" s="1251"/>
      <c r="G691" s="50"/>
      <c r="H691" s="48"/>
      <c r="I691" s="1303" t="s">
        <v>134</v>
      </c>
      <c r="J691" s="1248"/>
      <c r="K691" s="1248"/>
      <c r="L691" s="78"/>
      <c r="M691" s="1304">
        <f>SUM(L686:L690)</f>
        <v>231</v>
      </c>
      <c r="N691" s="1251"/>
    </row>
    <row r="692" spans="1:14" ht="20.25" customHeight="1" thickBot="1">
      <c r="A692" s="56"/>
      <c r="B692" s="1248" t="s">
        <v>104</v>
      </c>
      <c r="C692" s="1248"/>
      <c r="D692" s="1248"/>
      <c r="E692" s="1292">
        <f>(E684-E691)</f>
        <v>11830.9275</v>
      </c>
      <c r="F692" s="1293"/>
      <c r="G692" s="50"/>
      <c r="H692" s="48"/>
      <c r="I692" s="56"/>
      <c r="J692" s="1248" t="s">
        <v>104</v>
      </c>
      <c r="K692" s="1248"/>
      <c r="L692" s="1248"/>
      <c r="M692" s="1292">
        <f>(M684-M691)</f>
        <v>4869</v>
      </c>
      <c r="N692" s="1293"/>
    </row>
    <row r="693" spans="1:14">
      <c r="A693" s="56"/>
      <c r="B693" s="78"/>
      <c r="C693" s="78"/>
      <c r="D693" s="78"/>
      <c r="E693" s="78"/>
      <c r="F693" s="199"/>
      <c r="G693" s="200"/>
      <c r="H693" s="48"/>
      <c r="I693" s="56"/>
      <c r="J693" s="78"/>
      <c r="K693" s="78"/>
      <c r="L693" s="78"/>
      <c r="M693" s="78"/>
      <c r="N693" s="199"/>
    </row>
    <row r="694" spans="1:14">
      <c r="A694" s="56"/>
      <c r="B694" s="78"/>
      <c r="C694" s="78"/>
      <c r="D694" s="78"/>
      <c r="E694" s="78"/>
      <c r="F694" s="199"/>
      <c r="G694" s="200"/>
      <c r="H694" s="48"/>
      <c r="I694" s="56"/>
      <c r="J694" s="78"/>
      <c r="K694" s="78"/>
      <c r="L694" s="78"/>
      <c r="M694" s="78"/>
      <c r="N694" s="199"/>
    </row>
    <row r="695" spans="1:14">
      <c r="A695" s="1294"/>
      <c r="B695" s="1295"/>
      <c r="C695" s="1295"/>
      <c r="D695" s="78" t="s">
        <v>135</v>
      </c>
      <c r="E695" s="78"/>
      <c r="F695" s="199"/>
      <c r="G695" s="200"/>
      <c r="H695" s="48"/>
      <c r="I695" s="1294"/>
      <c r="J695" s="1295"/>
      <c r="K695" s="1295"/>
      <c r="L695" s="78" t="s">
        <v>135</v>
      </c>
      <c r="M695" s="78"/>
      <c r="N695" s="199"/>
    </row>
    <row r="696" spans="1:14">
      <c r="A696" s="1296" t="s">
        <v>136</v>
      </c>
      <c r="B696" s="1297"/>
      <c r="C696" s="1297"/>
      <c r="D696" s="1248" t="s">
        <v>137</v>
      </c>
      <c r="E696" s="1248"/>
      <c r="F696" s="1251"/>
      <c r="G696" s="50"/>
      <c r="H696" s="48"/>
      <c r="I696" s="1296" t="s">
        <v>136</v>
      </c>
      <c r="J696" s="1297"/>
      <c r="K696" s="1297"/>
      <c r="L696" s="1248" t="s">
        <v>137</v>
      </c>
      <c r="M696" s="1248"/>
      <c r="N696" s="1251"/>
    </row>
    <row r="697" spans="1:14" ht="13.5" thickBot="1">
      <c r="A697" s="208"/>
      <c r="B697" s="209"/>
      <c r="C697" s="209"/>
      <c r="D697" s="209"/>
      <c r="E697" s="209"/>
      <c r="F697" s="210"/>
      <c r="G697" s="200"/>
      <c r="H697" s="48"/>
      <c r="I697" s="208"/>
      <c r="J697" s="209"/>
      <c r="K697" s="209"/>
      <c r="L697" s="209"/>
      <c r="M697" s="209"/>
      <c r="N697" s="210"/>
    </row>
    <row r="698" spans="1:14" ht="13.5" thickBot="1">
      <c r="A698" s="48"/>
      <c r="B698" s="48"/>
      <c r="C698" s="48"/>
      <c r="D698" s="48"/>
      <c r="E698" s="48"/>
      <c r="F698" s="48"/>
      <c r="G698" s="200"/>
      <c r="H698" s="48"/>
      <c r="I698" s="48"/>
      <c r="J698" s="48"/>
      <c r="K698" s="48"/>
      <c r="L698" s="48"/>
      <c r="M698" s="48"/>
      <c r="N698" s="48"/>
    </row>
    <row r="699" spans="1:14" ht="19.5" customHeight="1">
      <c r="A699" s="1274" t="s">
        <v>138</v>
      </c>
      <c r="B699" s="1275"/>
      <c r="C699" s="1275"/>
      <c r="D699" s="1275"/>
      <c r="E699" s="1275"/>
      <c r="F699" s="1276"/>
      <c r="G699" s="50"/>
      <c r="H699" s="48"/>
      <c r="I699" s="1274" t="s">
        <v>138</v>
      </c>
      <c r="J699" s="1275"/>
      <c r="K699" s="1275"/>
      <c r="L699" s="1275"/>
      <c r="M699" s="1275"/>
      <c r="N699" s="1276"/>
    </row>
    <row r="700" spans="1:14">
      <c r="A700" s="56"/>
      <c r="B700" s="78"/>
      <c r="C700" s="78"/>
      <c r="D700" s="198"/>
      <c r="E700" s="78"/>
      <c r="F700" s="199"/>
      <c r="G700" s="200"/>
      <c r="H700" s="48"/>
      <c r="I700" s="56"/>
      <c r="J700" s="78"/>
      <c r="K700" s="78"/>
      <c r="L700" s="198"/>
      <c r="M700" s="78"/>
      <c r="N700" s="199"/>
    </row>
    <row r="701" spans="1:14">
      <c r="A701" s="56" t="s">
        <v>120</v>
      </c>
      <c r="B701" s="201">
        <f>'Nom. Sic. Sem. 3'!$C$4</f>
        <v>43542</v>
      </c>
      <c r="C701" s="78" t="s">
        <v>16</v>
      </c>
      <c r="D701" s="201">
        <f>'Nom. Sic. Sem. 3'!$G$4</f>
        <v>43548</v>
      </c>
      <c r="E701" s="78" t="s">
        <v>121</v>
      </c>
      <c r="F701" s="199">
        <f>'Nom. Sic. Sem. 3'!$J$4</f>
        <v>2019</v>
      </c>
      <c r="G701" s="200"/>
      <c r="H701" s="48"/>
      <c r="I701" s="56" t="s">
        <v>120</v>
      </c>
      <c r="J701" s="201">
        <f>'Nom. Sic. Sem. 3'!$C$4</f>
        <v>43542</v>
      </c>
      <c r="K701" s="78" t="s">
        <v>16</v>
      </c>
      <c r="L701" s="201">
        <f>'Nom. Sic. Sem. 3'!$G$4</f>
        <v>43548</v>
      </c>
      <c r="M701" s="78" t="s">
        <v>121</v>
      </c>
      <c r="N701" s="199">
        <f>'Nom. Sic. Sem. 3'!$J$4</f>
        <v>2019</v>
      </c>
    </row>
    <row r="702" spans="1:14">
      <c r="A702" s="1277" t="s">
        <v>122</v>
      </c>
      <c r="B702" s="1278"/>
      <c r="C702" s="1279" t="str">
        <f>'Nom. Sic. Sem. 3'!$B$30</f>
        <v>Edixon Escalona</v>
      </c>
      <c r="D702" s="1279"/>
      <c r="E702" s="1279"/>
      <c r="F702" s="1280"/>
      <c r="G702" s="60"/>
      <c r="H702" s="48"/>
      <c r="I702" s="1277" t="s">
        <v>122</v>
      </c>
      <c r="J702" s="1278"/>
      <c r="K702" s="1279" t="str">
        <f>'Nom. Sic. Sem. 3'!$B$64</f>
        <v>marvin rodriguez</v>
      </c>
      <c r="L702" s="1279"/>
      <c r="M702" s="1279"/>
      <c r="N702" s="1280"/>
    </row>
    <row r="703" spans="1:14">
      <c r="A703" s="58"/>
      <c r="B703" s="59"/>
      <c r="C703" s="79"/>
      <c r="D703" s="79"/>
      <c r="E703" s="79"/>
      <c r="F703" s="202"/>
      <c r="G703" s="60"/>
      <c r="H703" s="48"/>
      <c r="I703" s="58"/>
      <c r="J703" s="59"/>
      <c r="K703" s="79"/>
      <c r="L703" s="79"/>
      <c r="M703" s="79"/>
      <c r="N703" s="202"/>
    </row>
    <row r="704" spans="1:14">
      <c r="A704" s="197">
        <f>'Nom. Sic. Sem. 3'!$L$30</f>
        <v>5</v>
      </c>
      <c r="B704" s="78" t="s">
        <v>123</v>
      </c>
      <c r="C704" s="78"/>
      <c r="D704" s="78"/>
      <c r="E704" s="1300">
        <f>'Nom. Sic. Sem. 3'!$M$30</f>
        <v>3000</v>
      </c>
      <c r="F704" s="1301"/>
      <c r="G704" s="203"/>
      <c r="H704" s="48"/>
      <c r="I704" s="197">
        <f>'Nom. Sic. Sem. 3'!$L$64</f>
        <v>5</v>
      </c>
      <c r="J704" s="78" t="s">
        <v>123</v>
      </c>
      <c r="K704" s="78"/>
      <c r="L704" s="78"/>
      <c r="M704" s="1300">
        <f>'Nom. Sic. Sem. 3'!$M$64</f>
        <v>3000</v>
      </c>
      <c r="N704" s="1301"/>
    </row>
    <row r="705" spans="1:14">
      <c r="A705" s="197"/>
      <c r="B705" s="78"/>
      <c r="C705" s="78"/>
      <c r="D705" s="78"/>
      <c r="E705" s="1300">
        <v>0</v>
      </c>
      <c r="F705" s="1301"/>
      <c r="G705" s="203"/>
      <c r="H705" s="48"/>
      <c r="I705" s="197"/>
      <c r="J705" s="78"/>
      <c r="K705" s="78"/>
      <c r="L705" s="78"/>
      <c r="M705" s="1300">
        <v>0</v>
      </c>
      <c r="N705" s="1301"/>
    </row>
    <row r="706" spans="1:14">
      <c r="A706" s="197"/>
      <c r="B706" s="78" t="s">
        <v>124</v>
      </c>
      <c r="C706" s="78"/>
      <c r="D706" s="78"/>
      <c r="E706" s="1300">
        <f>'Nom. Sic. Sem. 3'!$N$30</f>
        <v>0</v>
      </c>
      <c r="F706" s="1301"/>
      <c r="G706" s="203"/>
      <c r="H706" s="48"/>
      <c r="I706" s="197"/>
      <c r="J706" s="78" t="s">
        <v>124</v>
      </c>
      <c r="K706" s="78"/>
      <c r="L706" s="78"/>
      <c r="M706" s="1300">
        <f>'Nom. Sic. Sem. 3'!$N$64</f>
        <v>0</v>
      </c>
      <c r="N706" s="1301"/>
    </row>
    <row r="707" spans="1:14">
      <c r="A707" s="204">
        <v>0</v>
      </c>
      <c r="B707" s="78" t="s">
        <v>125</v>
      </c>
      <c r="C707" s="78"/>
      <c r="D707" s="78"/>
      <c r="E707" s="1300">
        <v>0</v>
      </c>
      <c r="F707" s="1301"/>
      <c r="G707" s="203"/>
      <c r="H707" s="48"/>
      <c r="I707" s="204">
        <v>0</v>
      </c>
      <c r="J707" s="78" t="s">
        <v>125</v>
      </c>
      <c r="K707" s="78"/>
      <c r="L707" s="78"/>
      <c r="M707" s="1300">
        <v>0</v>
      </c>
      <c r="N707" s="1301"/>
    </row>
    <row r="708" spans="1:14">
      <c r="A708" s="204">
        <v>0</v>
      </c>
      <c r="B708" s="78" t="s">
        <v>126</v>
      </c>
      <c r="C708" s="78"/>
      <c r="D708" s="78"/>
      <c r="E708" s="1300">
        <v>0</v>
      </c>
      <c r="F708" s="1301"/>
      <c r="G708" s="203"/>
      <c r="H708" s="48"/>
      <c r="I708" s="204">
        <v>0</v>
      </c>
      <c r="J708" s="78" t="s">
        <v>126</v>
      </c>
      <c r="K708" s="78"/>
      <c r="L708" s="78"/>
      <c r="M708" s="1300">
        <v>0</v>
      </c>
      <c r="N708" s="1301"/>
    </row>
    <row r="709" spans="1:14">
      <c r="A709" s="66">
        <f>'Nom. Sic. Sem. 3'!V30</f>
        <v>1</v>
      </c>
      <c r="B709" s="226" t="s">
        <v>261</v>
      </c>
      <c r="C709" s="226"/>
      <c r="D709" s="78"/>
      <c r="E709" s="1298">
        <f>'Nom. Sic. Sem. 3'!W30</f>
        <v>1200</v>
      </c>
      <c r="F709" s="1299"/>
      <c r="G709" s="203"/>
      <c r="H709" s="48"/>
      <c r="I709" s="66">
        <f>'Nom. Sic. Sem. 3'!V64</f>
        <v>0</v>
      </c>
      <c r="J709" s="226" t="s">
        <v>261</v>
      </c>
      <c r="K709" s="226"/>
      <c r="L709" s="78"/>
      <c r="M709" s="1298">
        <f>'Nom. Sic. Sem. 3'!W64</f>
        <v>0</v>
      </c>
      <c r="N709" s="1299"/>
    </row>
    <row r="710" spans="1:14">
      <c r="A710" s="66">
        <f>'Nom. Sic. Sem. 3'!X30</f>
        <v>1</v>
      </c>
      <c r="B710" s="226" t="s">
        <v>262</v>
      </c>
      <c r="C710" s="226"/>
      <c r="D710" s="78"/>
      <c r="E710" s="1298">
        <f>'Nom. Sic. Sem. 3'!Y30</f>
        <v>1050</v>
      </c>
      <c r="F710" s="1299"/>
      <c r="G710" s="203"/>
      <c r="H710" s="48"/>
      <c r="I710" s="66">
        <f>'Nom. Sic. Sem. 3'!X64</f>
        <v>1</v>
      </c>
      <c r="J710" s="226" t="s">
        <v>262</v>
      </c>
      <c r="K710" s="226"/>
      <c r="L710" s="78"/>
      <c r="M710" s="1298">
        <f>'Nom. Sic. Sem. 3'!Y64</f>
        <v>1050</v>
      </c>
      <c r="N710" s="1299"/>
    </row>
    <row r="711" spans="1:14">
      <c r="A711" s="204">
        <f>'Nom. Sic. Sem. 3'!$AB$30</f>
        <v>2</v>
      </c>
      <c r="B711" s="78" t="s">
        <v>128</v>
      </c>
      <c r="C711" s="78"/>
      <c r="D711" s="78"/>
      <c r="E711" s="1300">
        <f>'Nom. Sic. Sem. 3'!$AC$30</f>
        <v>2100</v>
      </c>
      <c r="F711" s="1301"/>
      <c r="G711" s="203"/>
      <c r="H711" s="48"/>
      <c r="I711" s="204">
        <f>'Nom. Sic. Sem. 3'!$AB$64</f>
        <v>2</v>
      </c>
      <c r="J711" s="78" t="s">
        <v>128</v>
      </c>
      <c r="K711" s="78"/>
      <c r="L711" s="78"/>
      <c r="M711" s="1300">
        <f>'Nom. Sic. Sem. 3'!$AC$64</f>
        <v>1620</v>
      </c>
      <c r="N711" s="1301"/>
    </row>
    <row r="712" spans="1:14">
      <c r="A712" s="204">
        <f>'Nom. Sic. Sem. 3'!$O$30</f>
        <v>0</v>
      </c>
      <c r="B712" s="1278" t="str">
        <f>'Nom. Sic. Sem. 1'!$O$4</f>
        <v>PR / RM /F</v>
      </c>
      <c r="C712" s="1278"/>
      <c r="D712" s="1278"/>
      <c r="E712" s="1300">
        <f>'Nom. Sic. Sem. 3'!$P$30</f>
        <v>0</v>
      </c>
      <c r="F712" s="1301"/>
      <c r="G712" s="203"/>
      <c r="H712" s="48"/>
      <c r="I712" s="204">
        <f>'Nom. Sic. Sem. 3'!$O$64</f>
        <v>0</v>
      </c>
      <c r="J712" s="1278" t="str">
        <f>'Nom. Sic. Sem. 1'!$O$4</f>
        <v>PR / RM /F</v>
      </c>
      <c r="K712" s="1278"/>
      <c r="L712" s="1278"/>
      <c r="M712" s="1300">
        <f>'Nom. Sic. Sem. 3'!$P$64</f>
        <v>0</v>
      </c>
      <c r="N712" s="1301"/>
    </row>
    <row r="713" spans="1:14" ht="16.5" customHeight="1">
      <c r="A713" s="56"/>
      <c r="B713" s="1261" t="s">
        <v>10</v>
      </c>
      <c r="C713" s="1261"/>
      <c r="D713" s="78"/>
      <c r="E713" s="1298">
        <f>SUM(E704:F712)</f>
        <v>7350</v>
      </c>
      <c r="F713" s="1302"/>
      <c r="G713" s="50"/>
      <c r="H713" s="48"/>
      <c r="I713" s="56"/>
      <c r="J713" s="1261" t="s">
        <v>10</v>
      </c>
      <c r="K713" s="1261"/>
      <c r="L713" s="78"/>
      <c r="M713" s="1298">
        <f>SUM(M704:N712)</f>
        <v>5670</v>
      </c>
      <c r="N713" s="1302"/>
    </row>
    <row r="714" spans="1:14">
      <c r="A714" s="1263" t="s">
        <v>105</v>
      </c>
      <c r="B714" s="1248"/>
      <c r="C714" s="1248"/>
      <c r="D714" s="1248"/>
      <c r="E714" s="1248"/>
      <c r="F714" s="1251"/>
      <c r="G714" s="50"/>
      <c r="H714" s="48"/>
      <c r="I714" s="1263" t="s">
        <v>105</v>
      </c>
      <c r="J714" s="1248"/>
      <c r="K714" s="1248"/>
      <c r="L714" s="1248"/>
      <c r="M714" s="1248"/>
      <c r="N714" s="1251"/>
    </row>
    <row r="715" spans="1:14">
      <c r="A715" s="1277" t="s">
        <v>129</v>
      </c>
      <c r="B715" s="1278"/>
      <c r="C715" s="1278"/>
      <c r="D715" s="206">
        <f>'Nom. Sic. Sem. 3'!$AG$30</f>
        <v>0</v>
      </c>
      <c r="E715" s="78"/>
      <c r="F715" s="199"/>
      <c r="G715" s="200"/>
      <c r="H715" s="48"/>
      <c r="I715" s="1277" t="s">
        <v>129</v>
      </c>
      <c r="J715" s="1278"/>
      <c r="K715" s="1278"/>
      <c r="L715" s="206">
        <f>'Nom. Sic. Sem. 3'!$AG$64</f>
        <v>0</v>
      </c>
      <c r="M715" s="78"/>
      <c r="N715" s="199"/>
    </row>
    <row r="716" spans="1:14">
      <c r="A716" s="1277" t="s">
        <v>130</v>
      </c>
      <c r="B716" s="1278"/>
      <c r="C716" s="1278"/>
      <c r="D716" s="206">
        <f>'Nom. Sic. Sem. 3'!$AE$30</f>
        <v>189</v>
      </c>
      <c r="E716" s="206"/>
      <c r="F716" s="199"/>
      <c r="G716" s="200"/>
      <c r="H716" s="48"/>
      <c r="I716" s="1277" t="s">
        <v>130</v>
      </c>
      <c r="J716" s="1278"/>
      <c r="K716" s="1278"/>
      <c r="L716" s="206">
        <f>'Nom. Sic. Sem. 3'!$AE$64</f>
        <v>189</v>
      </c>
      <c r="M716" s="206"/>
      <c r="N716" s="199"/>
    </row>
    <row r="717" spans="1:14">
      <c r="A717" s="58" t="s">
        <v>131</v>
      </c>
      <c r="B717" s="59"/>
      <c r="C717" s="59"/>
      <c r="D717" s="206">
        <f>'Nom. Sic. Sem. 3'!$AF$30</f>
        <v>73.5</v>
      </c>
      <c r="E717" s="78"/>
      <c r="F717" s="199"/>
      <c r="G717" s="200"/>
      <c r="H717" s="48"/>
      <c r="I717" s="58" t="s">
        <v>131</v>
      </c>
      <c r="J717" s="59"/>
      <c r="K717" s="59"/>
      <c r="L717" s="206">
        <f>'Nom. Sic. Sem. 3'!$AF$64</f>
        <v>56.7</v>
      </c>
      <c r="M717" s="78"/>
      <c r="N717" s="199"/>
    </row>
    <row r="718" spans="1:14">
      <c r="A718" s="1277" t="s">
        <v>132</v>
      </c>
      <c r="B718" s="1278"/>
      <c r="C718" s="1278"/>
      <c r="D718" s="206">
        <f>'Nom. Sic. Sem. 3'!$AH$30</f>
        <v>0</v>
      </c>
      <c r="E718" s="78"/>
      <c r="F718" s="199"/>
      <c r="G718" s="200"/>
      <c r="H718" s="48"/>
      <c r="I718" s="1277" t="s">
        <v>132</v>
      </c>
      <c r="J718" s="1278"/>
      <c r="K718" s="1278"/>
      <c r="L718" s="206">
        <f>'Nom. Sic. Sem. 3'!$AH$64</f>
        <v>0</v>
      </c>
      <c r="M718" s="78"/>
      <c r="N718" s="199"/>
    </row>
    <row r="719" spans="1:14">
      <c r="A719" s="1277" t="s">
        <v>133</v>
      </c>
      <c r="B719" s="1278"/>
      <c r="C719" s="1278"/>
      <c r="D719" s="206">
        <f>'Nom. Sic. Sem. 3'!$AI$30</f>
        <v>73.5</v>
      </c>
      <c r="E719" s="78"/>
      <c r="F719" s="199"/>
      <c r="G719" s="200"/>
      <c r="H719" s="48"/>
      <c r="I719" s="1277" t="s">
        <v>133</v>
      </c>
      <c r="J719" s="1278"/>
      <c r="K719" s="1278"/>
      <c r="L719" s="206">
        <f>'Nom. Sic. Sem. 3'!$AI$64</f>
        <v>0</v>
      </c>
      <c r="M719" s="78"/>
      <c r="N719" s="199"/>
    </row>
    <row r="720" spans="1:14" ht="13.5" thickBot="1">
      <c r="A720" s="1303" t="s">
        <v>134</v>
      </c>
      <c r="B720" s="1248"/>
      <c r="C720" s="1248"/>
      <c r="D720" s="78"/>
      <c r="E720" s="1304">
        <f>SUM(D715:D719)</f>
        <v>336</v>
      </c>
      <c r="F720" s="1251"/>
      <c r="G720" s="50"/>
      <c r="H720" s="48"/>
      <c r="I720" s="1303" t="s">
        <v>134</v>
      </c>
      <c r="J720" s="1248"/>
      <c r="K720" s="1248"/>
      <c r="L720" s="78"/>
      <c r="M720" s="1304">
        <f>SUM(L715:L719)</f>
        <v>245.7</v>
      </c>
      <c r="N720" s="1251"/>
    </row>
    <row r="721" spans="1:14" ht="20.25" customHeight="1" thickBot="1">
      <c r="A721" s="56"/>
      <c r="B721" s="1248" t="s">
        <v>104</v>
      </c>
      <c r="C721" s="1248"/>
      <c r="D721" s="1248"/>
      <c r="E721" s="1292">
        <f>(E713-E720)</f>
        <v>7014</v>
      </c>
      <c r="F721" s="1293"/>
      <c r="G721" s="50"/>
      <c r="H721" s="48"/>
      <c r="I721" s="56"/>
      <c r="J721" s="1248" t="s">
        <v>104</v>
      </c>
      <c r="K721" s="1248"/>
      <c r="L721" s="1248"/>
      <c r="M721" s="1292">
        <f>(M713-M720)</f>
        <v>5424.3</v>
      </c>
      <c r="N721" s="1293"/>
    </row>
    <row r="722" spans="1:14">
      <c r="A722" s="56"/>
      <c r="B722" s="78"/>
      <c r="C722" s="78"/>
      <c r="D722" s="78"/>
      <c r="E722" s="78"/>
      <c r="F722" s="199"/>
      <c r="G722" s="200"/>
      <c r="H722" s="48"/>
      <c r="I722" s="56"/>
      <c r="J722" s="78"/>
      <c r="K722" s="78"/>
      <c r="L722" s="78"/>
      <c r="M722" s="78"/>
      <c r="N722" s="199"/>
    </row>
    <row r="723" spans="1:14">
      <c r="A723" s="56"/>
      <c r="B723" s="78"/>
      <c r="C723" s="78"/>
      <c r="D723" s="78"/>
      <c r="E723" s="78"/>
      <c r="F723" s="199"/>
      <c r="G723" s="200"/>
      <c r="H723" s="48"/>
      <c r="I723" s="56"/>
      <c r="J723" s="78"/>
      <c r="K723" s="78"/>
      <c r="L723" s="78"/>
      <c r="M723" s="78"/>
      <c r="N723" s="199"/>
    </row>
    <row r="724" spans="1:14">
      <c r="A724" s="1294"/>
      <c r="B724" s="1295"/>
      <c r="C724" s="1295"/>
      <c r="D724" s="78" t="s">
        <v>135</v>
      </c>
      <c r="E724" s="78"/>
      <c r="F724" s="199"/>
      <c r="G724" s="200"/>
      <c r="H724" s="48"/>
      <c r="I724" s="1294"/>
      <c r="J724" s="1295"/>
      <c r="K724" s="1295"/>
      <c r="L724" s="78" t="s">
        <v>135</v>
      </c>
      <c r="M724" s="78"/>
      <c r="N724" s="199"/>
    </row>
    <row r="725" spans="1:14">
      <c r="A725" s="1296" t="s">
        <v>136</v>
      </c>
      <c r="B725" s="1297"/>
      <c r="C725" s="1297"/>
      <c r="D725" s="1248" t="s">
        <v>137</v>
      </c>
      <c r="E725" s="1248"/>
      <c r="F725" s="1251"/>
      <c r="G725" s="50"/>
      <c r="H725" s="48"/>
      <c r="I725" s="1296" t="s">
        <v>136</v>
      </c>
      <c r="J725" s="1297"/>
      <c r="K725" s="1297"/>
      <c r="L725" s="1248" t="s">
        <v>137</v>
      </c>
      <c r="M725" s="1248"/>
      <c r="N725" s="1251"/>
    </row>
    <row r="726" spans="1:14" ht="13.5" thickBot="1">
      <c r="A726" s="208"/>
      <c r="B726" s="209"/>
      <c r="C726" s="209"/>
      <c r="D726" s="209"/>
      <c r="E726" s="209"/>
      <c r="F726" s="210"/>
      <c r="G726" s="200"/>
      <c r="H726" s="48"/>
      <c r="I726" s="208"/>
      <c r="J726" s="209"/>
      <c r="K726" s="209"/>
      <c r="L726" s="209"/>
      <c r="M726" s="209"/>
      <c r="N726" s="210"/>
    </row>
    <row r="727" spans="1:14" ht="13.5" thickBot="1">
      <c r="A727" s="1305"/>
      <c r="B727" s="1305"/>
      <c r="C727" s="1305"/>
      <c r="D727" s="1248"/>
      <c r="E727" s="1248"/>
      <c r="F727" s="1248"/>
      <c r="G727" s="70"/>
      <c r="H727" s="78"/>
      <c r="I727" s="1305"/>
      <c r="J727" s="1305"/>
      <c r="K727" s="1305"/>
      <c r="L727" s="1248"/>
      <c r="M727" s="1248"/>
      <c r="N727" s="1248"/>
    </row>
    <row r="728" spans="1:14" ht="19.5" customHeight="1">
      <c r="A728" s="1274" t="s">
        <v>138</v>
      </c>
      <c r="B728" s="1275"/>
      <c r="C728" s="1275"/>
      <c r="D728" s="1275"/>
      <c r="E728" s="1275"/>
      <c r="F728" s="1276"/>
      <c r="G728" s="50"/>
      <c r="H728" s="48"/>
      <c r="I728" s="1274" t="s">
        <v>138</v>
      </c>
      <c r="J728" s="1275"/>
      <c r="K728" s="1275"/>
      <c r="L728" s="1275"/>
      <c r="M728" s="1275"/>
      <c r="N728" s="1276"/>
    </row>
    <row r="729" spans="1:14">
      <c r="A729" s="56"/>
      <c r="B729" s="78"/>
      <c r="C729" s="78"/>
      <c r="D729" s="198"/>
      <c r="E729" s="78"/>
      <c r="F729" s="199"/>
      <c r="G729" s="200"/>
      <c r="H729" s="48"/>
      <c r="I729" s="56"/>
      <c r="J729" s="78"/>
      <c r="K729" s="78"/>
      <c r="L729" s="198"/>
      <c r="M729" s="78"/>
      <c r="N729" s="199"/>
    </row>
    <row r="730" spans="1:14">
      <c r="A730" s="56" t="s">
        <v>120</v>
      </c>
      <c r="B730" s="201">
        <f>'Nom. Sic. Sem. 3'!$C$4</f>
        <v>43542</v>
      </c>
      <c r="C730" s="78" t="s">
        <v>16</v>
      </c>
      <c r="D730" s="201">
        <f>'Nom. Sic. Sem. 3'!$G$4</f>
        <v>43548</v>
      </c>
      <c r="E730" s="78" t="s">
        <v>121</v>
      </c>
      <c r="F730" s="199">
        <f>'Nom. Sic. Sem. 3'!$J$4</f>
        <v>2019</v>
      </c>
      <c r="G730" s="200"/>
      <c r="H730" s="48"/>
      <c r="I730" s="56" t="s">
        <v>120</v>
      </c>
      <c r="J730" s="201">
        <f>'Nom. Sic. Sem. 3'!$C$4</f>
        <v>43542</v>
      </c>
      <c r="K730" s="78" t="s">
        <v>16</v>
      </c>
      <c r="L730" s="201">
        <f>'Nom. Sic. Sem. 3'!$G$4</f>
        <v>43548</v>
      </c>
      <c r="M730" s="78" t="s">
        <v>121</v>
      </c>
      <c r="N730" s="199">
        <f>'Nom. Sic. Sem. 3'!$J$4</f>
        <v>2019</v>
      </c>
    </row>
    <row r="731" spans="1:14">
      <c r="A731" s="1277" t="s">
        <v>122</v>
      </c>
      <c r="B731" s="1278"/>
      <c r="C731" s="1279" t="str">
        <f>'Nom. Sic. Sem. 3'!$B$65</f>
        <v>Yolimar Perez</v>
      </c>
      <c r="D731" s="1279"/>
      <c r="E731" s="1279"/>
      <c r="F731" s="1280"/>
      <c r="G731" s="60"/>
      <c r="H731" s="48"/>
      <c r="I731" s="1277" t="s">
        <v>122</v>
      </c>
      <c r="J731" s="1278"/>
      <c r="K731" s="1279" t="e">
        <f>'Nom. Sic. Sem. 3'!#REF!</f>
        <v>#REF!</v>
      </c>
      <c r="L731" s="1279"/>
      <c r="M731" s="1279"/>
      <c r="N731" s="1280"/>
    </row>
    <row r="732" spans="1:14">
      <c r="A732" s="58"/>
      <c r="B732" s="59"/>
      <c r="C732" s="79"/>
      <c r="D732" s="79"/>
      <c r="E732" s="79"/>
      <c r="F732" s="202"/>
      <c r="G732" s="60"/>
      <c r="H732" s="48"/>
      <c r="I732" s="58"/>
      <c r="J732" s="59"/>
      <c r="K732" s="79"/>
      <c r="L732" s="79"/>
      <c r="M732" s="79"/>
      <c r="N732" s="202"/>
    </row>
    <row r="733" spans="1:14">
      <c r="A733" s="197">
        <f>'Nom. Sic. Sem. 3'!$L$65</f>
        <v>7</v>
      </c>
      <c r="B733" s="78" t="s">
        <v>123</v>
      </c>
      <c r="C733" s="78"/>
      <c r="D733" s="78"/>
      <c r="E733" s="1300">
        <f>'Nom. Sic. Sem. 3'!$M$65</f>
        <v>0</v>
      </c>
      <c r="F733" s="1301"/>
      <c r="G733" s="203"/>
      <c r="H733" s="48"/>
      <c r="I733" s="197" t="e">
        <f>'Nom. Sic. Sem. 3'!#REF!</f>
        <v>#REF!</v>
      </c>
      <c r="J733" s="78" t="s">
        <v>123</v>
      </c>
      <c r="K733" s="78"/>
      <c r="L733" s="78"/>
      <c r="M733" s="1300" t="e">
        <f>'Nom. Sic. Sem. 3'!#REF!</f>
        <v>#REF!</v>
      </c>
      <c r="N733" s="1301"/>
    </row>
    <row r="734" spans="1:14">
      <c r="A734" s="197"/>
      <c r="B734" s="78"/>
      <c r="C734" s="78"/>
      <c r="D734" s="78"/>
      <c r="E734" s="1300">
        <v>0</v>
      </c>
      <c r="F734" s="1301"/>
      <c r="G734" s="203"/>
      <c r="H734" s="48"/>
      <c r="I734" s="197"/>
      <c r="J734" s="78"/>
      <c r="K734" s="78"/>
      <c r="L734" s="78"/>
      <c r="M734" s="1300">
        <v>0</v>
      </c>
      <c r="N734" s="1301"/>
    </row>
    <row r="735" spans="1:14">
      <c r="A735" s="197"/>
      <c r="B735" s="78" t="s">
        <v>124</v>
      </c>
      <c r="C735" s="78"/>
      <c r="D735" s="78"/>
      <c r="E735" s="1300">
        <f>'Nom. Sic. Sem. 3'!$N$65</f>
        <v>0</v>
      </c>
      <c r="F735" s="1301"/>
      <c r="G735" s="203"/>
      <c r="H735" s="48"/>
      <c r="I735" s="197"/>
      <c r="J735" s="78" t="s">
        <v>124</v>
      </c>
      <c r="K735" s="78"/>
      <c r="L735" s="78"/>
      <c r="M735" s="1300" t="e">
        <f>'Nom. Sic. Sem. 3'!#REF!</f>
        <v>#REF!</v>
      </c>
      <c r="N735" s="1301"/>
    </row>
    <row r="736" spans="1:14">
      <c r="A736" s="204">
        <v>0</v>
      </c>
      <c r="B736" s="78" t="s">
        <v>125</v>
      </c>
      <c r="C736" s="78"/>
      <c r="D736" s="78"/>
      <c r="E736" s="1300">
        <v>0</v>
      </c>
      <c r="F736" s="1301"/>
      <c r="G736" s="203"/>
      <c r="H736" s="48"/>
      <c r="I736" s="204">
        <v>0</v>
      </c>
      <c r="J736" s="78" t="s">
        <v>125</v>
      </c>
      <c r="K736" s="78"/>
      <c r="L736" s="78"/>
      <c r="M736" s="1300">
        <v>0</v>
      </c>
      <c r="N736" s="1301"/>
    </row>
    <row r="737" spans="1:14">
      <c r="A737" s="204">
        <v>0</v>
      </c>
      <c r="B737" s="78" t="s">
        <v>126</v>
      </c>
      <c r="C737" s="78"/>
      <c r="D737" s="78"/>
      <c r="E737" s="1300">
        <v>0</v>
      </c>
      <c r="F737" s="1301"/>
      <c r="G737" s="203"/>
      <c r="H737" s="48"/>
      <c r="I737" s="204">
        <v>0</v>
      </c>
      <c r="J737" s="78" t="s">
        <v>126</v>
      </c>
      <c r="K737" s="78"/>
      <c r="L737" s="78"/>
      <c r="M737" s="1300">
        <v>0</v>
      </c>
      <c r="N737" s="1301"/>
    </row>
    <row r="738" spans="1:14">
      <c r="A738" s="66">
        <f>'Nom. Sic. Sem. 3'!V65</f>
        <v>0</v>
      </c>
      <c r="B738" s="226" t="s">
        <v>261</v>
      </c>
      <c r="C738" s="226"/>
      <c r="D738" s="78"/>
      <c r="E738" s="1298">
        <f>'Nom. Sic. Sem. 3'!W65</f>
        <v>0</v>
      </c>
      <c r="F738" s="1299"/>
      <c r="G738" s="203"/>
      <c r="H738" s="48"/>
      <c r="I738" s="66" t="e">
        <f>'Nom. Sic. Sem. 3'!#REF!</f>
        <v>#REF!</v>
      </c>
      <c r="J738" s="226" t="s">
        <v>261</v>
      </c>
      <c r="K738" s="226"/>
      <c r="L738" s="78"/>
      <c r="M738" s="1298" t="e">
        <f>'Nom. Sic. Sem. 3'!#REF!</f>
        <v>#REF!</v>
      </c>
      <c r="N738" s="1299"/>
    </row>
    <row r="739" spans="1:14">
      <c r="A739" s="66">
        <f>'Nom. Sic. Sem. 3'!X65</f>
        <v>0</v>
      </c>
      <c r="B739" s="226" t="s">
        <v>262</v>
      </c>
      <c r="C739" s="226"/>
      <c r="D739" s="78"/>
      <c r="E739" s="1298">
        <f>'Nom. Sic. Sem. 3'!Y65</f>
        <v>0</v>
      </c>
      <c r="F739" s="1299"/>
      <c r="G739" s="203"/>
      <c r="H739" s="48"/>
      <c r="I739" s="66" t="e">
        <f>'Nom. Sic. Sem. 3'!#REF!</f>
        <v>#REF!</v>
      </c>
      <c r="J739" s="226" t="s">
        <v>262</v>
      </c>
      <c r="K739" s="226"/>
      <c r="L739" s="78"/>
      <c r="M739" s="1298" t="e">
        <f>'Nom. Sic. Sem. 3'!#REF!</f>
        <v>#REF!</v>
      </c>
      <c r="N739" s="1299"/>
    </row>
    <row r="740" spans="1:14">
      <c r="A740" s="204">
        <f>'Nom. Sic. Sem. 3'!$AB$65</f>
        <v>0</v>
      </c>
      <c r="B740" s="78" t="s">
        <v>128</v>
      </c>
      <c r="C740" s="78"/>
      <c r="D740" s="78"/>
      <c r="E740" s="1300">
        <f>'Nom. Sic. Sem. 3'!$AC$65</f>
        <v>0</v>
      </c>
      <c r="F740" s="1301"/>
      <c r="G740" s="203"/>
      <c r="H740" s="48"/>
      <c r="I740" s="204" t="e">
        <f>'Nom. Sic. Sem. 3'!#REF!</f>
        <v>#REF!</v>
      </c>
      <c r="J740" s="78" t="s">
        <v>128</v>
      </c>
      <c r="K740" s="78"/>
      <c r="L740" s="78"/>
      <c r="M740" s="1300" t="e">
        <f>'Nom. Sic. Sem. 3'!#REF!</f>
        <v>#REF!</v>
      </c>
      <c r="N740" s="1301"/>
    </row>
    <row r="741" spans="1:14">
      <c r="A741" s="204">
        <f>'Nom. Sic. Sem. 3'!$O$65</f>
        <v>7</v>
      </c>
      <c r="B741" s="1278" t="str">
        <f>'Nom. Sic. Sem. 1'!$O$4</f>
        <v>PR / RM /F</v>
      </c>
      <c r="C741" s="1278"/>
      <c r="D741" s="1278"/>
      <c r="E741" s="1300">
        <f>'Nom. Sic. Sem. 3'!$P$65</f>
        <v>4200</v>
      </c>
      <c r="F741" s="1301"/>
      <c r="G741" s="203"/>
      <c r="H741" s="48"/>
      <c r="I741" s="204" t="e">
        <f>'Nom. Sic. Sem. 3'!#REF!</f>
        <v>#REF!</v>
      </c>
      <c r="J741" s="1278" t="str">
        <f>'Nom. Sic. Sem. 1'!$O$4</f>
        <v>PR / RM /F</v>
      </c>
      <c r="K741" s="1278"/>
      <c r="L741" s="1278"/>
      <c r="M741" s="1300" t="e">
        <f>'Nom. Sic. Sem. 3'!#REF!</f>
        <v>#REF!</v>
      </c>
      <c r="N741" s="1301"/>
    </row>
    <row r="742" spans="1:14" ht="16.5" customHeight="1">
      <c r="A742" s="56"/>
      <c r="B742" s="1261" t="s">
        <v>10</v>
      </c>
      <c r="C742" s="1261"/>
      <c r="D742" s="78"/>
      <c r="E742" s="1298">
        <f>SUM(E733:F741)</f>
        <v>4200</v>
      </c>
      <c r="F742" s="1302"/>
      <c r="G742" s="50"/>
      <c r="H742" s="48"/>
      <c r="I742" s="56"/>
      <c r="J742" s="1261" t="s">
        <v>10</v>
      </c>
      <c r="K742" s="1261"/>
      <c r="L742" s="78"/>
      <c r="M742" s="1298" t="e">
        <f>SUM(M733:N741)</f>
        <v>#REF!</v>
      </c>
      <c r="N742" s="1302"/>
    </row>
    <row r="743" spans="1:14">
      <c r="A743" s="1263" t="s">
        <v>105</v>
      </c>
      <c r="B743" s="1248"/>
      <c r="C743" s="1248"/>
      <c r="D743" s="1248"/>
      <c r="E743" s="1248"/>
      <c r="F743" s="1251"/>
      <c r="G743" s="50"/>
      <c r="H743" s="48"/>
      <c r="I743" s="1263" t="s">
        <v>105</v>
      </c>
      <c r="J743" s="1248"/>
      <c r="K743" s="1248"/>
      <c r="L743" s="1248"/>
      <c r="M743" s="1248"/>
      <c r="N743" s="1251"/>
    </row>
    <row r="744" spans="1:14">
      <c r="A744" s="1277" t="s">
        <v>129</v>
      </c>
      <c r="B744" s="1278"/>
      <c r="C744" s="1278"/>
      <c r="D744" s="206">
        <f>'Nom. Sic. Sem. 3'!$AG$65</f>
        <v>0</v>
      </c>
      <c r="E744" s="78"/>
      <c r="F744" s="199"/>
      <c r="G744" s="200"/>
      <c r="H744" s="48"/>
      <c r="I744" s="1277" t="s">
        <v>129</v>
      </c>
      <c r="J744" s="1278"/>
      <c r="K744" s="1278"/>
      <c r="L744" s="206" t="e">
        <f>'Nom. Sic. Sem. 3'!#REF!</f>
        <v>#REF!</v>
      </c>
      <c r="M744" s="78"/>
      <c r="N744" s="199"/>
    </row>
    <row r="745" spans="1:14">
      <c r="A745" s="1277" t="s">
        <v>130</v>
      </c>
      <c r="B745" s="1278"/>
      <c r="C745" s="1278"/>
      <c r="D745" s="206">
        <f>'Nom. Sic. Sem. 3'!$AE$65</f>
        <v>189</v>
      </c>
      <c r="E745" s="206"/>
      <c r="F745" s="199"/>
      <c r="G745" s="200"/>
      <c r="H745" s="48"/>
      <c r="I745" s="1277" t="s">
        <v>130</v>
      </c>
      <c r="J745" s="1278"/>
      <c r="K745" s="1278"/>
      <c r="L745" s="206" t="e">
        <f>'Nom. Sic. Sem. 3'!#REF!</f>
        <v>#REF!</v>
      </c>
      <c r="M745" s="206"/>
      <c r="N745" s="199"/>
    </row>
    <row r="746" spans="1:14">
      <c r="A746" s="58" t="s">
        <v>131</v>
      </c>
      <c r="B746" s="59"/>
      <c r="C746" s="59"/>
      <c r="D746" s="206">
        <f>'Nom. Sic. Sem. 3'!$AF$65</f>
        <v>42</v>
      </c>
      <c r="E746" s="78"/>
      <c r="F746" s="199"/>
      <c r="G746" s="200"/>
      <c r="H746" s="48"/>
      <c r="I746" s="58" t="s">
        <v>131</v>
      </c>
      <c r="J746" s="59"/>
      <c r="K746" s="59"/>
      <c r="L746" s="206" t="e">
        <f>'Nom. Sic. Sem. 3'!#REF!</f>
        <v>#REF!</v>
      </c>
      <c r="M746" s="78"/>
      <c r="N746" s="199"/>
    </row>
    <row r="747" spans="1:14">
      <c r="A747" s="1277" t="s">
        <v>132</v>
      </c>
      <c r="B747" s="1278"/>
      <c r="C747" s="1278"/>
      <c r="D747" s="206">
        <f>'Nom. Sic. Sem. 3'!$AH$65</f>
        <v>0</v>
      </c>
      <c r="E747" s="78"/>
      <c r="F747" s="199"/>
      <c r="G747" s="200"/>
      <c r="H747" s="48"/>
      <c r="I747" s="1277" t="s">
        <v>132</v>
      </c>
      <c r="J747" s="1278"/>
      <c r="K747" s="1278"/>
      <c r="L747" s="206" t="e">
        <f>'Nom. Sic. Sem. 3'!#REF!</f>
        <v>#REF!</v>
      </c>
      <c r="M747" s="78"/>
      <c r="N747" s="199"/>
    </row>
    <row r="748" spans="1:14">
      <c r="A748" s="1277" t="s">
        <v>133</v>
      </c>
      <c r="B748" s="1278"/>
      <c r="C748" s="1278"/>
      <c r="D748" s="206">
        <f>'Nom. Sic. Sem. 3'!$AI$65</f>
        <v>0</v>
      </c>
      <c r="E748" s="78"/>
      <c r="F748" s="199"/>
      <c r="G748" s="200"/>
      <c r="H748" s="48"/>
      <c r="I748" s="1277" t="s">
        <v>133</v>
      </c>
      <c r="J748" s="1278"/>
      <c r="K748" s="1278"/>
      <c r="L748" s="206" t="e">
        <f>'Nom. Sic. Sem. 3'!#REF!</f>
        <v>#REF!</v>
      </c>
      <c r="M748" s="78"/>
      <c r="N748" s="199"/>
    </row>
    <row r="749" spans="1:14" ht="13.5" thickBot="1">
      <c r="A749" s="1303" t="s">
        <v>134</v>
      </c>
      <c r="B749" s="1248"/>
      <c r="C749" s="1248"/>
      <c r="D749" s="78"/>
      <c r="E749" s="1304">
        <f>SUM(D744:D748)</f>
        <v>231</v>
      </c>
      <c r="F749" s="1251"/>
      <c r="G749" s="50"/>
      <c r="H749" s="48"/>
      <c r="I749" s="1303" t="s">
        <v>134</v>
      </c>
      <c r="J749" s="1248"/>
      <c r="K749" s="1248"/>
      <c r="L749" s="78"/>
      <c r="M749" s="1304" t="e">
        <f>SUM(L744:L748)</f>
        <v>#REF!</v>
      </c>
      <c r="N749" s="1251"/>
    </row>
    <row r="750" spans="1:14" ht="20.25" customHeight="1" thickBot="1">
      <c r="A750" s="56"/>
      <c r="B750" s="1248" t="s">
        <v>104</v>
      </c>
      <c r="C750" s="1248"/>
      <c r="D750" s="1248"/>
      <c r="E750" s="1292">
        <f>(E742-E749)</f>
        <v>3969</v>
      </c>
      <c r="F750" s="1293"/>
      <c r="G750" s="50"/>
      <c r="H750" s="48"/>
      <c r="I750" s="56"/>
      <c r="J750" s="1248" t="s">
        <v>104</v>
      </c>
      <c r="K750" s="1248"/>
      <c r="L750" s="1248"/>
      <c r="M750" s="1292" t="e">
        <f>(M742-M749)</f>
        <v>#REF!</v>
      </c>
      <c r="N750" s="1293"/>
    </row>
    <row r="751" spans="1:14">
      <c r="A751" s="56"/>
      <c r="B751" s="78"/>
      <c r="C751" s="78"/>
      <c r="D751" s="78"/>
      <c r="E751" s="78"/>
      <c r="F751" s="199"/>
      <c r="G751" s="200"/>
      <c r="H751" s="48"/>
      <c r="I751" s="56"/>
      <c r="J751" s="78"/>
      <c r="K751" s="78"/>
      <c r="L751" s="78"/>
      <c r="M751" s="78"/>
      <c r="N751" s="199"/>
    </row>
    <row r="752" spans="1:14">
      <c r="A752" s="56"/>
      <c r="B752" s="78"/>
      <c r="C752" s="78"/>
      <c r="D752" s="78"/>
      <c r="E752" s="78"/>
      <c r="F752" s="199"/>
      <c r="G752" s="200"/>
      <c r="H752" s="48"/>
      <c r="I752" s="56"/>
      <c r="J752" s="78"/>
      <c r="K752" s="78"/>
      <c r="L752" s="78"/>
      <c r="M752" s="78"/>
      <c r="N752" s="199"/>
    </row>
    <row r="753" spans="1:14">
      <c r="A753" s="1294"/>
      <c r="B753" s="1295"/>
      <c r="C753" s="1295"/>
      <c r="D753" s="78" t="s">
        <v>135</v>
      </c>
      <c r="E753" s="78"/>
      <c r="F753" s="199"/>
      <c r="G753" s="200"/>
      <c r="H753" s="48"/>
      <c r="I753" s="1294"/>
      <c r="J753" s="1295"/>
      <c r="K753" s="1295"/>
      <c r="L753" s="78" t="s">
        <v>135</v>
      </c>
      <c r="M753" s="78"/>
      <c r="N753" s="199"/>
    </row>
    <row r="754" spans="1:14">
      <c r="A754" s="1296" t="s">
        <v>136</v>
      </c>
      <c r="B754" s="1297"/>
      <c r="C754" s="1297"/>
      <c r="D754" s="1248" t="s">
        <v>137</v>
      </c>
      <c r="E754" s="1248"/>
      <c r="F754" s="1251"/>
      <c r="G754" s="50"/>
      <c r="H754" s="48"/>
      <c r="I754" s="1296" t="s">
        <v>136</v>
      </c>
      <c r="J754" s="1297"/>
      <c r="K754" s="1297"/>
      <c r="L754" s="1248" t="s">
        <v>137</v>
      </c>
      <c r="M754" s="1248"/>
      <c r="N754" s="1251"/>
    </row>
    <row r="755" spans="1:14" ht="13.5" thickBot="1">
      <c r="A755" s="208"/>
      <c r="B755" s="209"/>
      <c r="C755" s="209"/>
      <c r="D755" s="209"/>
      <c r="E755" s="209"/>
      <c r="F755" s="210"/>
      <c r="G755" s="200"/>
      <c r="H755" s="48"/>
      <c r="I755" s="208"/>
      <c r="J755" s="209"/>
      <c r="K755" s="209"/>
      <c r="L755" s="209"/>
      <c r="M755" s="209"/>
      <c r="N755" s="210"/>
    </row>
    <row r="756" spans="1:14" ht="13.5" thickBot="1">
      <c r="A756" s="78"/>
      <c r="B756" s="78"/>
      <c r="C756" s="78"/>
      <c r="D756" s="78"/>
      <c r="E756" s="78"/>
      <c r="F756" s="78"/>
      <c r="G756" s="200"/>
      <c r="H756" s="78"/>
      <c r="I756" s="78"/>
      <c r="J756" s="78"/>
      <c r="K756" s="78"/>
      <c r="L756" s="78"/>
      <c r="M756" s="78"/>
      <c r="N756" s="78"/>
    </row>
    <row r="757" spans="1:14" ht="19.5" customHeight="1">
      <c r="A757" s="1274" t="s">
        <v>138</v>
      </c>
      <c r="B757" s="1275"/>
      <c r="C757" s="1275"/>
      <c r="D757" s="1275"/>
      <c r="E757" s="1275"/>
      <c r="F757" s="1276"/>
      <c r="G757" s="50"/>
      <c r="H757" s="48"/>
      <c r="I757" s="1274" t="s">
        <v>138</v>
      </c>
      <c r="J757" s="1275"/>
      <c r="K757" s="1275"/>
      <c r="L757" s="1275"/>
      <c r="M757" s="1275"/>
      <c r="N757" s="1276"/>
    </row>
    <row r="758" spans="1:14">
      <c r="A758" s="56"/>
      <c r="B758" s="78"/>
      <c r="C758" s="78"/>
      <c r="D758" s="198"/>
      <c r="E758" s="78"/>
      <c r="F758" s="199"/>
      <c r="G758" s="200"/>
      <c r="H758" s="48"/>
      <c r="I758" s="56"/>
      <c r="J758" s="78"/>
      <c r="K758" s="78"/>
      <c r="L758" s="198"/>
      <c r="M758" s="78"/>
      <c r="N758" s="199"/>
    </row>
    <row r="759" spans="1:14">
      <c r="A759" s="56" t="s">
        <v>120</v>
      </c>
      <c r="B759" s="201">
        <f>'Nom. Sic. Sem. 3'!$C$4</f>
        <v>43542</v>
      </c>
      <c r="C759" s="78" t="s">
        <v>16</v>
      </c>
      <c r="D759" s="201">
        <f>'Nom. Sic. Sem. 3'!$G$4</f>
        <v>43548</v>
      </c>
      <c r="E759" s="78" t="s">
        <v>121</v>
      </c>
      <c r="F759" s="199">
        <f>'Nom. Sic. Sem. 3'!$J$4</f>
        <v>2019</v>
      </c>
      <c r="G759" s="200"/>
      <c r="H759" s="48"/>
      <c r="I759" s="56" t="s">
        <v>120</v>
      </c>
      <c r="J759" s="201">
        <f>'Nom. Sic. Sem. 3'!$C$4</f>
        <v>43542</v>
      </c>
      <c r="K759" s="78" t="s">
        <v>16</v>
      </c>
      <c r="L759" s="201">
        <f>'Nom. Sic. Sem. 3'!$G$4</f>
        <v>43548</v>
      </c>
      <c r="M759" s="78" t="s">
        <v>121</v>
      </c>
      <c r="N759" s="199">
        <f>'Nom. Sic. Sem. 3'!$J$4</f>
        <v>2019</v>
      </c>
    </row>
    <row r="760" spans="1:14">
      <c r="A760" s="1277" t="s">
        <v>122</v>
      </c>
      <c r="B760" s="1278"/>
      <c r="C760" s="1279" t="str">
        <f>'Nom. Sic. Sem. 3'!$B$67</f>
        <v>Dario Santana</v>
      </c>
      <c r="D760" s="1279"/>
      <c r="E760" s="1279"/>
      <c r="F760" s="1280"/>
      <c r="G760" s="60"/>
      <c r="H760" s="48"/>
      <c r="I760" s="1277" t="s">
        <v>122</v>
      </c>
      <c r="J760" s="1278"/>
      <c r="K760" s="1279" t="e">
        <f>'Nom. Sic. Sem. 3'!#REF!</f>
        <v>#REF!</v>
      </c>
      <c r="L760" s="1279"/>
      <c r="M760" s="1279"/>
      <c r="N760" s="1280"/>
    </row>
    <row r="761" spans="1:14">
      <c r="A761" s="58"/>
      <c r="B761" s="59"/>
      <c r="C761" s="79"/>
      <c r="D761" s="79"/>
      <c r="E761" s="79"/>
      <c r="F761" s="202"/>
      <c r="G761" s="60"/>
      <c r="H761" s="48"/>
      <c r="I761" s="58"/>
      <c r="J761" s="59"/>
      <c r="K761" s="79"/>
      <c r="L761" s="79"/>
      <c r="M761" s="79"/>
      <c r="N761" s="202"/>
    </row>
    <row r="762" spans="1:14">
      <c r="A762" s="197">
        <f>'Nom. Sic. Sem. 3'!$L$67</f>
        <v>5</v>
      </c>
      <c r="B762" s="78" t="s">
        <v>123</v>
      </c>
      <c r="C762" s="78"/>
      <c r="D762" s="78"/>
      <c r="E762" s="1300">
        <f>'Nom. Sic. Sem. 3'!$M$67</f>
        <v>3000</v>
      </c>
      <c r="F762" s="1301"/>
      <c r="G762" s="203"/>
      <c r="H762" s="48"/>
      <c r="I762" s="197" t="e">
        <f>'Nom. Sic. Sem. 3'!#REF!</f>
        <v>#REF!</v>
      </c>
      <c r="J762" s="78" t="s">
        <v>123</v>
      </c>
      <c r="K762" s="78"/>
      <c r="L762" s="78"/>
      <c r="M762" s="1300" t="e">
        <f>'Nom. Sic. Sem. 3'!#REF!</f>
        <v>#REF!</v>
      </c>
      <c r="N762" s="1301"/>
    </row>
    <row r="763" spans="1:14">
      <c r="A763" s="197"/>
      <c r="B763" s="78"/>
      <c r="C763" s="78"/>
      <c r="D763" s="78"/>
      <c r="E763" s="1300">
        <v>0</v>
      </c>
      <c r="F763" s="1301"/>
      <c r="G763" s="203"/>
      <c r="H763" s="48"/>
      <c r="I763" s="197"/>
      <c r="J763" s="78"/>
      <c r="K763" s="78"/>
      <c r="L763" s="78"/>
      <c r="M763" s="1300">
        <v>0</v>
      </c>
      <c r="N763" s="1301"/>
    </row>
    <row r="764" spans="1:14">
      <c r="A764" s="197"/>
      <c r="B764" s="78" t="s">
        <v>124</v>
      </c>
      <c r="C764" s="78"/>
      <c r="D764" s="78"/>
      <c r="E764" s="1300">
        <f>'Nom. Sic. Sem. 3'!$N$67</f>
        <v>0</v>
      </c>
      <c r="F764" s="1301"/>
      <c r="G764" s="203"/>
      <c r="H764" s="48"/>
      <c r="I764" s="197"/>
      <c r="J764" s="78" t="s">
        <v>124</v>
      </c>
      <c r="K764" s="78"/>
      <c r="L764" s="78"/>
      <c r="M764" s="1300" t="e">
        <f>'Nom. Sic. Sem. 3'!#REF!</f>
        <v>#REF!</v>
      </c>
      <c r="N764" s="1301"/>
    </row>
    <row r="765" spans="1:14">
      <c r="A765" s="204">
        <v>0</v>
      </c>
      <c r="B765" s="78" t="s">
        <v>125</v>
      </c>
      <c r="C765" s="78"/>
      <c r="D765" s="78"/>
      <c r="E765" s="1300">
        <v>0</v>
      </c>
      <c r="F765" s="1301"/>
      <c r="G765" s="203"/>
      <c r="H765" s="48"/>
      <c r="I765" s="204">
        <v>0</v>
      </c>
      <c r="J765" s="78" t="s">
        <v>125</v>
      </c>
      <c r="K765" s="78"/>
      <c r="L765" s="78"/>
      <c r="M765" s="1300">
        <v>0</v>
      </c>
      <c r="N765" s="1301"/>
    </row>
    <row r="766" spans="1:14">
      <c r="A766" s="204">
        <v>0</v>
      </c>
      <c r="B766" s="78" t="s">
        <v>126</v>
      </c>
      <c r="C766" s="78"/>
      <c r="D766" s="78"/>
      <c r="E766" s="1300">
        <v>0</v>
      </c>
      <c r="F766" s="1301"/>
      <c r="G766" s="203"/>
      <c r="H766" s="48"/>
      <c r="I766" s="204">
        <v>0</v>
      </c>
      <c r="J766" s="78" t="s">
        <v>126</v>
      </c>
      <c r="K766" s="78"/>
      <c r="L766" s="78"/>
      <c r="M766" s="1300">
        <v>0</v>
      </c>
      <c r="N766" s="1301"/>
    </row>
    <row r="767" spans="1:14">
      <c r="A767" s="66">
        <f>'Nom. Sic. Sem. 3'!V67</f>
        <v>0</v>
      </c>
      <c r="B767" s="226" t="s">
        <v>261</v>
      </c>
      <c r="C767" s="226"/>
      <c r="D767" s="78"/>
      <c r="E767" s="1298">
        <f>'Nom. Sic. Sem. 3'!W67</f>
        <v>0</v>
      </c>
      <c r="F767" s="1299"/>
      <c r="G767" s="203"/>
      <c r="H767" s="48"/>
      <c r="I767" s="66" t="e">
        <f>'Nom. Sic. Sem. 3'!#REF!</f>
        <v>#REF!</v>
      </c>
      <c r="J767" s="226" t="s">
        <v>261</v>
      </c>
      <c r="K767" s="226"/>
      <c r="L767" s="78"/>
      <c r="M767" s="1298" t="e">
        <f>'Nom. Sic. Sem. 3'!#REF!</f>
        <v>#REF!</v>
      </c>
      <c r="N767" s="1299"/>
    </row>
    <row r="768" spans="1:14">
      <c r="A768" s="66">
        <f>'Nom. Sic. Sem. 3'!X67</f>
        <v>1</v>
      </c>
      <c r="B768" s="226" t="s">
        <v>262</v>
      </c>
      <c r="C768" s="226"/>
      <c r="D768" s="78"/>
      <c r="E768" s="1298">
        <f>'Nom. Sic. Sem. 3'!Y67</f>
        <v>1050</v>
      </c>
      <c r="F768" s="1299"/>
      <c r="G768" s="203"/>
      <c r="H768" s="48"/>
      <c r="I768" s="66" t="e">
        <f>'Nom. Sic. Sem. 3'!#REF!</f>
        <v>#REF!</v>
      </c>
      <c r="J768" s="226" t="s">
        <v>262</v>
      </c>
      <c r="K768" s="226"/>
      <c r="L768" s="78"/>
      <c r="M768" s="1298" t="e">
        <f>'Nom. Sic. Sem. 3'!#REF!</f>
        <v>#REF!</v>
      </c>
      <c r="N768" s="1299"/>
    </row>
    <row r="769" spans="1:14">
      <c r="A769" s="204">
        <f>'Nom. Sic. Sem. 3'!$AB$67</f>
        <v>2</v>
      </c>
      <c r="B769" s="78" t="s">
        <v>128</v>
      </c>
      <c r="C769" s="78"/>
      <c r="D769" s="78"/>
      <c r="E769" s="1300">
        <f>'Nom. Sic. Sem. 3'!$AC$67</f>
        <v>2820</v>
      </c>
      <c r="F769" s="1301"/>
      <c r="G769" s="203"/>
      <c r="H769" s="48"/>
      <c r="I769" s="204" t="e">
        <f>'Nom. Sic. Sem. 3'!#REF!</f>
        <v>#REF!</v>
      </c>
      <c r="J769" s="78" t="s">
        <v>128</v>
      </c>
      <c r="K769" s="78"/>
      <c r="L769" s="78"/>
      <c r="M769" s="1300" t="e">
        <f>'Nom. Sic. Sem. 3'!#REF!</f>
        <v>#REF!</v>
      </c>
      <c r="N769" s="1301"/>
    </row>
    <row r="770" spans="1:14">
      <c r="A770" s="204">
        <f>'Nom. Sic. Sem. 3'!$O$67</f>
        <v>0</v>
      </c>
      <c r="B770" s="1278" t="str">
        <f>'Nom. Sic. Sem. 1'!$O$4</f>
        <v>PR / RM /F</v>
      </c>
      <c r="C770" s="1278"/>
      <c r="D770" s="1278"/>
      <c r="E770" s="1300">
        <f>'Nom. Sic. Sem. 3'!$P$67</f>
        <v>0</v>
      </c>
      <c r="F770" s="1301"/>
      <c r="G770" s="203"/>
      <c r="H770" s="48"/>
      <c r="I770" s="204" t="e">
        <f>'Nom. Sic. Sem. 3'!#REF!</f>
        <v>#REF!</v>
      </c>
      <c r="J770" s="1278" t="str">
        <f>'Nom. Sic. Sem. 1'!$O$4</f>
        <v>PR / RM /F</v>
      </c>
      <c r="K770" s="1278"/>
      <c r="L770" s="1278"/>
      <c r="M770" s="1300" t="e">
        <f>'Nom. Sic. Sem. 3'!#REF!</f>
        <v>#REF!</v>
      </c>
      <c r="N770" s="1301"/>
    </row>
    <row r="771" spans="1:14" ht="16.5" customHeight="1">
      <c r="A771" s="56"/>
      <c r="B771" s="1261" t="s">
        <v>10</v>
      </c>
      <c r="C771" s="1261"/>
      <c r="D771" s="78"/>
      <c r="E771" s="1298">
        <f>SUM(E762:F770)</f>
        <v>6870</v>
      </c>
      <c r="F771" s="1302"/>
      <c r="G771" s="50"/>
      <c r="H771" s="48"/>
      <c r="I771" s="56"/>
      <c r="J771" s="1261" t="s">
        <v>10</v>
      </c>
      <c r="K771" s="1261"/>
      <c r="L771" s="78"/>
      <c r="M771" s="1298" t="e">
        <f>SUM(M762:N770)</f>
        <v>#REF!</v>
      </c>
      <c r="N771" s="1302"/>
    </row>
    <row r="772" spans="1:14">
      <c r="A772" s="1263" t="s">
        <v>105</v>
      </c>
      <c r="B772" s="1248"/>
      <c r="C772" s="1248"/>
      <c r="D772" s="1248"/>
      <c r="E772" s="1248"/>
      <c r="F772" s="1251"/>
      <c r="G772" s="50"/>
      <c r="H772" s="48"/>
      <c r="I772" s="1263" t="s">
        <v>105</v>
      </c>
      <c r="J772" s="1248"/>
      <c r="K772" s="1248"/>
      <c r="L772" s="1248"/>
      <c r="M772" s="1248"/>
      <c r="N772" s="1251"/>
    </row>
    <row r="773" spans="1:14">
      <c r="A773" s="1277" t="s">
        <v>129</v>
      </c>
      <c r="B773" s="1278"/>
      <c r="C773" s="1278"/>
      <c r="D773" s="206">
        <f>'Nom. Sic. Sem. 3'!$AG$67</f>
        <v>0</v>
      </c>
      <c r="E773" s="78"/>
      <c r="F773" s="199"/>
      <c r="G773" s="200"/>
      <c r="H773" s="48"/>
      <c r="I773" s="1277" t="s">
        <v>129</v>
      </c>
      <c r="J773" s="1278"/>
      <c r="K773" s="1278"/>
      <c r="L773" s="206" t="e">
        <f>'Nom. Sic. Sem. 3'!#REF!</f>
        <v>#REF!</v>
      </c>
      <c r="M773" s="78"/>
      <c r="N773" s="199"/>
    </row>
    <row r="774" spans="1:14">
      <c r="A774" s="1277" t="s">
        <v>130</v>
      </c>
      <c r="B774" s="1278"/>
      <c r="C774" s="1278"/>
      <c r="D774" s="206">
        <f>'Nom. Sic. Sem. 3'!$AE$67</f>
        <v>189</v>
      </c>
      <c r="E774" s="206"/>
      <c r="F774" s="199"/>
      <c r="G774" s="200"/>
      <c r="H774" s="48"/>
      <c r="I774" s="1277" t="s">
        <v>130</v>
      </c>
      <c r="J774" s="1278"/>
      <c r="K774" s="1278"/>
      <c r="L774" s="206" t="e">
        <f>'Nom. Sic. Sem. 3'!#REF!</f>
        <v>#REF!</v>
      </c>
      <c r="M774" s="206"/>
      <c r="N774" s="199"/>
    </row>
    <row r="775" spans="1:14">
      <c r="A775" s="58" t="s">
        <v>131</v>
      </c>
      <c r="B775" s="59"/>
      <c r="C775" s="59"/>
      <c r="D775" s="206">
        <f>'Nom. Sic. Sem. 3'!$AF$67</f>
        <v>98.7</v>
      </c>
      <c r="E775" s="78"/>
      <c r="F775" s="199"/>
      <c r="G775" s="200"/>
      <c r="H775" s="48"/>
      <c r="I775" s="58" t="s">
        <v>131</v>
      </c>
      <c r="J775" s="59"/>
      <c r="K775" s="59"/>
      <c r="L775" s="206" t="e">
        <f>'Nom. Sic. Sem. 3'!#REF!</f>
        <v>#REF!</v>
      </c>
      <c r="M775" s="78"/>
      <c r="N775" s="199"/>
    </row>
    <row r="776" spans="1:14">
      <c r="A776" s="1277" t="s">
        <v>132</v>
      </c>
      <c r="B776" s="1278"/>
      <c r="C776" s="1278"/>
      <c r="D776" s="206">
        <f>'Nom. Sic. Sem. 3'!$AH$67</f>
        <v>0</v>
      </c>
      <c r="E776" s="78"/>
      <c r="F776" s="199"/>
      <c r="G776" s="200"/>
      <c r="H776" s="48"/>
      <c r="I776" s="1277" t="s">
        <v>132</v>
      </c>
      <c r="J776" s="1278"/>
      <c r="K776" s="1278"/>
      <c r="L776" s="206" t="e">
        <f>'Nom. Sic. Sem. 3'!#REF!</f>
        <v>#REF!</v>
      </c>
      <c r="M776" s="78"/>
      <c r="N776" s="199"/>
    </row>
    <row r="777" spans="1:14">
      <c r="A777" s="1277" t="s">
        <v>133</v>
      </c>
      <c r="B777" s="1278"/>
      <c r="C777" s="1278"/>
      <c r="D777" s="206">
        <f>'Nom. Sic. Sem. 3'!$AI$67</f>
        <v>0</v>
      </c>
      <c r="E777" s="78"/>
      <c r="F777" s="199"/>
      <c r="G777" s="200"/>
      <c r="H777" s="48"/>
      <c r="I777" s="1277" t="s">
        <v>133</v>
      </c>
      <c r="J777" s="1278"/>
      <c r="K777" s="1278"/>
      <c r="L777" s="206" t="e">
        <f>'Nom. Sic. Sem. 3'!#REF!</f>
        <v>#REF!</v>
      </c>
      <c r="M777" s="78"/>
      <c r="N777" s="199"/>
    </row>
    <row r="778" spans="1:14" ht="13.5" thickBot="1">
      <c r="A778" s="1303" t="s">
        <v>134</v>
      </c>
      <c r="B778" s="1248"/>
      <c r="C778" s="1248"/>
      <c r="D778" s="78"/>
      <c r="E778" s="1304">
        <f>SUM(D773:D777)</f>
        <v>287.7</v>
      </c>
      <c r="F778" s="1251"/>
      <c r="G778" s="50"/>
      <c r="H778" s="48"/>
      <c r="I778" s="1303" t="s">
        <v>134</v>
      </c>
      <c r="J778" s="1248"/>
      <c r="K778" s="1248"/>
      <c r="L778" s="78"/>
      <c r="M778" s="1304" t="e">
        <f>SUM(L773:L777)</f>
        <v>#REF!</v>
      </c>
      <c r="N778" s="1251"/>
    </row>
    <row r="779" spans="1:14" ht="20.25" customHeight="1" thickBot="1">
      <c r="A779" s="56"/>
      <c r="B779" s="1248" t="s">
        <v>104</v>
      </c>
      <c r="C779" s="1248"/>
      <c r="D779" s="1248"/>
      <c r="E779" s="1292">
        <f>(E771-E778)</f>
        <v>6582.3</v>
      </c>
      <c r="F779" s="1293"/>
      <c r="G779" s="50"/>
      <c r="H779" s="48"/>
      <c r="I779" s="56"/>
      <c r="J779" s="1248" t="s">
        <v>104</v>
      </c>
      <c r="K779" s="1248"/>
      <c r="L779" s="1248"/>
      <c r="M779" s="1292" t="e">
        <f>(M771-M778)</f>
        <v>#REF!</v>
      </c>
      <c r="N779" s="1293"/>
    </row>
    <row r="780" spans="1:14">
      <c r="A780" s="56"/>
      <c r="B780" s="78"/>
      <c r="C780" s="78"/>
      <c r="D780" s="78"/>
      <c r="E780" s="78"/>
      <c r="F780" s="199"/>
      <c r="G780" s="200"/>
      <c r="H780" s="48"/>
      <c r="I780" s="56"/>
      <c r="J780" s="78"/>
      <c r="K780" s="78"/>
      <c r="L780" s="78"/>
      <c r="M780" s="78"/>
      <c r="N780" s="199"/>
    </row>
    <row r="781" spans="1:14">
      <c r="A781" s="56"/>
      <c r="B781" s="78"/>
      <c r="C781" s="78"/>
      <c r="D781" s="78"/>
      <c r="E781" s="78"/>
      <c r="F781" s="199"/>
      <c r="G781" s="200"/>
      <c r="H781" s="48"/>
      <c r="I781" s="56"/>
      <c r="J781" s="78"/>
      <c r="K781" s="78"/>
      <c r="L781" s="78"/>
      <c r="M781" s="78"/>
      <c r="N781" s="199"/>
    </row>
    <row r="782" spans="1:14">
      <c r="A782" s="1294"/>
      <c r="B782" s="1295"/>
      <c r="C782" s="1295"/>
      <c r="D782" s="78" t="s">
        <v>135</v>
      </c>
      <c r="E782" s="78"/>
      <c r="F782" s="199"/>
      <c r="G782" s="200"/>
      <c r="H782" s="48"/>
      <c r="I782" s="1294"/>
      <c r="J782" s="1295"/>
      <c r="K782" s="1295"/>
      <c r="L782" s="78" t="s">
        <v>135</v>
      </c>
      <c r="M782" s="78"/>
      <c r="N782" s="199"/>
    </row>
    <row r="783" spans="1:14">
      <c r="A783" s="1296" t="s">
        <v>136</v>
      </c>
      <c r="B783" s="1297"/>
      <c r="C783" s="1297"/>
      <c r="D783" s="1248" t="s">
        <v>137</v>
      </c>
      <c r="E783" s="1248"/>
      <c r="F783" s="1251"/>
      <c r="G783" s="50"/>
      <c r="H783" s="48"/>
      <c r="I783" s="1296" t="s">
        <v>136</v>
      </c>
      <c r="J783" s="1297"/>
      <c r="K783" s="1297"/>
      <c r="L783" s="1248" t="s">
        <v>137</v>
      </c>
      <c r="M783" s="1248"/>
      <c r="N783" s="1251"/>
    </row>
    <row r="784" spans="1:14" ht="13.5" thickBot="1">
      <c r="A784" s="208"/>
      <c r="B784" s="209"/>
      <c r="C784" s="209"/>
      <c r="D784" s="209"/>
      <c r="E784" s="209"/>
      <c r="F784" s="210"/>
      <c r="G784" s="200"/>
      <c r="H784" s="48"/>
      <c r="I784" s="208"/>
      <c r="J784" s="209"/>
      <c r="K784" s="209"/>
      <c r="L784" s="209"/>
      <c r="M784" s="209"/>
      <c r="N784" s="210"/>
    </row>
    <row r="785" spans="1:14" ht="13.5" thickBo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</row>
    <row r="786" spans="1:14" ht="19.5" customHeight="1">
      <c r="A786" s="1274" t="s">
        <v>138</v>
      </c>
      <c r="B786" s="1275"/>
      <c r="C786" s="1275"/>
      <c r="D786" s="1275"/>
      <c r="E786" s="1275"/>
      <c r="F786" s="1276"/>
      <c r="G786" s="50"/>
      <c r="H786" s="48"/>
      <c r="I786" s="1274" t="s">
        <v>138</v>
      </c>
      <c r="J786" s="1275"/>
      <c r="K786" s="1275"/>
      <c r="L786" s="1275"/>
      <c r="M786" s="1275"/>
      <c r="N786" s="1276"/>
    </row>
    <row r="787" spans="1:14">
      <c r="A787" s="56"/>
      <c r="B787" s="78"/>
      <c r="C787" s="78"/>
      <c r="D787" s="198"/>
      <c r="E787" s="78"/>
      <c r="F787" s="199"/>
      <c r="G787" s="200"/>
      <c r="H787" s="48"/>
      <c r="I787" s="56"/>
      <c r="J787" s="78"/>
      <c r="K787" s="78"/>
      <c r="L787" s="198"/>
      <c r="M787" s="78"/>
      <c r="N787" s="199"/>
    </row>
    <row r="788" spans="1:14">
      <c r="A788" s="56" t="s">
        <v>120</v>
      </c>
      <c r="B788" s="201">
        <f>'Nom. Sic. Sem. 3'!$C$4</f>
        <v>43542</v>
      </c>
      <c r="C788" s="78" t="s">
        <v>16</v>
      </c>
      <c r="D788" s="201">
        <f>'Nom. Sic. Sem. 3'!$G$4</f>
        <v>43548</v>
      </c>
      <c r="E788" s="78" t="s">
        <v>121</v>
      </c>
      <c r="F788" s="199">
        <f>'Nom. Sic. Sem. 3'!$J$4</f>
        <v>2019</v>
      </c>
      <c r="G788" s="200"/>
      <c r="H788" s="48"/>
      <c r="I788" s="56" t="s">
        <v>120</v>
      </c>
      <c r="J788" s="201">
        <f>'Nom. Sic. Sem. 3'!$C$4</f>
        <v>43542</v>
      </c>
      <c r="K788" s="78" t="s">
        <v>16</v>
      </c>
      <c r="L788" s="201">
        <f>'Nom. Sic. Sem. 1'!$G$4</f>
        <v>43534</v>
      </c>
      <c r="M788" s="78" t="s">
        <v>121</v>
      </c>
      <c r="N788" s="199">
        <f>'Nom. Sic. Sem. 3'!$J$4</f>
        <v>2019</v>
      </c>
    </row>
    <row r="789" spans="1:14">
      <c r="A789" s="1277" t="s">
        <v>122</v>
      </c>
      <c r="B789" s="1278"/>
      <c r="C789" s="1279" t="e">
        <f>'Nom. Sic. Sem. 3'!#REF!</f>
        <v>#REF!</v>
      </c>
      <c r="D789" s="1279"/>
      <c r="E789" s="1279"/>
      <c r="F789" s="1280"/>
      <c r="G789" s="60"/>
      <c r="H789" s="48"/>
      <c r="I789" s="1277" t="s">
        <v>122</v>
      </c>
      <c r="J789" s="1278"/>
      <c r="K789" s="1279" t="e">
        <f>'Nom. Sic. Sem. 3'!#REF!</f>
        <v>#REF!</v>
      </c>
      <c r="L789" s="1279"/>
      <c r="M789" s="1279"/>
      <c r="N789" s="1280"/>
    </row>
    <row r="790" spans="1:14">
      <c r="A790" s="58"/>
      <c r="B790" s="59"/>
      <c r="C790" s="79"/>
      <c r="D790" s="79"/>
      <c r="E790" s="79"/>
      <c r="F790" s="202"/>
      <c r="G790" s="60"/>
      <c r="H790" s="48"/>
      <c r="I790" s="58"/>
      <c r="J790" s="59"/>
      <c r="K790" s="79"/>
      <c r="L790" s="79"/>
      <c r="M790" s="79"/>
      <c r="N790" s="202"/>
    </row>
    <row r="791" spans="1:14">
      <c r="A791" s="197" t="e">
        <f>'Nom. Sic. Sem. 3'!#REF!</f>
        <v>#REF!</v>
      </c>
      <c r="B791" s="78" t="s">
        <v>123</v>
      </c>
      <c r="C791" s="78"/>
      <c r="D791" s="78"/>
      <c r="E791" s="1300" t="e">
        <f>'Nom. Sic. Sem. 3'!#REF!</f>
        <v>#REF!</v>
      </c>
      <c r="F791" s="1301"/>
      <c r="G791" s="203"/>
      <c r="H791" s="48"/>
      <c r="I791" s="197" t="e">
        <f>'Nom. Sic. Sem. 3'!#REF!</f>
        <v>#REF!</v>
      </c>
      <c r="J791" s="78" t="s">
        <v>123</v>
      </c>
      <c r="K791" s="78"/>
      <c r="L791" s="78"/>
      <c r="M791" s="1300" t="e">
        <f>'Nom. Sic. Sem. 3'!#REF!</f>
        <v>#REF!</v>
      </c>
      <c r="N791" s="1301"/>
    </row>
    <row r="792" spans="1:14">
      <c r="A792" s="197"/>
      <c r="B792" s="78"/>
      <c r="C792" s="78"/>
      <c r="D792" s="78"/>
      <c r="E792" s="1300">
        <v>0</v>
      </c>
      <c r="F792" s="1301"/>
      <c r="G792" s="203"/>
      <c r="H792" s="48"/>
      <c r="I792" s="197"/>
      <c r="J792" s="78"/>
      <c r="K792" s="78"/>
      <c r="L792" s="78"/>
      <c r="M792" s="1300">
        <v>0</v>
      </c>
      <c r="N792" s="1301"/>
    </row>
    <row r="793" spans="1:14">
      <c r="A793" s="197"/>
      <c r="B793" s="78" t="s">
        <v>124</v>
      </c>
      <c r="C793" s="78"/>
      <c r="D793" s="78"/>
      <c r="E793" s="1300" t="e">
        <f>'Nom. Sic. Sem. 3'!#REF!</f>
        <v>#REF!</v>
      </c>
      <c r="F793" s="1301"/>
      <c r="G793" s="203"/>
      <c r="H793" s="48"/>
      <c r="I793" s="197"/>
      <c r="J793" s="78" t="s">
        <v>124</v>
      </c>
      <c r="K793" s="78"/>
      <c r="L793" s="78"/>
      <c r="M793" s="1300" t="e">
        <f>'Nom. Sic. Sem. 3'!#REF!</f>
        <v>#REF!</v>
      </c>
      <c r="N793" s="1301"/>
    </row>
    <row r="794" spans="1:14">
      <c r="A794" s="204">
        <v>0</v>
      </c>
      <c r="B794" s="78" t="s">
        <v>125</v>
      </c>
      <c r="C794" s="78"/>
      <c r="D794" s="78"/>
      <c r="E794" s="1300">
        <v>0</v>
      </c>
      <c r="F794" s="1301"/>
      <c r="G794" s="203"/>
      <c r="H794" s="48"/>
      <c r="I794" s="204">
        <v>0</v>
      </c>
      <c r="J794" s="78" t="s">
        <v>125</v>
      </c>
      <c r="K794" s="78"/>
      <c r="L794" s="78"/>
      <c r="M794" s="1300">
        <v>0</v>
      </c>
      <c r="N794" s="1301"/>
    </row>
    <row r="795" spans="1:14">
      <c r="A795" s="204">
        <v>0</v>
      </c>
      <c r="B795" s="78" t="s">
        <v>126</v>
      </c>
      <c r="C795" s="78"/>
      <c r="D795" s="78"/>
      <c r="E795" s="1300">
        <v>0</v>
      </c>
      <c r="F795" s="1301"/>
      <c r="G795" s="203"/>
      <c r="H795" s="48"/>
      <c r="I795" s="204">
        <v>0</v>
      </c>
      <c r="J795" s="78" t="s">
        <v>126</v>
      </c>
      <c r="K795" s="78"/>
      <c r="L795" s="78"/>
      <c r="M795" s="1300">
        <v>0</v>
      </c>
      <c r="N795" s="1301"/>
    </row>
    <row r="796" spans="1:14">
      <c r="A796" s="66" t="e">
        <f>'Nom. Sic. Sem. 3'!#REF!</f>
        <v>#REF!</v>
      </c>
      <c r="B796" s="226" t="s">
        <v>261</v>
      </c>
      <c r="C796" s="226"/>
      <c r="D796" s="78"/>
      <c r="E796" s="1298" t="e">
        <f>'Nom. Sic. Sem. 3'!#REF!</f>
        <v>#REF!</v>
      </c>
      <c r="F796" s="1299"/>
      <c r="G796" s="203"/>
      <c r="H796" s="48"/>
      <c r="I796" s="66" t="e">
        <f>'Nom. Sic. Sem. 3'!#REF!</f>
        <v>#REF!</v>
      </c>
      <c r="J796" s="226" t="s">
        <v>261</v>
      </c>
      <c r="K796" s="226"/>
      <c r="L796" s="78"/>
      <c r="M796" s="1298" t="e">
        <f>'Nom. Sic. Sem. 3'!#REF!</f>
        <v>#REF!</v>
      </c>
      <c r="N796" s="1299"/>
    </row>
    <row r="797" spans="1:14">
      <c r="A797" s="66" t="e">
        <f>'Nom. Sic. Sem. 3'!#REF!</f>
        <v>#REF!</v>
      </c>
      <c r="B797" s="226" t="s">
        <v>262</v>
      </c>
      <c r="C797" s="226"/>
      <c r="D797" s="78"/>
      <c r="E797" s="1298" t="e">
        <f>'Nom. Sic. Sem. 3'!#REF!</f>
        <v>#REF!</v>
      </c>
      <c r="F797" s="1299"/>
      <c r="G797" s="203"/>
      <c r="H797" s="48"/>
      <c r="I797" s="66" t="e">
        <f>'Nom. Sic. Sem. 3'!#REF!</f>
        <v>#REF!</v>
      </c>
      <c r="J797" s="226" t="s">
        <v>262</v>
      </c>
      <c r="K797" s="226"/>
      <c r="L797" s="78"/>
      <c r="M797" s="1298" t="e">
        <f>'Nom. Sic. Sem. 3'!#REF!</f>
        <v>#REF!</v>
      </c>
      <c r="N797" s="1299"/>
    </row>
    <row r="798" spans="1:14">
      <c r="A798" s="204" t="e">
        <f>'Nom. Sic. Sem. 3'!#REF!</f>
        <v>#REF!</v>
      </c>
      <c r="B798" s="78" t="s">
        <v>128</v>
      </c>
      <c r="C798" s="78"/>
      <c r="D798" s="78"/>
      <c r="E798" s="1300" t="e">
        <f>'Nom. Sic. Sem. 3'!#REF!</f>
        <v>#REF!</v>
      </c>
      <c r="F798" s="1301"/>
      <c r="G798" s="203"/>
      <c r="H798" s="48"/>
      <c r="I798" s="204" t="e">
        <f>'Nom. Sic. Sem. 3'!#REF!</f>
        <v>#REF!</v>
      </c>
      <c r="J798" s="78" t="s">
        <v>128</v>
      </c>
      <c r="K798" s="78"/>
      <c r="L798" s="78"/>
      <c r="M798" s="1300" t="e">
        <f>'Nom. Sic. Sem. 3'!#REF!</f>
        <v>#REF!</v>
      </c>
      <c r="N798" s="1301"/>
    </row>
    <row r="799" spans="1:14">
      <c r="A799" s="204" t="e">
        <f>'Nom. Sic. Sem. 3'!#REF!</f>
        <v>#REF!</v>
      </c>
      <c r="B799" s="1278" t="str">
        <f>'Nom. Sic. Sem. 1'!$O$4</f>
        <v>PR / RM /F</v>
      </c>
      <c r="C799" s="1278"/>
      <c r="D799" s="1278"/>
      <c r="E799" s="1300" t="e">
        <f>'Nom. Sic. Sem. 3'!#REF!</f>
        <v>#REF!</v>
      </c>
      <c r="F799" s="1301"/>
      <c r="G799" s="203"/>
      <c r="H799" s="48"/>
      <c r="I799" s="204" t="e">
        <f>'Nom. Sic. Sem. 3'!#REF!</f>
        <v>#REF!</v>
      </c>
      <c r="J799" s="1278" t="str">
        <f>'Nom. Sic. Sem. 1'!$O$4</f>
        <v>PR / RM /F</v>
      </c>
      <c r="K799" s="1278"/>
      <c r="L799" s="1278"/>
      <c r="M799" s="1300" t="e">
        <f>'Nom. Sic. Sem. 3'!#REF!</f>
        <v>#REF!</v>
      </c>
      <c r="N799" s="1301"/>
    </row>
    <row r="800" spans="1:14" ht="16.5" customHeight="1">
      <c r="A800" s="56"/>
      <c r="B800" s="1261" t="s">
        <v>10</v>
      </c>
      <c r="C800" s="1261"/>
      <c r="D800" s="78"/>
      <c r="E800" s="1298" t="e">
        <f>SUM(E791:F799)</f>
        <v>#REF!</v>
      </c>
      <c r="F800" s="1302"/>
      <c r="G800" s="50"/>
      <c r="H800" s="48"/>
      <c r="I800" s="56"/>
      <c r="J800" s="1261" t="s">
        <v>10</v>
      </c>
      <c r="K800" s="1261"/>
      <c r="L800" s="78"/>
      <c r="M800" s="1298" t="e">
        <f>SUM(M791:N799)</f>
        <v>#REF!</v>
      </c>
      <c r="N800" s="1302"/>
    </row>
    <row r="801" spans="1:14">
      <c r="A801" s="1263" t="s">
        <v>105</v>
      </c>
      <c r="B801" s="1248"/>
      <c r="C801" s="1248"/>
      <c r="D801" s="1248"/>
      <c r="E801" s="1248"/>
      <c r="F801" s="1251"/>
      <c r="G801" s="50"/>
      <c r="H801" s="48"/>
      <c r="I801" s="1263" t="s">
        <v>105</v>
      </c>
      <c r="J801" s="1248"/>
      <c r="K801" s="1248"/>
      <c r="L801" s="1248"/>
      <c r="M801" s="1248"/>
      <c r="N801" s="1251"/>
    </row>
    <row r="802" spans="1:14">
      <c r="A802" s="1277" t="s">
        <v>129</v>
      </c>
      <c r="B802" s="1278"/>
      <c r="C802" s="1278"/>
      <c r="D802" s="206" t="e">
        <f>'Nom. Sic. Sem. 3'!#REF!</f>
        <v>#REF!</v>
      </c>
      <c r="E802" s="78"/>
      <c r="F802" s="199"/>
      <c r="G802" s="200"/>
      <c r="H802" s="48"/>
      <c r="I802" s="1277" t="s">
        <v>129</v>
      </c>
      <c r="J802" s="1278"/>
      <c r="K802" s="1278"/>
      <c r="L802" s="206" t="e">
        <f>'Nom. Sic. Sem. 3'!#REF!</f>
        <v>#REF!</v>
      </c>
      <c r="M802" s="78"/>
      <c r="N802" s="199"/>
    </row>
    <row r="803" spans="1:14">
      <c r="A803" s="1277" t="s">
        <v>130</v>
      </c>
      <c r="B803" s="1278"/>
      <c r="C803" s="1278"/>
      <c r="D803" s="206" t="e">
        <f>'Nom. Sic. Sem. 3'!#REF!</f>
        <v>#REF!</v>
      </c>
      <c r="E803" s="206"/>
      <c r="F803" s="199"/>
      <c r="G803" s="200"/>
      <c r="H803" s="48"/>
      <c r="I803" s="1277" t="s">
        <v>130</v>
      </c>
      <c r="J803" s="1278"/>
      <c r="K803" s="1278"/>
      <c r="L803" s="206" t="e">
        <f>'Nom. Sic. Sem. 3'!#REF!</f>
        <v>#REF!</v>
      </c>
      <c r="M803" s="206"/>
      <c r="N803" s="199"/>
    </row>
    <row r="804" spans="1:14">
      <c r="A804" s="58" t="s">
        <v>131</v>
      </c>
      <c r="B804" s="59"/>
      <c r="C804" s="59"/>
      <c r="D804" s="206" t="e">
        <f>'Nom. Sic. Sem. 3'!#REF!</f>
        <v>#REF!</v>
      </c>
      <c r="E804" s="78"/>
      <c r="F804" s="199"/>
      <c r="G804" s="200"/>
      <c r="H804" s="48"/>
      <c r="I804" s="58" t="s">
        <v>131</v>
      </c>
      <c r="J804" s="59"/>
      <c r="K804" s="59"/>
      <c r="L804" s="206" t="e">
        <f>'Nom. Sic. Sem. 3'!#REF!</f>
        <v>#REF!</v>
      </c>
      <c r="M804" s="78"/>
      <c r="N804" s="199"/>
    </row>
    <row r="805" spans="1:14">
      <c r="A805" s="1277" t="s">
        <v>132</v>
      </c>
      <c r="B805" s="1278"/>
      <c r="C805" s="1278"/>
      <c r="D805" s="206" t="e">
        <f>'Nom. Sic. Sem. 3'!#REF!</f>
        <v>#REF!</v>
      </c>
      <c r="E805" s="78"/>
      <c r="F805" s="199"/>
      <c r="G805" s="200"/>
      <c r="H805" s="48"/>
      <c r="I805" s="1277" t="s">
        <v>132</v>
      </c>
      <c r="J805" s="1278"/>
      <c r="K805" s="1278"/>
      <c r="L805" s="206" t="e">
        <f>'Nom. Sic. Sem. 3'!#REF!</f>
        <v>#REF!</v>
      </c>
      <c r="M805" s="78"/>
      <c r="N805" s="199"/>
    </row>
    <row r="806" spans="1:14">
      <c r="A806" s="1277" t="s">
        <v>133</v>
      </c>
      <c r="B806" s="1278"/>
      <c r="C806" s="1278"/>
      <c r="D806" s="206" t="e">
        <f>'Nom. Sic. Sem. 3'!#REF!</f>
        <v>#REF!</v>
      </c>
      <c r="E806" s="78"/>
      <c r="F806" s="199"/>
      <c r="G806" s="200"/>
      <c r="H806" s="48"/>
      <c r="I806" s="1277" t="s">
        <v>133</v>
      </c>
      <c r="J806" s="1278"/>
      <c r="K806" s="1278"/>
      <c r="L806" s="206" t="e">
        <f>'Nom. Sic. Sem. 3'!#REF!</f>
        <v>#REF!</v>
      </c>
      <c r="M806" s="78"/>
      <c r="N806" s="199"/>
    </row>
    <row r="807" spans="1:14" ht="13.5" thickBot="1">
      <c r="A807" s="1303" t="s">
        <v>134</v>
      </c>
      <c r="B807" s="1248"/>
      <c r="C807" s="1248"/>
      <c r="D807" s="78"/>
      <c r="E807" s="1304" t="e">
        <f>SUM(D802:D806)</f>
        <v>#REF!</v>
      </c>
      <c r="F807" s="1251"/>
      <c r="G807" s="50"/>
      <c r="H807" s="48"/>
      <c r="I807" s="1303" t="s">
        <v>134</v>
      </c>
      <c r="J807" s="1248"/>
      <c r="K807" s="1248"/>
      <c r="L807" s="78"/>
      <c r="M807" s="1304" t="e">
        <f>SUM(L802:L806)</f>
        <v>#REF!</v>
      </c>
      <c r="N807" s="1251"/>
    </row>
    <row r="808" spans="1:14" ht="20.25" customHeight="1" thickBot="1">
      <c r="A808" s="56"/>
      <c r="B808" s="1248" t="s">
        <v>104</v>
      </c>
      <c r="C808" s="1248"/>
      <c r="D808" s="1248"/>
      <c r="E808" s="1292" t="e">
        <f>(E800-E807)</f>
        <v>#REF!</v>
      </c>
      <c r="F808" s="1293"/>
      <c r="G808" s="50"/>
      <c r="H808" s="48"/>
      <c r="I808" s="56"/>
      <c r="J808" s="1248" t="s">
        <v>104</v>
      </c>
      <c r="K808" s="1248"/>
      <c r="L808" s="1248"/>
      <c r="M808" s="1292" t="e">
        <f>(M800-M807)</f>
        <v>#REF!</v>
      </c>
      <c r="N808" s="1293"/>
    </row>
    <row r="809" spans="1:14">
      <c r="A809" s="56"/>
      <c r="B809" s="78"/>
      <c r="C809" s="78"/>
      <c r="D809" s="78"/>
      <c r="E809" s="78"/>
      <c r="F809" s="199"/>
      <c r="G809" s="200"/>
      <c r="H809" s="48"/>
      <c r="I809" s="56"/>
      <c r="J809" s="78"/>
      <c r="K809" s="78"/>
      <c r="L809" s="78"/>
      <c r="M809" s="78"/>
      <c r="N809" s="199"/>
    </row>
    <row r="810" spans="1:14">
      <c r="A810" s="56"/>
      <c r="B810" s="78"/>
      <c r="C810" s="78"/>
      <c r="D810" s="78"/>
      <c r="E810" s="78"/>
      <c r="F810" s="199"/>
      <c r="G810" s="200"/>
      <c r="H810" s="48"/>
      <c r="I810" s="56"/>
      <c r="J810" s="78"/>
      <c r="K810" s="78"/>
      <c r="L810" s="78"/>
      <c r="M810" s="78"/>
      <c r="N810" s="199"/>
    </row>
    <row r="811" spans="1:14">
      <c r="A811" s="1294"/>
      <c r="B811" s="1295"/>
      <c r="C811" s="1295"/>
      <c r="D811" s="78" t="s">
        <v>135</v>
      </c>
      <c r="E811" s="78"/>
      <c r="F811" s="199"/>
      <c r="G811" s="200"/>
      <c r="H811" s="48"/>
      <c r="I811" s="1294"/>
      <c r="J811" s="1295"/>
      <c r="K811" s="1295"/>
      <c r="L811" s="78" t="s">
        <v>135</v>
      </c>
      <c r="M811" s="78"/>
      <c r="N811" s="199"/>
    </row>
    <row r="812" spans="1:14">
      <c r="A812" s="1296" t="s">
        <v>136</v>
      </c>
      <c r="B812" s="1297"/>
      <c r="C812" s="1297"/>
      <c r="D812" s="1248" t="s">
        <v>137</v>
      </c>
      <c r="E812" s="1248"/>
      <c r="F812" s="1251"/>
      <c r="G812" s="50"/>
      <c r="H812" s="48"/>
      <c r="I812" s="1296" t="s">
        <v>136</v>
      </c>
      <c r="J812" s="1297"/>
      <c r="K812" s="1297"/>
      <c r="L812" s="1248" t="s">
        <v>137</v>
      </c>
      <c r="M812" s="1248"/>
      <c r="N812" s="1251"/>
    </row>
    <row r="813" spans="1:14" ht="13.5" thickBot="1">
      <c r="A813" s="208"/>
      <c r="B813" s="209"/>
      <c r="C813" s="209"/>
      <c r="D813" s="209"/>
      <c r="E813" s="209"/>
      <c r="F813" s="210"/>
      <c r="G813" s="200"/>
      <c r="H813" s="48"/>
      <c r="I813" s="208"/>
      <c r="J813" s="209"/>
      <c r="K813" s="209"/>
      <c r="L813" s="209"/>
      <c r="M813" s="209"/>
      <c r="N813" s="210"/>
    </row>
    <row r="814" spans="1:14" ht="13.5" thickBot="1">
      <c r="A814" s="78"/>
      <c r="B814" s="78"/>
      <c r="C814" s="78"/>
      <c r="D814" s="78"/>
      <c r="E814" s="78"/>
      <c r="F814" s="78"/>
      <c r="G814" s="200"/>
      <c r="H814" s="78"/>
      <c r="I814" s="78"/>
      <c r="J814" s="78"/>
      <c r="K814" s="78"/>
      <c r="L814" s="78"/>
      <c r="M814" s="78"/>
      <c r="N814" s="78"/>
    </row>
    <row r="815" spans="1:14" ht="19.5" customHeight="1">
      <c r="A815" s="1274" t="s">
        <v>138</v>
      </c>
      <c r="B815" s="1275"/>
      <c r="C815" s="1275"/>
      <c r="D815" s="1275"/>
      <c r="E815" s="1275"/>
      <c r="F815" s="1276"/>
      <c r="G815" s="50"/>
      <c r="H815" s="48"/>
      <c r="I815" s="1274" t="s">
        <v>138</v>
      </c>
      <c r="J815" s="1275"/>
      <c r="K815" s="1275"/>
      <c r="L815" s="1275"/>
      <c r="M815" s="1275"/>
      <c r="N815" s="1276"/>
    </row>
    <row r="816" spans="1:14">
      <c r="A816" s="56"/>
      <c r="B816" s="78"/>
      <c r="C816" s="78"/>
      <c r="D816" s="198"/>
      <c r="E816" s="78"/>
      <c r="F816" s="199"/>
      <c r="G816" s="200"/>
      <c r="H816" s="48"/>
      <c r="I816" s="56"/>
      <c r="J816" s="78"/>
      <c r="K816" s="78"/>
      <c r="L816" s="198"/>
      <c r="M816" s="78"/>
      <c r="N816" s="199"/>
    </row>
    <row r="817" spans="1:14">
      <c r="A817" s="56" t="s">
        <v>120</v>
      </c>
      <c r="B817" s="201">
        <f>'Nom. Sic. Sem. 3'!$C$4</f>
        <v>43542</v>
      </c>
      <c r="C817" s="78" t="s">
        <v>16</v>
      </c>
      <c r="D817" s="201">
        <f>'Nom. Sic. Sem. 3'!$G$4</f>
        <v>43548</v>
      </c>
      <c r="E817" s="78" t="s">
        <v>121</v>
      </c>
      <c r="F817" s="199">
        <f>'Nom. Sic. Sem. 3'!$J$4</f>
        <v>2019</v>
      </c>
      <c r="G817" s="200"/>
      <c r="H817" s="48"/>
      <c r="I817" s="56" t="s">
        <v>120</v>
      </c>
      <c r="J817" s="201">
        <f>'Nom. Sic. Sem. 3'!$C$4</f>
        <v>43542</v>
      </c>
      <c r="K817" s="78" t="s">
        <v>16</v>
      </c>
      <c r="L817" s="201">
        <f>'Nom. Sic. Sem. 3'!$G$4</f>
        <v>43548</v>
      </c>
      <c r="M817" s="78" t="s">
        <v>121</v>
      </c>
      <c r="N817" s="199">
        <f>'Nom. Sic. Sem. 3'!$J$4</f>
        <v>2019</v>
      </c>
    </row>
    <row r="818" spans="1:14">
      <c r="A818" s="1277" t="s">
        <v>122</v>
      </c>
      <c r="B818" s="1278"/>
      <c r="C818" s="1279" t="e">
        <f>'Nom. Sic. Sem. 3'!#REF!</f>
        <v>#REF!</v>
      </c>
      <c r="D818" s="1279"/>
      <c r="E818" s="1279"/>
      <c r="F818" s="1280"/>
      <c r="G818" s="60"/>
      <c r="H818" s="48"/>
      <c r="I818" s="1277" t="s">
        <v>122</v>
      </c>
      <c r="J818" s="1278"/>
      <c r="K818" s="1279" t="e">
        <f>'Nom. Sic. Sem. 3'!#REF!</f>
        <v>#REF!</v>
      </c>
      <c r="L818" s="1279"/>
      <c r="M818" s="1279"/>
      <c r="N818" s="1280"/>
    </row>
    <row r="819" spans="1:14">
      <c r="A819" s="58"/>
      <c r="B819" s="59"/>
      <c r="C819" s="79"/>
      <c r="D819" s="79"/>
      <c r="E819" s="79"/>
      <c r="F819" s="202"/>
      <c r="G819" s="60"/>
      <c r="H819" s="48"/>
      <c r="I819" s="58"/>
      <c r="J819" s="59"/>
      <c r="K819" s="79"/>
      <c r="L819" s="79"/>
      <c r="M819" s="79"/>
      <c r="N819" s="202"/>
    </row>
    <row r="820" spans="1:14">
      <c r="A820" s="197" t="e">
        <f>'Nom. Sic. Sem. 3'!#REF!</f>
        <v>#REF!</v>
      </c>
      <c r="B820" s="78" t="s">
        <v>123</v>
      </c>
      <c r="C820" s="78"/>
      <c r="D820" s="78"/>
      <c r="E820" s="1300" t="e">
        <f>'Nom. Sic. Sem. 3'!#REF!</f>
        <v>#REF!</v>
      </c>
      <c r="F820" s="1301"/>
      <c r="G820" s="203"/>
      <c r="H820" s="48"/>
      <c r="I820" s="197" t="e">
        <f>'Nom. Sic. Sem. 3'!#REF!</f>
        <v>#REF!</v>
      </c>
      <c r="J820" s="78" t="s">
        <v>123</v>
      </c>
      <c r="K820" s="78"/>
      <c r="L820" s="78"/>
      <c r="M820" s="1300" t="e">
        <f>'Nom. Sic. Sem. 3'!#REF!</f>
        <v>#REF!</v>
      </c>
      <c r="N820" s="1301"/>
    </row>
    <row r="821" spans="1:14">
      <c r="A821" s="197"/>
      <c r="B821" s="78"/>
      <c r="C821" s="78"/>
      <c r="D821" s="78"/>
      <c r="E821" s="1300">
        <v>0</v>
      </c>
      <c r="F821" s="1301"/>
      <c r="G821" s="203"/>
      <c r="H821" s="48"/>
      <c r="I821" s="197"/>
      <c r="J821" s="78"/>
      <c r="K821" s="78"/>
      <c r="L821" s="78"/>
      <c r="M821" s="1300">
        <v>0</v>
      </c>
      <c r="N821" s="1301"/>
    </row>
    <row r="822" spans="1:14">
      <c r="A822" s="197"/>
      <c r="B822" s="78" t="s">
        <v>124</v>
      </c>
      <c r="C822" s="78"/>
      <c r="D822" s="78"/>
      <c r="E822" s="1300" t="e">
        <f>'Nom. Sic. Sem. 3'!#REF!</f>
        <v>#REF!</v>
      </c>
      <c r="F822" s="1301"/>
      <c r="G822" s="203"/>
      <c r="H822" s="48"/>
      <c r="I822" s="197"/>
      <c r="J822" s="78" t="s">
        <v>124</v>
      </c>
      <c r="K822" s="78"/>
      <c r="L822" s="78"/>
      <c r="M822" s="1300" t="e">
        <f>'Nom. Sic. Sem. 3'!#REF!</f>
        <v>#REF!</v>
      </c>
      <c r="N822" s="1301"/>
    </row>
    <row r="823" spans="1:14">
      <c r="A823" s="204">
        <v>0</v>
      </c>
      <c r="B823" s="78" t="s">
        <v>125</v>
      </c>
      <c r="C823" s="78"/>
      <c r="D823" s="78"/>
      <c r="E823" s="1300">
        <v>0</v>
      </c>
      <c r="F823" s="1301"/>
      <c r="G823" s="203"/>
      <c r="H823" s="48"/>
      <c r="I823" s="204">
        <v>0</v>
      </c>
      <c r="J823" s="78" t="s">
        <v>125</v>
      </c>
      <c r="K823" s="78"/>
      <c r="L823" s="78"/>
      <c r="M823" s="1300">
        <v>0</v>
      </c>
      <c r="N823" s="1301"/>
    </row>
    <row r="824" spans="1:14">
      <c r="A824" s="204">
        <v>0</v>
      </c>
      <c r="B824" s="78" t="s">
        <v>126</v>
      </c>
      <c r="C824" s="78"/>
      <c r="D824" s="78"/>
      <c r="E824" s="1300">
        <v>0</v>
      </c>
      <c r="F824" s="1301"/>
      <c r="G824" s="203"/>
      <c r="H824" s="48"/>
      <c r="I824" s="204">
        <v>0</v>
      </c>
      <c r="J824" s="78" t="s">
        <v>126</v>
      </c>
      <c r="K824" s="78"/>
      <c r="L824" s="78"/>
      <c r="M824" s="1300">
        <v>0</v>
      </c>
      <c r="N824" s="1301"/>
    </row>
    <row r="825" spans="1:14">
      <c r="A825" s="66" t="e">
        <f>'Nom. Sic. Sem. 3'!#REF!</f>
        <v>#REF!</v>
      </c>
      <c r="B825" s="226" t="s">
        <v>261</v>
      </c>
      <c r="C825" s="226"/>
      <c r="D825" s="78"/>
      <c r="E825" s="1298" t="e">
        <f>'Nom. Sic. Sem. 3'!#REF!</f>
        <v>#REF!</v>
      </c>
      <c r="F825" s="1299"/>
      <c r="G825" s="203"/>
      <c r="H825" s="48"/>
      <c r="I825" s="66" t="e">
        <f>'Nom. Sic. Sem. 3'!#REF!</f>
        <v>#REF!</v>
      </c>
      <c r="J825" s="226" t="s">
        <v>261</v>
      </c>
      <c r="K825" s="226"/>
      <c r="L825" s="78"/>
      <c r="M825" s="1298" t="e">
        <f>'Nom. Sic. Sem. 3'!#REF!</f>
        <v>#REF!</v>
      </c>
      <c r="N825" s="1299"/>
    </row>
    <row r="826" spans="1:14">
      <c r="A826" s="66" t="e">
        <f>'Nom. Sic. Sem. 3'!#REF!</f>
        <v>#REF!</v>
      </c>
      <c r="B826" s="226" t="s">
        <v>262</v>
      </c>
      <c r="C826" s="226"/>
      <c r="D826" s="78"/>
      <c r="E826" s="1298" t="e">
        <f>'Nom. Sic. Sem. 3'!#REF!</f>
        <v>#REF!</v>
      </c>
      <c r="F826" s="1299"/>
      <c r="G826" s="203"/>
      <c r="H826" s="48"/>
      <c r="I826" s="66" t="e">
        <f>'Nom. Sic. Sem. 3'!#REF!</f>
        <v>#REF!</v>
      </c>
      <c r="J826" s="226" t="s">
        <v>262</v>
      </c>
      <c r="K826" s="226"/>
      <c r="L826" s="78"/>
      <c r="M826" s="1298" t="e">
        <f>'Nom. Sic. Sem. 3'!#REF!</f>
        <v>#REF!</v>
      </c>
      <c r="N826" s="1299"/>
    </row>
    <row r="827" spans="1:14">
      <c r="A827" s="204" t="e">
        <f>'Nom. Sic. Sem. 3'!#REF!</f>
        <v>#REF!</v>
      </c>
      <c r="B827" s="78" t="s">
        <v>128</v>
      </c>
      <c r="C827" s="78"/>
      <c r="D827" s="78"/>
      <c r="E827" s="1300" t="e">
        <f>'Nom. Sic. Sem. 3'!#REF!</f>
        <v>#REF!</v>
      </c>
      <c r="F827" s="1301"/>
      <c r="G827" s="203"/>
      <c r="H827" s="48"/>
      <c r="I827" s="204" t="e">
        <f>'Nom. Sic. Sem. 3'!#REF!</f>
        <v>#REF!</v>
      </c>
      <c r="J827" s="78" t="s">
        <v>128</v>
      </c>
      <c r="K827" s="78"/>
      <c r="L827" s="78"/>
      <c r="M827" s="1300" t="e">
        <f>'Nom. Sic. Sem. 3'!#REF!</f>
        <v>#REF!</v>
      </c>
      <c r="N827" s="1301"/>
    </row>
    <row r="828" spans="1:14">
      <c r="A828" s="204" t="e">
        <f>'Nom. Sic. Sem. 3'!#REF!</f>
        <v>#REF!</v>
      </c>
      <c r="B828" s="1278" t="str">
        <f>'Nom. Sic. Sem. 1'!$O$4</f>
        <v>PR / RM /F</v>
      </c>
      <c r="C828" s="1278"/>
      <c r="D828" s="1278"/>
      <c r="E828" s="1300" t="e">
        <f>'Nom. Sic. Sem. 3'!#REF!</f>
        <v>#REF!</v>
      </c>
      <c r="F828" s="1301"/>
      <c r="G828" s="203"/>
      <c r="H828" s="48"/>
      <c r="I828" s="204" t="e">
        <f>'Nom. Sic. Sem. 3'!#REF!</f>
        <v>#REF!</v>
      </c>
      <c r="J828" s="1278" t="str">
        <f>'Nom. Sic. Sem. 1'!$O$4</f>
        <v>PR / RM /F</v>
      </c>
      <c r="K828" s="1278"/>
      <c r="L828" s="1278"/>
      <c r="M828" s="1300" t="e">
        <f>'Nom. Sic. Sem. 3'!#REF!</f>
        <v>#REF!</v>
      </c>
      <c r="N828" s="1301"/>
    </row>
    <row r="829" spans="1:14" ht="16.5" customHeight="1">
      <c r="A829" s="56"/>
      <c r="B829" s="1261" t="s">
        <v>10</v>
      </c>
      <c r="C829" s="1261"/>
      <c r="D829" s="78"/>
      <c r="E829" s="1298" t="e">
        <f>SUM(E820:F828)</f>
        <v>#REF!</v>
      </c>
      <c r="F829" s="1302"/>
      <c r="G829" s="50"/>
      <c r="H829" s="48"/>
      <c r="I829" s="56"/>
      <c r="J829" s="1261" t="s">
        <v>10</v>
      </c>
      <c r="K829" s="1261"/>
      <c r="L829" s="78"/>
      <c r="M829" s="1298" t="e">
        <f>SUM(M820:N828)</f>
        <v>#REF!</v>
      </c>
      <c r="N829" s="1302"/>
    </row>
    <row r="830" spans="1:14">
      <c r="A830" s="1263" t="s">
        <v>105</v>
      </c>
      <c r="B830" s="1248"/>
      <c r="C830" s="1248"/>
      <c r="D830" s="1248"/>
      <c r="E830" s="1248"/>
      <c r="F830" s="1251"/>
      <c r="G830" s="50"/>
      <c r="H830" s="48"/>
      <c r="I830" s="1263" t="s">
        <v>105</v>
      </c>
      <c r="J830" s="1248"/>
      <c r="K830" s="1248"/>
      <c r="L830" s="1248"/>
      <c r="M830" s="1248"/>
      <c r="N830" s="1251"/>
    </row>
    <row r="831" spans="1:14">
      <c r="A831" s="1277" t="s">
        <v>129</v>
      </c>
      <c r="B831" s="1278"/>
      <c r="C831" s="1278"/>
      <c r="D831" s="206" t="e">
        <f>'Nom. Sic. Sem. 3'!#REF!</f>
        <v>#REF!</v>
      </c>
      <c r="E831" s="78"/>
      <c r="F831" s="199"/>
      <c r="G831" s="200"/>
      <c r="H831" s="48"/>
      <c r="I831" s="1277" t="s">
        <v>129</v>
      </c>
      <c r="J831" s="1278"/>
      <c r="K831" s="1278"/>
      <c r="L831" s="206" t="e">
        <f>'Nom. Sic. Sem. 3'!#REF!</f>
        <v>#REF!</v>
      </c>
      <c r="M831" s="78"/>
      <c r="N831" s="199"/>
    </row>
    <row r="832" spans="1:14">
      <c r="A832" s="1277" t="s">
        <v>130</v>
      </c>
      <c r="B832" s="1278"/>
      <c r="C832" s="1278"/>
      <c r="D832" s="206" t="e">
        <f>'Nom. Sic. Sem. 3'!#REF!</f>
        <v>#REF!</v>
      </c>
      <c r="E832" s="206"/>
      <c r="F832" s="199"/>
      <c r="G832" s="200"/>
      <c r="H832" s="48"/>
      <c r="I832" s="1277" t="s">
        <v>130</v>
      </c>
      <c r="J832" s="1278"/>
      <c r="K832" s="1278"/>
      <c r="L832" s="206" t="e">
        <f>'Nom. Sic. Sem. 3'!#REF!</f>
        <v>#REF!</v>
      </c>
      <c r="M832" s="206"/>
      <c r="N832" s="199"/>
    </row>
    <row r="833" spans="1:14">
      <c r="A833" s="58" t="s">
        <v>131</v>
      </c>
      <c r="B833" s="59"/>
      <c r="C833" s="59"/>
      <c r="D833" s="206" t="e">
        <f>'Nom. Sic. Sem. 3'!#REF!</f>
        <v>#REF!</v>
      </c>
      <c r="E833" s="78"/>
      <c r="F833" s="199"/>
      <c r="G833" s="200"/>
      <c r="H833" s="48"/>
      <c r="I833" s="58" t="s">
        <v>131</v>
      </c>
      <c r="J833" s="59"/>
      <c r="K833" s="59"/>
      <c r="L833" s="206" t="e">
        <f>'Nom. Sic. Sem. 3'!#REF!</f>
        <v>#REF!</v>
      </c>
      <c r="M833" s="78"/>
      <c r="N833" s="199"/>
    </row>
    <row r="834" spans="1:14">
      <c r="A834" s="1277" t="s">
        <v>132</v>
      </c>
      <c r="B834" s="1278"/>
      <c r="C834" s="1278"/>
      <c r="D834" s="206" t="e">
        <f>'Nom. Sic. Sem. 3'!#REF!</f>
        <v>#REF!</v>
      </c>
      <c r="E834" s="78"/>
      <c r="F834" s="199"/>
      <c r="G834" s="200"/>
      <c r="H834" s="48"/>
      <c r="I834" s="1277" t="s">
        <v>132</v>
      </c>
      <c r="J834" s="1278"/>
      <c r="K834" s="1278"/>
      <c r="L834" s="206" t="e">
        <f>'Nom. Sic. Sem. 3'!#REF!</f>
        <v>#REF!</v>
      </c>
      <c r="M834" s="78"/>
      <c r="N834" s="199"/>
    </row>
    <row r="835" spans="1:14">
      <c r="A835" s="1277" t="s">
        <v>133</v>
      </c>
      <c r="B835" s="1278"/>
      <c r="C835" s="1278"/>
      <c r="D835" s="206" t="e">
        <f>'Nom. Sic. Sem. 3'!#REF!</f>
        <v>#REF!</v>
      </c>
      <c r="E835" s="78"/>
      <c r="F835" s="199"/>
      <c r="G835" s="200"/>
      <c r="H835" s="48"/>
      <c r="I835" s="1277" t="s">
        <v>133</v>
      </c>
      <c r="J835" s="1278"/>
      <c r="K835" s="1278"/>
      <c r="L835" s="206" t="e">
        <f>'Nom. Sic. Sem. 3'!#REF!</f>
        <v>#REF!</v>
      </c>
      <c r="M835" s="78"/>
      <c r="N835" s="199"/>
    </row>
    <row r="836" spans="1:14" ht="13.5" thickBot="1">
      <c r="A836" s="1303" t="s">
        <v>134</v>
      </c>
      <c r="B836" s="1248"/>
      <c r="C836" s="1248"/>
      <c r="D836" s="78"/>
      <c r="E836" s="1304" t="e">
        <f>SUM(D831:D835)</f>
        <v>#REF!</v>
      </c>
      <c r="F836" s="1251"/>
      <c r="G836" s="50"/>
      <c r="H836" s="48"/>
      <c r="I836" s="1303" t="s">
        <v>134</v>
      </c>
      <c r="J836" s="1248"/>
      <c r="K836" s="1248"/>
      <c r="L836" s="78"/>
      <c r="M836" s="1304" t="e">
        <f>SUM(L831:L835)</f>
        <v>#REF!</v>
      </c>
      <c r="N836" s="1251"/>
    </row>
    <row r="837" spans="1:14" ht="20.25" customHeight="1" thickBot="1">
      <c r="A837" s="56"/>
      <c r="B837" s="1248" t="s">
        <v>104</v>
      </c>
      <c r="C837" s="1248"/>
      <c r="D837" s="1248"/>
      <c r="E837" s="1292" t="e">
        <f>(E829-E836)</f>
        <v>#REF!</v>
      </c>
      <c r="F837" s="1293"/>
      <c r="G837" s="50"/>
      <c r="H837" s="48"/>
      <c r="I837" s="56"/>
      <c r="J837" s="1248" t="s">
        <v>104</v>
      </c>
      <c r="K837" s="1248"/>
      <c r="L837" s="1248"/>
      <c r="M837" s="1292" t="e">
        <f>(M829-M836)</f>
        <v>#REF!</v>
      </c>
      <c r="N837" s="1293"/>
    </row>
    <row r="838" spans="1:14">
      <c r="A838" s="56"/>
      <c r="B838" s="78"/>
      <c r="C838" s="78"/>
      <c r="D838" s="78"/>
      <c r="E838" s="78"/>
      <c r="F838" s="199"/>
      <c r="G838" s="200"/>
      <c r="H838" s="48"/>
      <c r="I838" s="56"/>
      <c r="J838" s="78"/>
      <c r="K838" s="78"/>
      <c r="L838" s="78"/>
      <c r="M838" s="78"/>
      <c r="N838" s="199"/>
    </row>
    <row r="839" spans="1:14">
      <c r="A839" s="56"/>
      <c r="B839" s="78"/>
      <c r="C839" s="78"/>
      <c r="D839" s="78"/>
      <c r="E839" s="78"/>
      <c r="F839" s="199"/>
      <c r="G839" s="200"/>
      <c r="H839" s="48"/>
      <c r="I839" s="56"/>
      <c r="J839" s="78"/>
      <c r="K839" s="78"/>
      <c r="L839" s="78"/>
      <c r="M839" s="78"/>
      <c r="N839" s="199"/>
    </row>
    <row r="840" spans="1:14">
      <c r="A840" s="1294"/>
      <c r="B840" s="1295"/>
      <c r="C840" s="1295"/>
      <c r="D840" s="78" t="s">
        <v>135</v>
      </c>
      <c r="E840" s="78"/>
      <c r="F840" s="199"/>
      <c r="G840" s="200"/>
      <c r="H840" s="48"/>
      <c r="I840" s="1294"/>
      <c r="J840" s="1295"/>
      <c r="K840" s="1295"/>
      <c r="L840" s="78" t="s">
        <v>135</v>
      </c>
      <c r="M840" s="78"/>
      <c r="N840" s="199"/>
    </row>
    <row r="841" spans="1:14">
      <c r="A841" s="1296" t="s">
        <v>136</v>
      </c>
      <c r="B841" s="1297"/>
      <c r="C841" s="1297"/>
      <c r="D841" s="1248" t="s">
        <v>137</v>
      </c>
      <c r="E841" s="1248"/>
      <c r="F841" s="1251"/>
      <c r="G841" s="50"/>
      <c r="H841" s="48"/>
      <c r="I841" s="1296" t="s">
        <v>136</v>
      </c>
      <c r="J841" s="1297"/>
      <c r="K841" s="1297"/>
      <c r="L841" s="1248" t="s">
        <v>137</v>
      </c>
      <c r="M841" s="1248"/>
      <c r="N841" s="1251"/>
    </row>
    <row r="842" spans="1:14" ht="13.5" thickBot="1">
      <c r="A842" s="208"/>
      <c r="B842" s="209"/>
      <c r="C842" s="209"/>
      <c r="D842" s="209"/>
      <c r="E842" s="209"/>
      <c r="F842" s="210"/>
      <c r="G842" s="200"/>
      <c r="H842" s="48"/>
      <c r="I842" s="208"/>
      <c r="J842" s="209"/>
      <c r="K842" s="209"/>
      <c r="L842" s="209"/>
      <c r="M842" s="209"/>
      <c r="N842" s="210"/>
    </row>
    <row r="843" spans="1:14" ht="13.5" thickBo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</row>
    <row r="844" spans="1:14" ht="19.5" customHeight="1">
      <c r="A844" s="1274" t="s">
        <v>138</v>
      </c>
      <c r="B844" s="1275"/>
      <c r="C844" s="1275"/>
      <c r="D844" s="1275"/>
      <c r="E844" s="1275"/>
      <c r="F844" s="1276"/>
      <c r="G844" s="50"/>
      <c r="H844" s="48"/>
      <c r="I844" s="1274" t="s">
        <v>138</v>
      </c>
      <c r="J844" s="1275"/>
      <c r="K844" s="1275"/>
      <c r="L844" s="1275"/>
      <c r="M844" s="1275"/>
      <c r="N844" s="1276"/>
    </row>
    <row r="845" spans="1:14">
      <c r="A845" s="56"/>
      <c r="B845" s="78"/>
      <c r="C845" s="78"/>
      <c r="D845" s="198"/>
      <c r="E845" s="78"/>
      <c r="F845" s="199"/>
      <c r="G845" s="200"/>
      <c r="H845" s="48"/>
      <c r="I845" s="56"/>
      <c r="J845" s="78"/>
      <c r="K845" s="78"/>
      <c r="L845" s="198"/>
      <c r="M845" s="78"/>
      <c r="N845" s="199"/>
    </row>
    <row r="846" spans="1:14">
      <c r="A846" s="56" t="s">
        <v>120</v>
      </c>
      <c r="B846" s="201">
        <f>'Nom. Sic. Sem. 3'!$C$4</f>
        <v>43542</v>
      </c>
      <c r="C846" s="78" t="s">
        <v>16</v>
      </c>
      <c r="D846" s="201">
        <f>'Nom. Sic. Sem. 3'!$G$4</f>
        <v>43548</v>
      </c>
      <c r="E846" s="78" t="s">
        <v>121</v>
      </c>
      <c r="F846" s="199">
        <f>'Nom. Sic. Sem. 3'!$J$4</f>
        <v>2019</v>
      </c>
      <c r="G846" s="200"/>
      <c r="H846" s="48"/>
      <c r="I846" s="56" t="s">
        <v>120</v>
      </c>
      <c r="J846" s="201">
        <f>'Nom. Sic. Sem. 3'!$C$4</f>
        <v>43542</v>
      </c>
      <c r="K846" s="78" t="s">
        <v>16</v>
      </c>
      <c r="L846" s="201">
        <f>'Nom. Sic. Sem. 3'!$G$4</f>
        <v>43548</v>
      </c>
      <c r="M846" s="78" t="s">
        <v>121</v>
      </c>
      <c r="N846" s="199">
        <f>'Nom. Sic. Sem. 3'!$J$4</f>
        <v>2019</v>
      </c>
    </row>
    <row r="847" spans="1:14">
      <c r="A847" s="1277" t="s">
        <v>122</v>
      </c>
      <c r="B847" s="1278"/>
      <c r="C847" s="1279" t="e">
        <f>'Nom. Sic. Sem. 3'!#REF!</f>
        <v>#REF!</v>
      </c>
      <c r="D847" s="1279"/>
      <c r="E847" s="1279"/>
      <c r="F847" s="1280"/>
      <c r="G847" s="60"/>
      <c r="H847" s="48"/>
      <c r="I847" s="1277" t="s">
        <v>122</v>
      </c>
      <c r="J847" s="1278"/>
      <c r="K847" s="1279" t="e">
        <f>'Nom. Sic. Sem. 3'!#REF!</f>
        <v>#REF!</v>
      </c>
      <c r="L847" s="1279"/>
      <c r="M847" s="1279"/>
      <c r="N847" s="1280"/>
    </row>
    <row r="848" spans="1:14">
      <c r="A848" s="58"/>
      <c r="B848" s="59"/>
      <c r="C848" s="79"/>
      <c r="D848" s="79"/>
      <c r="E848" s="79"/>
      <c r="F848" s="202"/>
      <c r="G848" s="60"/>
      <c r="H848" s="48"/>
      <c r="I848" s="58"/>
      <c r="J848" s="59"/>
      <c r="K848" s="79"/>
      <c r="L848" s="79"/>
      <c r="M848" s="79"/>
      <c r="N848" s="202"/>
    </row>
    <row r="849" spans="1:14">
      <c r="A849" s="197" t="e">
        <f>'Nom. Sic. Sem. 3'!#REF!</f>
        <v>#REF!</v>
      </c>
      <c r="B849" s="78" t="s">
        <v>123</v>
      </c>
      <c r="C849" s="78"/>
      <c r="D849" s="78"/>
      <c r="E849" s="1300" t="e">
        <f>'Nom. Sic. Sem. 3'!#REF!</f>
        <v>#REF!</v>
      </c>
      <c r="F849" s="1301"/>
      <c r="G849" s="203"/>
      <c r="H849" s="48"/>
      <c r="I849" s="197" t="e">
        <f>'Nom. Sic. Sem. 3'!#REF!</f>
        <v>#REF!</v>
      </c>
      <c r="J849" s="78" t="s">
        <v>123</v>
      </c>
      <c r="K849" s="78"/>
      <c r="L849" s="78"/>
      <c r="M849" s="1300" t="e">
        <f>'Nom. Sic. Sem. 3'!#REF!</f>
        <v>#REF!</v>
      </c>
      <c r="N849" s="1301"/>
    </row>
    <row r="850" spans="1:14">
      <c r="A850" s="197"/>
      <c r="B850" s="78"/>
      <c r="C850" s="78"/>
      <c r="D850" s="78"/>
      <c r="E850" s="1300">
        <v>0</v>
      </c>
      <c r="F850" s="1301"/>
      <c r="G850" s="203"/>
      <c r="H850" s="48"/>
      <c r="I850" s="197"/>
      <c r="J850" s="78"/>
      <c r="K850" s="78"/>
      <c r="L850" s="78"/>
      <c r="M850" s="1300">
        <v>0</v>
      </c>
      <c r="N850" s="1301"/>
    </row>
    <row r="851" spans="1:14">
      <c r="A851" s="197"/>
      <c r="B851" s="78" t="s">
        <v>124</v>
      </c>
      <c r="C851" s="78"/>
      <c r="D851" s="78"/>
      <c r="E851" s="1300" t="e">
        <f>'Nom. Sic. Sem. 3'!#REF!</f>
        <v>#REF!</v>
      </c>
      <c r="F851" s="1301"/>
      <c r="G851" s="203"/>
      <c r="H851" s="48"/>
      <c r="I851" s="197"/>
      <c r="J851" s="78" t="s">
        <v>124</v>
      </c>
      <c r="K851" s="78"/>
      <c r="L851" s="78"/>
      <c r="M851" s="1300" t="e">
        <f>'Nom. Sic. Sem. 3'!#REF!</f>
        <v>#REF!</v>
      </c>
      <c r="N851" s="1301"/>
    </row>
    <row r="852" spans="1:14">
      <c r="A852" s="204">
        <v>0</v>
      </c>
      <c r="B852" s="78" t="s">
        <v>125</v>
      </c>
      <c r="C852" s="78"/>
      <c r="D852" s="78"/>
      <c r="E852" s="1300">
        <v>0</v>
      </c>
      <c r="F852" s="1301"/>
      <c r="G852" s="203"/>
      <c r="H852" s="48"/>
      <c r="I852" s="204">
        <v>0</v>
      </c>
      <c r="J852" s="78" t="s">
        <v>125</v>
      </c>
      <c r="K852" s="78"/>
      <c r="L852" s="78"/>
      <c r="M852" s="1300">
        <v>0</v>
      </c>
      <c r="N852" s="1301"/>
    </row>
    <row r="853" spans="1:14">
      <c r="A853" s="204">
        <v>0</v>
      </c>
      <c r="B853" s="78" t="s">
        <v>126</v>
      </c>
      <c r="C853" s="78"/>
      <c r="D853" s="78"/>
      <c r="E853" s="1300">
        <v>0</v>
      </c>
      <c r="F853" s="1301"/>
      <c r="G853" s="203"/>
      <c r="H853" s="48"/>
      <c r="I853" s="204">
        <v>0</v>
      </c>
      <c r="J853" s="78" t="s">
        <v>126</v>
      </c>
      <c r="K853" s="78"/>
      <c r="L853" s="78"/>
      <c r="M853" s="1300">
        <v>0</v>
      </c>
      <c r="N853" s="1301"/>
    </row>
    <row r="854" spans="1:14">
      <c r="A854" s="66" t="e">
        <f>'Nom. Sic. Sem. 3'!#REF!</f>
        <v>#REF!</v>
      </c>
      <c r="B854" s="226" t="s">
        <v>261</v>
      </c>
      <c r="C854" s="226"/>
      <c r="D854" s="78"/>
      <c r="E854" s="1298" t="e">
        <f>'Nom. Sic. Sem. 3'!#REF!</f>
        <v>#REF!</v>
      </c>
      <c r="F854" s="1299"/>
      <c r="G854" s="203"/>
      <c r="H854" s="48"/>
      <c r="I854" s="204"/>
      <c r="J854" s="78"/>
      <c r="K854" s="78"/>
      <c r="L854" s="78"/>
      <c r="M854" s="290"/>
      <c r="N854" s="291"/>
    </row>
    <row r="855" spans="1:14">
      <c r="A855" s="66" t="e">
        <f>'Nom. Sic. Sem. 3'!#REF!</f>
        <v>#REF!</v>
      </c>
      <c r="B855" s="226" t="s">
        <v>262</v>
      </c>
      <c r="C855" s="226"/>
      <c r="D855" s="78"/>
      <c r="E855" s="1298" t="e">
        <f>'Nom. Sic. Sem. 3'!#REF!</f>
        <v>#REF!</v>
      </c>
      <c r="F855" s="1299"/>
      <c r="G855" s="203"/>
      <c r="H855" s="48"/>
      <c r="I855" s="205" t="e">
        <f>'Nom. Sic. Sem. 3'!#REF!</f>
        <v>#REF!</v>
      </c>
      <c r="J855" s="78" t="s">
        <v>127</v>
      </c>
      <c r="K855" s="78"/>
      <c r="L855" s="78"/>
      <c r="M855" s="1300" t="e">
        <f>'Nom. Sic. Sem. 3'!#REF!</f>
        <v>#REF!</v>
      </c>
      <c r="N855" s="1301"/>
    </row>
    <row r="856" spans="1:14">
      <c r="A856" s="204" t="e">
        <f>'Nom. Sic. Sem. 3'!#REF!</f>
        <v>#REF!</v>
      </c>
      <c r="B856" s="78" t="s">
        <v>128</v>
      </c>
      <c r="C856" s="78"/>
      <c r="D856" s="78"/>
      <c r="E856" s="1300" t="e">
        <f>'Nom. Sic. Sem. 3'!#REF!</f>
        <v>#REF!</v>
      </c>
      <c r="F856" s="1301"/>
      <c r="G856" s="203"/>
      <c r="H856" s="48"/>
      <c r="I856" s="204" t="e">
        <f>'Nom. Sic. Sem. 3'!#REF!</f>
        <v>#REF!</v>
      </c>
      <c r="J856" s="78" t="s">
        <v>128</v>
      </c>
      <c r="K856" s="78"/>
      <c r="L856" s="78"/>
      <c r="M856" s="1300" t="e">
        <f>'Nom. Sic. Sem. 3'!#REF!</f>
        <v>#REF!</v>
      </c>
      <c r="N856" s="1301"/>
    </row>
    <row r="857" spans="1:14">
      <c r="A857" s="204" t="e">
        <f>'Nom. Sic. Sem. 3'!#REF!</f>
        <v>#REF!</v>
      </c>
      <c r="B857" s="1278" t="str">
        <f>'Nom. Sic. Sem. 1'!$O$4</f>
        <v>PR / RM /F</v>
      </c>
      <c r="C857" s="1278"/>
      <c r="D857" s="1278"/>
      <c r="E857" s="1300" t="e">
        <f>'Nom. Sic. Sem. 3'!#REF!</f>
        <v>#REF!</v>
      </c>
      <c r="F857" s="1301"/>
      <c r="G857" s="203"/>
      <c r="H857" s="48"/>
      <c r="I857" s="204" t="e">
        <f>'Nom. Sic. Sem. 3'!#REF!</f>
        <v>#REF!</v>
      </c>
      <c r="J857" s="1278" t="str">
        <f>'Nom. Sic. Sem. 1'!$O$4</f>
        <v>PR / RM /F</v>
      </c>
      <c r="K857" s="1278"/>
      <c r="L857" s="1278"/>
      <c r="M857" s="1300" t="e">
        <f>'Nom. Sic. Sem. 3'!#REF!</f>
        <v>#REF!</v>
      </c>
      <c r="N857" s="1301"/>
    </row>
    <row r="858" spans="1:14" ht="16.5" customHeight="1">
      <c r="A858" s="56"/>
      <c r="B858" s="1261" t="s">
        <v>10</v>
      </c>
      <c r="C858" s="1261"/>
      <c r="D858" s="78"/>
      <c r="E858" s="1298" t="e">
        <f>SUM(E849:F857)</f>
        <v>#REF!</v>
      </c>
      <c r="F858" s="1302"/>
      <c r="G858" s="50"/>
      <c r="H858" s="48"/>
      <c r="I858" s="56"/>
      <c r="J858" s="1261" t="s">
        <v>10</v>
      </c>
      <c r="K858" s="1261"/>
      <c r="L858" s="78"/>
      <c r="M858" s="1298" t="e">
        <f>SUM(M849:N857)</f>
        <v>#REF!</v>
      </c>
      <c r="N858" s="1302"/>
    </row>
    <row r="859" spans="1:14">
      <c r="A859" s="1263" t="s">
        <v>105</v>
      </c>
      <c r="B859" s="1248"/>
      <c r="C859" s="1248"/>
      <c r="D859" s="1248"/>
      <c r="E859" s="1248"/>
      <c r="F859" s="1251"/>
      <c r="G859" s="50"/>
      <c r="H859" s="48"/>
      <c r="I859" s="1263" t="s">
        <v>105</v>
      </c>
      <c r="J859" s="1248"/>
      <c r="K859" s="1248"/>
      <c r="L859" s="1248"/>
      <c r="M859" s="1248"/>
      <c r="N859" s="1251"/>
    </row>
    <row r="860" spans="1:14">
      <c r="A860" s="1277" t="s">
        <v>129</v>
      </c>
      <c r="B860" s="1278"/>
      <c r="C860" s="1278"/>
      <c r="D860" s="206" t="e">
        <f>'Nom. Sic. Sem. 3'!#REF!</f>
        <v>#REF!</v>
      </c>
      <c r="E860" s="78"/>
      <c r="F860" s="199"/>
      <c r="G860" s="200"/>
      <c r="H860" s="48"/>
      <c r="I860" s="1277" t="s">
        <v>129</v>
      </c>
      <c r="J860" s="1278"/>
      <c r="K860" s="1278"/>
      <c r="L860" s="206" t="e">
        <f>'Nom. Sic. Sem. 3'!#REF!</f>
        <v>#REF!</v>
      </c>
      <c r="M860" s="78"/>
      <c r="N860" s="199"/>
    </row>
    <row r="861" spans="1:14">
      <c r="A861" s="1277" t="s">
        <v>130</v>
      </c>
      <c r="B861" s="1278"/>
      <c r="C861" s="1278"/>
      <c r="D861" s="206" t="e">
        <f>'Nom. Sic. Sem. 3'!#REF!</f>
        <v>#REF!</v>
      </c>
      <c r="E861" s="206"/>
      <c r="F861" s="199"/>
      <c r="G861" s="200"/>
      <c r="H861" s="48"/>
      <c r="I861" s="1277" t="s">
        <v>130</v>
      </c>
      <c r="J861" s="1278"/>
      <c r="K861" s="1278"/>
      <c r="L861" s="206" t="e">
        <f>'Nom. Sic. Sem. 3'!#REF!</f>
        <v>#REF!</v>
      </c>
      <c r="M861" s="206"/>
      <c r="N861" s="199"/>
    </row>
    <row r="862" spans="1:14">
      <c r="A862" s="58" t="s">
        <v>131</v>
      </c>
      <c r="B862" s="59"/>
      <c r="C862" s="59"/>
      <c r="D862" s="206" t="e">
        <f>'Nom. Sic. Sem. 3'!#REF!</f>
        <v>#REF!</v>
      </c>
      <c r="E862" s="78"/>
      <c r="F862" s="199"/>
      <c r="G862" s="200"/>
      <c r="H862" s="48"/>
      <c r="I862" s="58" t="s">
        <v>131</v>
      </c>
      <c r="J862" s="59"/>
      <c r="K862" s="59"/>
      <c r="L862" s="206" t="e">
        <f>'Nom. Sic. Sem. 3'!#REF!</f>
        <v>#REF!</v>
      </c>
      <c r="M862" s="78"/>
      <c r="N862" s="199"/>
    </row>
    <row r="863" spans="1:14">
      <c r="A863" s="1277" t="s">
        <v>132</v>
      </c>
      <c r="B863" s="1278"/>
      <c r="C863" s="1278"/>
      <c r="D863" s="206" t="e">
        <f>'Nom. Sic. Sem. 3'!#REF!</f>
        <v>#REF!</v>
      </c>
      <c r="E863" s="78"/>
      <c r="F863" s="199"/>
      <c r="G863" s="200"/>
      <c r="H863" s="48"/>
      <c r="I863" s="1277" t="s">
        <v>132</v>
      </c>
      <c r="J863" s="1278"/>
      <c r="K863" s="1278"/>
      <c r="L863" s="206" t="e">
        <f>'Nom. Sic. Sem. 3'!#REF!</f>
        <v>#REF!</v>
      </c>
      <c r="M863" s="78"/>
      <c r="N863" s="199"/>
    </row>
    <row r="864" spans="1:14">
      <c r="A864" s="1277" t="s">
        <v>133</v>
      </c>
      <c r="B864" s="1278"/>
      <c r="C864" s="1278"/>
      <c r="D864" s="206" t="e">
        <f>'Nom. Sic. Sem. 3'!#REF!</f>
        <v>#REF!</v>
      </c>
      <c r="E864" s="78"/>
      <c r="F864" s="199"/>
      <c r="G864" s="200"/>
      <c r="H864" s="48"/>
      <c r="I864" s="1277" t="s">
        <v>133</v>
      </c>
      <c r="J864" s="1278"/>
      <c r="K864" s="1278"/>
      <c r="L864" s="206" t="e">
        <f>'Nom. Sic. Sem. 3'!#REF!</f>
        <v>#REF!</v>
      </c>
      <c r="M864" s="78"/>
      <c r="N864" s="199"/>
    </row>
    <row r="865" spans="1:14" ht="13.5" thickBot="1">
      <c r="A865" s="1303" t="s">
        <v>134</v>
      </c>
      <c r="B865" s="1248"/>
      <c r="C865" s="1248"/>
      <c r="D865" s="78"/>
      <c r="E865" s="1304" t="e">
        <f>SUM(D860:D864)</f>
        <v>#REF!</v>
      </c>
      <c r="F865" s="1251"/>
      <c r="G865" s="50"/>
      <c r="H865" s="48"/>
      <c r="I865" s="1303" t="s">
        <v>134</v>
      </c>
      <c r="J865" s="1248"/>
      <c r="K865" s="1248"/>
      <c r="L865" s="78"/>
      <c r="M865" s="1304" t="e">
        <f>SUM(L860:L864)</f>
        <v>#REF!</v>
      </c>
      <c r="N865" s="1251"/>
    </row>
    <row r="866" spans="1:14" ht="20.25" customHeight="1" thickBot="1">
      <c r="A866" s="56"/>
      <c r="B866" s="1248" t="s">
        <v>104</v>
      </c>
      <c r="C866" s="1248"/>
      <c r="D866" s="1248"/>
      <c r="E866" s="1292" t="e">
        <f>(E858-E865)</f>
        <v>#REF!</v>
      </c>
      <c r="F866" s="1293"/>
      <c r="G866" s="50"/>
      <c r="H866" s="48"/>
      <c r="I866" s="56"/>
      <c r="J866" s="1248" t="s">
        <v>104</v>
      </c>
      <c r="K866" s="1248"/>
      <c r="L866" s="1248"/>
      <c r="M866" s="1292" t="e">
        <f>(M858-M865)</f>
        <v>#REF!</v>
      </c>
      <c r="N866" s="1293"/>
    </row>
    <row r="867" spans="1:14">
      <c r="A867" s="56"/>
      <c r="B867" s="78"/>
      <c r="C867" s="78"/>
      <c r="D867" s="78"/>
      <c r="E867" s="78"/>
      <c r="F867" s="199"/>
      <c r="G867" s="200"/>
      <c r="H867" s="48"/>
      <c r="I867" s="56"/>
      <c r="J867" s="78"/>
      <c r="K867" s="78"/>
      <c r="L867" s="78"/>
      <c r="M867" s="78"/>
      <c r="N867" s="199"/>
    </row>
    <row r="868" spans="1:14">
      <c r="A868" s="56"/>
      <c r="B868" s="78"/>
      <c r="C868" s="78"/>
      <c r="D868" s="78"/>
      <c r="E868" s="78"/>
      <c r="F868" s="199"/>
      <c r="G868" s="200"/>
      <c r="H868" s="48"/>
      <c r="I868" s="56"/>
      <c r="J868" s="78"/>
      <c r="K868" s="78"/>
      <c r="L868" s="78"/>
      <c r="M868" s="78"/>
      <c r="N868" s="199"/>
    </row>
    <row r="869" spans="1:14">
      <c r="A869" s="1294"/>
      <c r="B869" s="1295"/>
      <c r="C869" s="1295"/>
      <c r="D869" s="78" t="s">
        <v>135</v>
      </c>
      <c r="E869" s="78"/>
      <c r="F869" s="199"/>
      <c r="G869" s="200"/>
      <c r="H869" s="48"/>
      <c r="I869" s="1294"/>
      <c r="J869" s="1295"/>
      <c r="K869" s="1295"/>
      <c r="L869" s="78" t="s">
        <v>135</v>
      </c>
      <c r="M869" s="78"/>
      <c r="N869" s="199"/>
    </row>
    <row r="870" spans="1:14">
      <c r="A870" s="1296" t="s">
        <v>136</v>
      </c>
      <c r="B870" s="1297"/>
      <c r="C870" s="1297"/>
      <c r="D870" s="1248" t="s">
        <v>137</v>
      </c>
      <c r="E870" s="1248"/>
      <c r="F870" s="1251"/>
      <c r="G870" s="50"/>
      <c r="H870" s="48"/>
      <c r="I870" s="1296" t="s">
        <v>136</v>
      </c>
      <c r="J870" s="1297"/>
      <c r="K870" s="1297"/>
      <c r="L870" s="1248" t="s">
        <v>137</v>
      </c>
      <c r="M870" s="1248"/>
      <c r="N870" s="1251"/>
    </row>
    <row r="871" spans="1:14" ht="13.5" thickBot="1">
      <c r="A871" s="208"/>
      <c r="B871" s="209"/>
      <c r="C871" s="209"/>
      <c r="D871" s="209"/>
      <c r="E871" s="209"/>
      <c r="F871" s="210"/>
      <c r="G871" s="200"/>
      <c r="H871" s="48"/>
      <c r="I871" s="208"/>
      <c r="J871" s="209"/>
      <c r="K871" s="209"/>
      <c r="L871" s="209"/>
      <c r="M871" s="209"/>
      <c r="N871" s="210"/>
    </row>
    <row r="872" spans="1:14">
      <c r="A872" s="78"/>
      <c r="B872" s="78"/>
      <c r="C872" s="78"/>
      <c r="D872" s="78"/>
      <c r="E872" s="78"/>
      <c r="F872" s="78"/>
      <c r="G872" s="200"/>
      <c r="H872" s="78"/>
      <c r="I872" s="78"/>
      <c r="J872" s="78"/>
      <c r="K872" s="78"/>
      <c r="L872" s="78"/>
      <c r="M872" s="78"/>
      <c r="N872" s="78"/>
    </row>
    <row r="873" spans="1:14">
      <c r="A873" s="48"/>
      <c r="B873" s="48"/>
      <c r="C873" s="48"/>
      <c r="D873" s="48"/>
      <c r="E873" s="48"/>
      <c r="F873" s="48"/>
      <c r="G873" s="200"/>
      <c r="H873" s="48"/>
      <c r="I873" s="48"/>
      <c r="J873" s="48"/>
      <c r="K873" s="48"/>
      <c r="L873" s="48"/>
      <c r="M873" s="48"/>
      <c r="N873" s="48"/>
    </row>
    <row r="874" spans="1:14">
      <c r="A874" s="78"/>
      <c r="B874" s="78"/>
      <c r="C874" s="78"/>
      <c r="D874" s="78"/>
      <c r="E874" s="78"/>
      <c r="F874" s="78"/>
      <c r="G874" s="200"/>
      <c r="H874" s="78"/>
      <c r="I874" s="78"/>
      <c r="J874" s="78"/>
      <c r="K874" s="78"/>
      <c r="L874" s="78"/>
      <c r="M874" s="78"/>
      <c r="N874" s="78"/>
    </row>
    <row r="875" spans="1:14" ht="13.5" thickBot="1">
      <c r="A875" s="48"/>
      <c r="B875" s="48"/>
      <c r="C875" s="48"/>
      <c r="D875" s="48"/>
      <c r="E875" s="48"/>
      <c r="F875" s="48"/>
      <c r="G875" s="200"/>
      <c r="H875" s="48"/>
      <c r="I875" s="48"/>
      <c r="J875" s="48"/>
      <c r="K875" s="48"/>
      <c r="L875" s="48"/>
      <c r="M875" s="48"/>
      <c r="N875" s="48"/>
    </row>
    <row r="876" spans="1:14" ht="19.5" customHeight="1">
      <c r="A876" s="1274" t="s">
        <v>138</v>
      </c>
      <c r="B876" s="1275"/>
      <c r="C876" s="1275"/>
      <c r="D876" s="1275"/>
      <c r="E876" s="1275"/>
      <c r="F876" s="1276"/>
      <c r="G876" s="50"/>
      <c r="H876" s="48"/>
      <c r="I876" s="1274" t="s">
        <v>138</v>
      </c>
      <c r="J876" s="1275"/>
      <c r="K876" s="1275"/>
      <c r="L876" s="1275"/>
      <c r="M876" s="1275"/>
      <c r="N876" s="1276"/>
    </row>
    <row r="877" spans="1:14">
      <c r="A877" s="56"/>
      <c r="B877" s="78"/>
      <c r="C877" s="78"/>
      <c r="D877" s="198"/>
      <c r="E877" s="78"/>
      <c r="F877" s="199"/>
      <c r="G877" s="200"/>
      <c r="H877" s="48"/>
      <c r="I877" s="56"/>
      <c r="J877" s="78"/>
      <c r="K877" s="78"/>
      <c r="L877" s="198"/>
      <c r="M877" s="78"/>
      <c r="N877" s="199"/>
    </row>
    <row r="878" spans="1:14">
      <c r="A878" s="56" t="s">
        <v>120</v>
      </c>
      <c r="B878" s="201">
        <f>'Nom. Sic. Sem. 3'!$C$4</f>
        <v>43542</v>
      </c>
      <c r="C878" s="78" t="s">
        <v>16</v>
      </c>
      <c r="D878" s="201">
        <f>'Nom. Sic. Sem. 3'!$G$4</f>
        <v>43548</v>
      </c>
      <c r="E878" s="78" t="s">
        <v>121</v>
      </c>
      <c r="F878" s="199">
        <f>'Nom. Sic. Sem. 3'!$J$4</f>
        <v>2019</v>
      </c>
      <c r="G878" s="200"/>
      <c r="H878" s="48"/>
      <c r="I878" s="56" t="s">
        <v>120</v>
      </c>
      <c r="J878" s="201">
        <f>'Nom. Sic. Sem. 3'!$C$4</f>
        <v>43542</v>
      </c>
      <c r="K878" s="78" t="s">
        <v>16</v>
      </c>
      <c r="L878" s="201">
        <f>'Nom. Sic. Sem. 3'!$G$4</f>
        <v>43548</v>
      </c>
      <c r="M878" s="78" t="s">
        <v>121</v>
      </c>
      <c r="N878" s="199">
        <f>'Nom. Sic. Sem. 3'!$J$4</f>
        <v>2019</v>
      </c>
    </row>
    <row r="879" spans="1:14">
      <c r="A879" s="1277" t="s">
        <v>122</v>
      </c>
      <c r="B879" s="1278"/>
      <c r="C879" s="1279" t="str">
        <f>'Nom. Sic. Sem. 3'!$B$15</f>
        <v>Efrain Perozo</v>
      </c>
      <c r="D879" s="1279"/>
      <c r="E879" s="1279"/>
      <c r="F879" s="1280"/>
      <c r="G879" s="60"/>
      <c r="H879" s="48"/>
      <c r="I879" s="1277" t="s">
        <v>122</v>
      </c>
      <c r="J879" s="1278"/>
      <c r="K879" s="1279" t="e">
        <f>'Nom. Sic. Sem. 3'!#REF!</f>
        <v>#REF!</v>
      </c>
      <c r="L879" s="1279"/>
      <c r="M879" s="1279"/>
      <c r="N879" s="1280"/>
    </row>
    <row r="880" spans="1:14">
      <c r="A880" s="58"/>
      <c r="B880" s="59"/>
      <c r="C880" s="79"/>
      <c r="D880" s="79"/>
      <c r="E880" s="79"/>
      <c r="F880" s="202"/>
      <c r="G880" s="60"/>
      <c r="H880" s="48"/>
      <c r="I880" s="58"/>
      <c r="J880" s="59"/>
      <c r="K880" s="79"/>
      <c r="L880" s="79"/>
      <c r="M880" s="79"/>
      <c r="N880" s="202"/>
    </row>
    <row r="881" spans="1:14">
      <c r="A881" s="197">
        <f>'Nom. Sic. Sem. 3'!$L$15</f>
        <v>5</v>
      </c>
      <c r="B881" s="78" t="s">
        <v>123</v>
      </c>
      <c r="C881" s="78"/>
      <c r="D881" s="78"/>
      <c r="E881" s="1300">
        <f>'Nom. Sic. Sem. 3'!$M$15</f>
        <v>3270</v>
      </c>
      <c r="F881" s="1301"/>
      <c r="G881" s="203"/>
      <c r="H881" s="48"/>
      <c r="I881" s="197" t="e">
        <f>'Nom. Sic. Sem. 3'!#REF!</f>
        <v>#REF!</v>
      </c>
      <c r="J881" s="78" t="s">
        <v>123</v>
      </c>
      <c r="K881" s="78"/>
      <c r="L881" s="78"/>
      <c r="M881" s="1300" t="e">
        <f>'Nom. Sic. Sem. 3'!#REF!</f>
        <v>#REF!</v>
      </c>
      <c r="N881" s="1301"/>
    </row>
    <row r="882" spans="1:14">
      <c r="A882" s="197"/>
      <c r="B882" s="78"/>
      <c r="C882" s="78"/>
      <c r="D882" s="78"/>
      <c r="E882" s="1300">
        <v>0</v>
      </c>
      <c r="F882" s="1301"/>
      <c r="G882" s="203"/>
      <c r="H882" s="48"/>
      <c r="I882" s="197"/>
      <c r="J882" s="78"/>
      <c r="K882" s="78"/>
      <c r="L882" s="78"/>
      <c r="M882" s="1300">
        <v>0</v>
      </c>
      <c r="N882" s="1301"/>
    </row>
    <row r="883" spans="1:14">
      <c r="A883" s="197"/>
      <c r="B883" s="78" t="s">
        <v>124</v>
      </c>
      <c r="C883" s="78"/>
      <c r="D883" s="78"/>
      <c r="E883" s="1300">
        <f>'Nom. Sic. Sem. 3'!$N$15</f>
        <v>0</v>
      </c>
      <c r="F883" s="1301"/>
      <c r="G883" s="203"/>
      <c r="H883" s="48"/>
      <c r="I883" s="197"/>
      <c r="J883" s="78" t="s">
        <v>124</v>
      </c>
      <c r="K883" s="78"/>
      <c r="L883" s="78"/>
      <c r="M883" s="1300" t="e">
        <f>'Nom. Sic. Sem. 3'!#REF!</f>
        <v>#REF!</v>
      </c>
      <c r="N883" s="1301"/>
    </row>
    <row r="884" spans="1:14">
      <c r="A884" s="204">
        <v>0</v>
      </c>
      <c r="B884" s="78" t="s">
        <v>125</v>
      </c>
      <c r="C884" s="78"/>
      <c r="D884" s="78"/>
      <c r="E884" s="1300">
        <v>0</v>
      </c>
      <c r="F884" s="1301"/>
      <c r="G884" s="203"/>
      <c r="H884" s="48"/>
      <c r="I884" s="204">
        <v>0</v>
      </c>
      <c r="J884" s="78" t="s">
        <v>125</v>
      </c>
      <c r="K884" s="78"/>
      <c r="L884" s="78"/>
      <c r="M884" s="1300">
        <v>0</v>
      </c>
      <c r="N884" s="1301"/>
    </row>
    <row r="885" spans="1:14">
      <c r="A885" s="204">
        <v>0</v>
      </c>
      <c r="B885" s="78" t="s">
        <v>126</v>
      </c>
      <c r="C885" s="78"/>
      <c r="D885" s="78"/>
      <c r="E885" s="1300">
        <v>0</v>
      </c>
      <c r="F885" s="1301"/>
      <c r="G885" s="203"/>
      <c r="H885" s="48"/>
      <c r="I885" s="204">
        <v>0</v>
      </c>
      <c r="J885" s="78" t="s">
        <v>126</v>
      </c>
      <c r="K885" s="78"/>
      <c r="L885" s="78"/>
      <c r="M885" s="1300">
        <v>0</v>
      </c>
      <c r="N885" s="1301"/>
    </row>
    <row r="886" spans="1:14">
      <c r="A886" s="66">
        <f>'Nom. Sic. Sem. 3'!V15</f>
        <v>0</v>
      </c>
      <c r="B886" s="226" t="s">
        <v>261</v>
      </c>
      <c r="C886" s="226"/>
      <c r="D886" s="78"/>
      <c r="E886" s="1298">
        <f>'Nom. Sic. Sem. 3'!W15</f>
        <v>0</v>
      </c>
      <c r="F886" s="1299"/>
      <c r="G886" s="203"/>
      <c r="H886" s="48"/>
      <c r="I886" s="66" t="e">
        <f>'Nom. Sic. Sem. 3'!#REF!</f>
        <v>#REF!</v>
      </c>
      <c r="J886" s="226" t="s">
        <v>261</v>
      </c>
      <c r="K886" s="226"/>
      <c r="L886" s="78"/>
      <c r="M886" s="1298" t="e">
        <f>'Nom. Sic. Sem. 3'!#REF!</f>
        <v>#REF!</v>
      </c>
      <c r="N886" s="1299"/>
    </row>
    <row r="887" spans="1:14">
      <c r="A887" s="66">
        <f>'Nom. Sic. Sem. 3'!X15</f>
        <v>1</v>
      </c>
      <c r="B887" s="226" t="s">
        <v>262</v>
      </c>
      <c r="C887" s="226"/>
      <c r="D887" s="78"/>
      <c r="E887" s="1298">
        <f>'Nom. Sic. Sem. 3'!Y15</f>
        <v>1144.5</v>
      </c>
      <c r="F887" s="1299"/>
      <c r="G887" s="203"/>
      <c r="H887" s="48"/>
      <c r="I887" s="66" t="e">
        <f>'Nom. Sic. Sem. 3'!#REF!</f>
        <v>#REF!</v>
      </c>
      <c r="J887" s="226" t="s">
        <v>262</v>
      </c>
      <c r="K887" s="226"/>
      <c r="L887" s="78"/>
      <c r="M887" s="1298" t="e">
        <f>'Nom. Sic. Sem. 3'!#REF!</f>
        <v>#REF!</v>
      </c>
      <c r="N887" s="1299"/>
    </row>
    <row r="888" spans="1:14">
      <c r="A888" s="204">
        <f>'Nom. Sic. Sem. 3'!$AB$15</f>
        <v>2</v>
      </c>
      <c r="B888" s="78" t="s">
        <v>128</v>
      </c>
      <c r="C888" s="78"/>
      <c r="D888" s="78"/>
      <c r="E888" s="1300">
        <f>'Nom. Sic. Sem. 3'!$AC$15</f>
        <v>1765.8</v>
      </c>
      <c r="F888" s="1301"/>
      <c r="G888" s="203"/>
      <c r="H888" s="48"/>
      <c r="I888" s="204" t="e">
        <f>'Nom. Sic. Sem. 3'!#REF!</f>
        <v>#REF!</v>
      </c>
      <c r="J888" s="78" t="s">
        <v>128</v>
      </c>
      <c r="K888" s="78"/>
      <c r="L888" s="78"/>
      <c r="M888" s="1300" t="e">
        <f>'Nom. Sic. Sem. 3'!#REF!</f>
        <v>#REF!</v>
      </c>
      <c r="N888" s="1301"/>
    </row>
    <row r="889" spans="1:14">
      <c r="A889" s="204">
        <f>'Nom. Sic. Sem. 3'!$O$15</f>
        <v>0</v>
      </c>
      <c r="B889" s="1278" t="str">
        <f>'Nom. Sic. Sem. 1'!$O$4</f>
        <v>PR / RM /F</v>
      </c>
      <c r="C889" s="1278"/>
      <c r="D889" s="1278"/>
      <c r="E889" s="1300">
        <f>'Nom. Sic. Sem. 3'!$P$15</f>
        <v>0</v>
      </c>
      <c r="F889" s="1301"/>
      <c r="G889" s="203"/>
      <c r="H889" s="48"/>
      <c r="I889" s="204" t="e">
        <f>'Nom. Sic. Sem. 3'!#REF!</f>
        <v>#REF!</v>
      </c>
      <c r="J889" s="1278" t="str">
        <f>'Nom. Sic. Sem. 1'!$O$4</f>
        <v>PR / RM /F</v>
      </c>
      <c r="K889" s="1278"/>
      <c r="L889" s="1278"/>
      <c r="M889" s="1300" t="e">
        <f>'Nom. Sic. Sem. 3'!#REF!</f>
        <v>#REF!</v>
      </c>
      <c r="N889" s="1301"/>
    </row>
    <row r="890" spans="1:14" ht="16.5" customHeight="1">
      <c r="A890" s="56"/>
      <c r="B890" s="1261" t="s">
        <v>10</v>
      </c>
      <c r="C890" s="1261"/>
      <c r="D890" s="78"/>
      <c r="E890" s="1298">
        <f>SUM(E881:F889)</f>
        <v>6180.3</v>
      </c>
      <c r="F890" s="1302"/>
      <c r="G890" s="50"/>
      <c r="H890" s="48"/>
      <c r="I890" s="56"/>
      <c r="J890" s="1261" t="s">
        <v>10</v>
      </c>
      <c r="K890" s="1261"/>
      <c r="L890" s="78"/>
      <c r="M890" s="1298" t="e">
        <f>SUM(M881:N889)</f>
        <v>#REF!</v>
      </c>
      <c r="N890" s="1302"/>
    </row>
    <row r="891" spans="1:14">
      <c r="A891" s="1263" t="s">
        <v>105</v>
      </c>
      <c r="B891" s="1248"/>
      <c r="C891" s="1248"/>
      <c r="D891" s="1248"/>
      <c r="E891" s="1248"/>
      <c r="F891" s="1251"/>
      <c r="G891" s="50"/>
      <c r="H891" s="48"/>
      <c r="I891" s="1263" t="s">
        <v>105</v>
      </c>
      <c r="J891" s="1248"/>
      <c r="K891" s="1248"/>
      <c r="L891" s="1248"/>
      <c r="M891" s="1248"/>
      <c r="N891" s="1251"/>
    </row>
    <row r="892" spans="1:14">
      <c r="A892" s="1277" t="s">
        <v>129</v>
      </c>
      <c r="B892" s="1278"/>
      <c r="C892" s="1278"/>
      <c r="D892" s="206">
        <f>'Nom. Sic. Sem. 3'!$AG$15</f>
        <v>0</v>
      </c>
      <c r="E892" s="78"/>
      <c r="F892" s="199"/>
      <c r="G892" s="200"/>
      <c r="H892" s="48"/>
      <c r="I892" s="1277" t="s">
        <v>129</v>
      </c>
      <c r="J892" s="1278"/>
      <c r="K892" s="1278"/>
      <c r="L892" s="206" t="e">
        <f>'Nom. Sic. Sem. 3'!#REF!</f>
        <v>#REF!</v>
      </c>
      <c r="M892" s="78"/>
      <c r="N892" s="199"/>
    </row>
    <row r="893" spans="1:14">
      <c r="A893" s="1277" t="s">
        <v>130</v>
      </c>
      <c r="B893" s="1278"/>
      <c r="C893" s="1278"/>
      <c r="D893" s="206">
        <f>'Nom. Sic. Sem. 3'!$AE$15</f>
        <v>206.01</v>
      </c>
      <c r="E893" s="206"/>
      <c r="F893" s="199"/>
      <c r="G893" s="200"/>
      <c r="H893" s="48"/>
      <c r="I893" s="1277" t="s">
        <v>130</v>
      </c>
      <c r="J893" s="1278"/>
      <c r="K893" s="1278"/>
      <c r="L893" s="206" t="e">
        <f>'Nom. Sic. Sem. 3'!#REF!</f>
        <v>#REF!</v>
      </c>
      <c r="M893" s="206"/>
      <c r="N893" s="199"/>
    </row>
    <row r="894" spans="1:14">
      <c r="A894" s="58" t="s">
        <v>131</v>
      </c>
      <c r="B894" s="59"/>
      <c r="C894" s="59"/>
      <c r="D894" s="206">
        <f>'Nom. Sic. Sem. 3'!$AF$15</f>
        <v>61.803000000000004</v>
      </c>
      <c r="E894" s="78"/>
      <c r="F894" s="199"/>
      <c r="G894" s="200"/>
      <c r="H894" s="48"/>
      <c r="I894" s="58" t="s">
        <v>131</v>
      </c>
      <c r="J894" s="59"/>
      <c r="K894" s="59"/>
      <c r="L894" s="206" t="e">
        <f>'Nom. Sic. Sem. 3'!#REF!</f>
        <v>#REF!</v>
      </c>
      <c r="M894" s="78"/>
      <c r="N894" s="199"/>
    </row>
    <row r="895" spans="1:14">
      <c r="A895" s="1277" t="s">
        <v>132</v>
      </c>
      <c r="B895" s="1278"/>
      <c r="C895" s="1278"/>
      <c r="D895" s="206">
        <f>'Nom. Sic. Sem. 3'!$AH$15</f>
        <v>0</v>
      </c>
      <c r="E895" s="78"/>
      <c r="F895" s="199"/>
      <c r="G895" s="200"/>
      <c r="H895" s="48"/>
      <c r="I895" s="1277" t="s">
        <v>132</v>
      </c>
      <c r="J895" s="1278"/>
      <c r="K895" s="1278"/>
      <c r="L895" s="206" t="e">
        <f>'Nom. Sic. Sem. 3'!#REF!</f>
        <v>#REF!</v>
      </c>
      <c r="M895" s="78"/>
      <c r="N895" s="199"/>
    </row>
    <row r="896" spans="1:14">
      <c r="A896" s="1277" t="s">
        <v>133</v>
      </c>
      <c r="B896" s="1278"/>
      <c r="C896" s="1278"/>
      <c r="D896" s="206">
        <f>'Nom. Sic. Sem. 3'!$AI$15</f>
        <v>61.803000000000004</v>
      </c>
      <c r="E896" s="78"/>
      <c r="F896" s="199"/>
      <c r="G896" s="200"/>
      <c r="H896" s="48"/>
      <c r="I896" s="1277" t="s">
        <v>133</v>
      </c>
      <c r="J896" s="1278"/>
      <c r="K896" s="1278"/>
      <c r="L896" s="206" t="e">
        <f>'Nom. Sic. Sem. 3'!#REF!</f>
        <v>#REF!</v>
      </c>
      <c r="M896" s="78"/>
      <c r="N896" s="199"/>
    </row>
    <row r="897" spans="1:14" ht="13.5" thickBot="1">
      <c r="A897" s="1303" t="s">
        <v>134</v>
      </c>
      <c r="B897" s="1248"/>
      <c r="C897" s="1248"/>
      <c r="D897" s="78"/>
      <c r="E897" s="1304">
        <f>SUM(D892:D896)</f>
        <v>329.61599999999999</v>
      </c>
      <c r="F897" s="1251"/>
      <c r="G897" s="50"/>
      <c r="H897" s="48"/>
      <c r="I897" s="1303" t="s">
        <v>134</v>
      </c>
      <c r="J897" s="1248"/>
      <c r="K897" s="1248"/>
      <c r="L897" s="78"/>
      <c r="M897" s="1304" t="e">
        <f>SUM(L892:L896)</f>
        <v>#REF!</v>
      </c>
      <c r="N897" s="1251"/>
    </row>
    <row r="898" spans="1:14" ht="20.25" customHeight="1" thickBot="1">
      <c r="A898" s="56"/>
      <c r="B898" s="1248" t="s">
        <v>104</v>
      </c>
      <c r="C898" s="1248"/>
      <c r="D898" s="1248"/>
      <c r="E898" s="1292">
        <f>(E890-E897)</f>
        <v>5850.6840000000002</v>
      </c>
      <c r="F898" s="1293"/>
      <c r="G898" s="50"/>
      <c r="H898" s="48"/>
      <c r="I898" s="56"/>
      <c r="J898" s="1248" t="s">
        <v>104</v>
      </c>
      <c r="K898" s="1248"/>
      <c r="L898" s="1248"/>
      <c r="M898" s="1292" t="e">
        <f>(M890-M897)</f>
        <v>#REF!</v>
      </c>
      <c r="N898" s="1293"/>
    </row>
    <row r="899" spans="1:14">
      <c r="A899" s="56"/>
      <c r="B899" s="78"/>
      <c r="C899" s="78"/>
      <c r="D899" s="78"/>
      <c r="E899" s="78"/>
      <c r="F899" s="199"/>
      <c r="G899" s="200"/>
      <c r="H899" s="48"/>
      <c r="I899" s="56"/>
      <c r="J899" s="78"/>
      <c r="K899" s="78"/>
      <c r="L899" s="78"/>
      <c r="M899" s="78"/>
      <c r="N899" s="199"/>
    </row>
    <row r="900" spans="1:14">
      <c r="A900" s="56"/>
      <c r="B900" s="78"/>
      <c r="C900" s="78"/>
      <c r="D900" s="78"/>
      <c r="E900" s="78"/>
      <c r="F900" s="199"/>
      <c r="G900" s="200"/>
      <c r="H900" s="48"/>
      <c r="I900" s="56"/>
      <c r="J900" s="78"/>
      <c r="K900" s="78"/>
      <c r="L900" s="78"/>
      <c r="M900" s="78"/>
      <c r="N900" s="199"/>
    </row>
    <row r="901" spans="1:14">
      <c r="A901" s="1294"/>
      <c r="B901" s="1295"/>
      <c r="C901" s="1295"/>
      <c r="D901" s="78" t="s">
        <v>135</v>
      </c>
      <c r="E901" s="78"/>
      <c r="F901" s="199"/>
      <c r="G901" s="200"/>
      <c r="H901" s="48"/>
      <c r="I901" s="1294"/>
      <c r="J901" s="1295"/>
      <c r="K901" s="1295"/>
      <c r="L901" s="78" t="s">
        <v>135</v>
      </c>
      <c r="M901" s="78"/>
      <c r="N901" s="199"/>
    </row>
    <row r="902" spans="1:14">
      <c r="A902" s="1296" t="s">
        <v>136</v>
      </c>
      <c r="B902" s="1297"/>
      <c r="C902" s="1297"/>
      <c r="D902" s="1248" t="s">
        <v>137</v>
      </c>
      <c r="E902" s="1248"/>
      <c r="F902" s="1251"/>
      <c r="G902" s="50"/>
      <c r="H902" s="48"/>
      <c r="I902" s="1296" t="s">
        <v>136</v>
      </c>
      <c r="J902" s="1297"/>
      <c r="K902" s="1297"/>
      <c r="L902" s="1248" t="s">
        <v>137</v>
      </c>
      <c r="M902" s="1248"/>
      <c r="N902" s="1251"/>
    </row>
    <row r="903" spans="1:14" ht="13.5" thickBot="1">
      <c r="A903" s="208"/>
      <c r="B903" s="209"/>
      <c r="C903" s="209"/>
      <c r="D903" s="209"/>
      <c r="E903" s="209"/>
      <c r="F903" s="210"/>
      <c r="G903" s="200"/>
      <c r="H903" s="48"/>
      <c r="I903" s="208"/>
      <c r="J903" s="209"/>
      <c r="K903" s="209"/>
      <c r="L903" s="209"/>
      <c r="M903" s="209"/>
      <c r="N903" s="210"/>
    </row>
    <row r="904" spans="1:1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</row>
    <row r="905" spans="1:14" ht="13.5" thickBo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</row>
    <row r="906" spans="1:14">
      <c r="A906" s="1274" t="s">
        <v>138</v>
      </c>
      <c r="B906" s="1275"/>
      <c r="C906" s="1275"/>
      <c r="D906" s="1275"/>
      <c r="E906" s="1275"/>
      <c r="F906" s="1276"/>
      <c r="G906" s="50"/>
      <c r="H906" s="48"/>
      <c r="I906" s="1274" t="s">
        <v>138</v>
      </c>
      <c r="J906" s="1275"/>
      <c r="K906" s="1275"/>
      <c r="L906" s="1275"/>
      <c r="M906" s="1275"/>
      <c r="N906" s="1276"/>
    </row>
    <row r="907" spans="1:14">
      <c r="A907" s="56"/>
      <c r="B907" s="78"/>
      <c r="C907" s="78"/>
      <c r="D907" s="198"/>
      <c r="E907" s="78"/>
      <c r="F907" s="199"/>
      <c r="G907" s="200"/>
      <c r="H907" s="48"/>
      <c r="I907" s="56"/>
      <c r="J907" s="78"/>
      <c r="K907" s="78"/>
      <c r="L907" s="198"/>
      <c r="M907" s="78"/>
      <c r="N907" s="199"/>
    </row>
    <row r="908" spans="1:14">
      <c r="A908" s="56" t="s">
        <v>120</v>
      </c>
      <c r="B908" s="201">
        <f>'Nom. Sic. Sem. 3'!$C$4</f>
        <v>43542</v>
      </c>
      <c r="C908" s="78" t="s">
        <v>16</v>
      </c>
      <c r="D908" s="201">
        <f>'Nom. Sic. Sem. 3'!$G$4</f>
        <v>43548</v>
      </c>
      <c r="E908" s="78" t="s">
        <v>121</v>
      </c>
      <c r="F908" s="199">
        <f>'Nom. Sic. Sem. 3'!$J$4</f>
        <v>2019</v>
      </c>
      <c r="G908" s="200"/>
      <c r="H908" s="48"/>
      <c r="I908" s="56" t="s">
        <v>120</v>
      </c>
      <c r="J908" s="201">
        <f>'Nom. Sic. Sem. 3'!$C$4</f>
        <v>43542</v>
      </c>
      <c r="K908" s="78" t="s">
        <v>16</v>
      </c>
      <c r="L908" s="201">
        <f>'Nom. Sic. Sem. 3'!$G$4</f>
        <v>43548</v>
      </c>
      <c r="M908" s="78" t="s">
        <v>121</v>
      </c>
      <c r="N908" s="199">
        <f>'Nom. Sic. Sem. 3'!$J$4</f>
        <v>2019</v>
      </c>
    </row>
    <row r="909" spans="1:14">
      <c r="A909" s="1277" t="s">
        <v>122</v>
      </c>
      <c r="B909" s="1278"/>
      <c r="C909" s="1279" t="str">
        <f>'Nom. Sic. Sem. 3'!$B$31</f>
        <v>Luis Herrera</v>
      </c>
      <c r="D909" s="1279"/>
      <c r="E909" s="1279"/>
      <c r="F909" s="1280"/>
      <c r="G909" s="60"/>
      <c r="H909" s="48"/>
      <c r="I909" s="1277" t="s">
        <v>122</v>
      </c>
      <c r="J909" s="1278"/>
      <c r="K909" s="1279" t="str">
        <f>'Nom. Sic. Sem. 3'!$B$32</f>
        <v>Nabol Alvarez</v>
      </c>
      <c r="L909" s="1279"/>
      <c r="M909" s="1279"/>
      <c r="N909" s="1280"/>
    </row>
    <row r="910" spans="1:14">
      <c r="A910" s="58"/>
      <c r="B910" s="59"/>
      <c r="C910" s="79"/>
      <c r="D910" s="79"/>
      <c r="E910" s="79"/>
      <c r="F910" s="202"/>
      <c r="G910" s="60"/>
      <c r="H910" s="48"/>
      <c r="I910" s="58"/>
      <c r="J910" s="59"/>
      <c r="K910" s="79"/>
      <c r="L910" s="79"/>
      <c r="M910" s="79"/>
      <c r="N910" s="202"/>
    </row>
    <row r="911" spans="1:14">
      <c r="A911" s="197">
        <f>'Nom. Sic. Sem. 3'!$L$31</f>
        <v>0</v>
      </c>
      <c r="B911" s="78" t="s">
        <v>123</v>
      </c>
      <c r="C911" s="78"/>
      <c r="D911" s="78"/>
      <c r="E911" s="1300">
        <f>'Nom. Sic. Sem. 3'!$M$31</f>
        <v>0</v>
      </c>
      <c r="F911" s="1301"/>
      <c r="G911" s="203"/>
      <c r="H911" s="48"/>
      <c r="I911" s="197">
        <f>'Nom. Sic. Sem. 3'!$L$32</f>
        <v>5</v>
      </c>
      <c r="J911" s="78" t="s">
        <v>123</v>
      </c>
      <c r="K911" s="78"/>
      <c r="L911" s="78"/>
      <c r="M911" s="1300">
        <f>'Nom. Sic. Sem. 3'!$M$32</f>
        <v>3000</v>
      </c>
      <c r="N911" s="1301"/>
    </row>
    <row r="912" spans="1:14">
      <c r="A912" s="197"/>
      <c r="B912" s="78"/>
      <c r="C912" s="78"/>
      <c r="D912" s="78"/>
      <c r="E912" s="1300">
        <v>0</v>
      </c>
      <c r="F912" s="1301"/>
      <c r="G912" s="203"/>
      <c r="H912" s="48"/>
      <c r="I912" s="197"/>
      <c r="J912" s="78"/>
      <c r="K912" s="78"/>
      <c r="L912" s="78"/>
      <c r="M912" s="1300">
        <v>0</v>
      </c>
      <c r="N912" s="1301"/>
    </row>
    <row r="913" spans="1:14">
      <c r="A913" s="197"/>
      <c r="B913" s="78" t="s">
        <v>124</v>
      </c>
      <c r="C913" s="78"/>
      <c r="D913" s="78"/>
      <c r="E913" s="1300">
        <f>'Nom. Sic. Sem. 3'!$N$31</f>
        <v>0</v>
      </c>
      <c r="F913" s="1301"/>
      <c r="G913" s="203"/>
      <c r="H913" s="48"/>
      <c r="I913" s="197"/>
      <c r="J913" s="78" t="s">
        <v>124</v>
      </c>
      <c r="K913" s="78"/>
      <c r="L913" s="78"/>
      <c r="M913" s="1300">
        <f>'Nom. Sic. Sem. 3'!$N$32</f>
        <v>0</v>
      </c>
      <c r="N913" s="1301"/>
    </row>
    <row r="914" spans="1:14">
      <c r="A914" s="204">
        <v>0</v>
      </c>
      <c r="B914" s="78" t="s">
        <v>125</v>
      </c>
      <c r="C914" s="78"/>
      <c r="D914" s="78"/>
      <c r="E914" s="1300">
        <v>0</v>
      </c>
      <c r="F914" s="1301"/>
      <c r="G914" s="203"/>
      <c r="H914" s="48"/>
      <c r="I914" s="204">
        <v>0</v>
      </c>
      <c r="J914" s="78" t="s">
        <v>125</v>
      </c>
      <c r="K914" s="78"/>
      <c r="L914" s="78"/>
      <c r="M914" s="1300">
        <v>0</v>
      </c>
      <c r="N914" s="1301"/>
    </row>
    <row r="915" spans="1:14">
      <c r="A915" s="204">
        <v>0</v>
      </c>
      <c r="B915" s="78" t="s">
        <v>126</v>
      </c>
      <c r="C915" s="78"/>
      <c r="D915" s="78"/>
      <c r="E915" s="1300">
        <v>0</v>
      </c>
      <c r="F915" s="1301"/>
      <c r="G915" s="203"/>
      <c r="H915" s="48"/>
      <c r="I915" s="204">
        <v>0</v>
      </c>
      <c r="J915" s="78" t="s">
        <v>126</v>
      </c>
      <c r="K915" s="78"/>
      <c r="L915" s="78"/>
      <c r="M915" s="1300">
        <v>0</v>
      </c>
      <c r="N915" s="1301"/>
    </row>
    <row r="916" spans="1:14">
      <c r="A916" s="66">
        <f>'Nom. Sic. Sem. 3'!V31</f>
        <v>0</v>
      </c>
      <c r="B916" s="226" t="s">
        <v>261</v>
      </c>
      <c r="C916" s="226"/>
      <c r="D916" s="78"/>
      <c r="E916" s="1298">
        <f>'Nom. Sic. Sem. 3'!W31</f>
        <v>0</v>
      </c>
      <c r="F916" s="1299"/>
      <c r="G916" s="203"/>
      <c r="H916" s="48"/>
      <c r="I916" s="66">
        <f>'Nom. Sic. Sem. 3'!V32</f>
        <v>1</v>
      </c>
      <c r="J916" s="226" t="s">
        <v>261</v>
      </c>
      <c r="K916" s="226"/>
      <c r="L916" s="78"/>
      <c r="M916" s="1298">
        <f>'Nom. Sic. Sem. 3'!W32</f>
        <v>1200</v>
      </c>
      <c r="N916" s="1299"/>
    </row>
    <row r="917" spans="1:14">
      <c r="A917" s="66">
        <f>'Nom. Sic. Sem. 3'!X31</f>
        <v>0</v>
      </c>
      <c r="B917" s="226" t="s">
        <v>262</v>
      </c>
      <c r="C917" s="226"/>
      <c r="D917" s="78"/>
      <c r="E917" s="1298">
        <f>'Nom. Sic. Sem. 3'!Y31</f>
        <v>0</v>
      </c>
      <c r="F917" s="1299"/>
      <c r="G917" s="203"/>
      <c r="H917" s="48"/>
      <c r="I917" s="66">
        <f>'Nom. Sic. Sem. 3'!X32</f>
        <v>1</v>
      </c>
      <c r="J917" s="226" t="s">
        <v>262</v>
      </c>
      <c r="K917" s="226"/>
      <c r="L917" s="78"/>
      <c r="M917" s="1298">
        <f>'Nom. Sic. Sem. 3'!Y32</f>
        <v>1050</v>
      </c>
      <c r="N917" s="1299"/>
    </row>
    <row r="918" spans="1:14">
      <c r="A918" s="204">
        <f>'Nom. Sic. Sem. 3'!$AB$31</f>
        <v>0</v>
      </c>
      <c r="B918" s="78" t="s">
        <v>128</v>
      </c>
      <c r="C918" s="78"/>
      <c r="D918" s="78"/>
      <c r="E918" s="1300">
        <f>'Nom. Sic. Sem. 3'!$AC$31</f>
        <v>0</v>
      </c>
      <c r="F918" s="1301"/>
      <c r="G918" s="203"/>
      <c r="H918" s="48"/>
      <c r="I918" s="204">
        <f>'Nom. Sic. Sem. 3'!$AB$32</f>
        <v>2</v>
      </c>
      <c r="J918" s="78" t="s">
        <v>128</v>
      </c>
      <c r="K918" s="78"/>
      <c r="L918" s="78"/>
      <c r="M918" s="1300">
        <f>'Nom. Sic. Sem. 3'!$AC$32</f>
        <v>2100</v>
      </c>
      <c r="N918" s="1301"/>
    </row>
    <row r="919" spans="1:14">
      <c r="A919" s="204">
        <f>'Nom. Sic. Sem. 3'!$O$31</f>
        <v>0</v>
      </c>
      <c r="B919" s="1278" t="str">
        <f>'Nom. Sic. Sem. 1'!$O$4</f>
        <v>PR / RM /F</v>
      </c>
      <c r="C919" s="1278"/>
      <c r="D919" s="1278"/>
      <c r="E919" s="1300">
        <f>'Nom. Sic. Sem. 3'!$P$31</f>
        <v>0</v>
      </c>
      <c r="F919" s="1301"/>
      <c r="G919" s="203"/>
      <c r="H919" s="48"/>
      <c r="I919" s="204">
        <f>'Nom. Sic. Sem. 3'!$O$32</f>
        <v>0</v>
      </c>
      <c r="J919" s="1278" t="str">
        <f>'Nom. Sic. Sem. 1'!$O$4</f>
        <v>PR / RM /F</v>
      </c>
      <c r="K919" s="1278"/>
      <c r="L919" s="1278"/>
      <c r="M919" s="1300">
        <f>'Nom. Sic. Sem. 3'!$P$32</f>
        <v>0</v>
      </c>
      <c r="N919" s="1301"/>
    </row>
    <row r="920" spans="1:14">
      <c r="A920" s="56"/>
      <c r="B920" s="1261" t="s">
        <v>10</v>
      </c>
      <c r="C920" s="1261"/>
      <c r="D920" s="78"/>
      <c r="E920" s="1298">
        <f>SUM(E911:F919)</f>
        <v>0</v>
      </c>
      <c r="F920" s="1302"/>
      <c r="G920" s="50"/>
      <c r="H920" s="48"/>
      <c r="I920" s="56"/>
      <c r="J920" s="1261" t="s">
        <v>10</v>
      </c>
      <c r="K920" s="1261"/>
      <c r="L920" s="78"/>
      <c r="M920" s="1298">
        <f>SUM(M911:N919)</f>
        <v>7350</v>
      </c>
      <c r="N920" s="1302"/>
    </row>
    <row r="921" spans="1:14">
      <c r="A921" s="1263" t="s">
        <v>105</v>
      </c>
      <c r="B921" s="1248"/>
      <c r="C921" s="1248"/>
      <c r="D921" s="1248"/>
      <c r="E921" s="1248"/>
      <c r="F921" s="1251"/>
      <c r="G921" s="50"/>
      <c r="H921" s="48"/>
      <c r="I921" s="1263" t="s">
        <v>105</v>
      </c>
      <c r="J921" s="1248"/>
      <c r="K921" s="1248"/>
      <c r="L921" s="1248"/>
      <c r="M921" s="1248"/>
      <c r="N921" s="1251"/>
    </row>
    <row r="922" spans="1:14">
      <c r="A922" s="1277" t="s">
        <v>129</v>
      </c>
      <c r="B922" s="1278"/>
      <c r="C922" s="1278"/>
      <c r="D922" s="206">
        <f>'Nom. Sic. Sem. 3'!$AG$31</f>
        <v>0</v>
      </c>
      <c r="E922" s="78"/>
      <c r="F922" s="199"/>
      <c r="G922" s="200"/>
      <c r="H922" s="48"/>
      <c r="I922" s="1277" t="s">
        <v>129</v>
      </c>
      <c r="J922" s="1278"/>
      <c r="K922" s="1278"/>
      <c r="L922" s="206">
        <f>'Nom. Sic. Sem. 3'!$AG$32</f>
        <v>0</v>
      </c>
      <c r="M922" s="78"/>
      <c r="N922" s="199"/>
    </row>
    <row r="923" spans="1:14">
      <c r="A923" s="1277" t="s">
        <v>130</v>
      </c>
      <c r="B923" s="1278"/>
      <c r="C923" s="1278"/>
      <c r="D923" s="206">
        <f>'Nom. Sic. Sem. 3'!$AE$31</f>
        <v>0</v>
      </c>
      <c r="E923" s="206"/>
      <c r="F923" s="199"/>
      <c r="G923" s="200"/>
      <c r="H923" s="48"/>
      <c r="I923" s="1277" t="s">
        <v>130</v>
      </c>
      <c r="J923" s="1278"/>
      <c r="K923" s="1278"/>
      <c r="L923" s="206">
        <f>'Nom. Sic. Sem. 3'!$AE$32</f>
        <v>0</v>
      </c>
      <c r="M923" s="206"/>
      <c r="N923" s="199"/>
    </row>
    <row r="924" spans="1:14">
      <c r="A924" s="58" t="s">
        <v>131</v>
      </c>
      <c r="B924" s="59"/>
      <c r="C924" s="59"/>
      <c r="D924" s="206">
        <f>'Nom. Sic. Sem. 3'!$AF$31</f>
        <v>0</v>
      </c>
      <c r="E924" s="78"/>
      <c r="F924" s="199"/>
      <c r="G924" s="200"/>
      <c r="H924" s="48"/>
      <c r="I924" s="58" t="s">
        <v>131</v>
      </c>
      <c r="J924" s="59"/>
      <c r="K924" s="59"/>
      <c r="L924" s="206">
        <f>'Nom. Sic. Sem. 3'!$AF$32</f>
        <v>73.5</v>
      </c>
      <c r="M924" s="78"/>
      <c r="N924" s="199"/>
    </row>
    <row r="925" spans="1:14">
      <c r="A925" s="1277" t="s">
        <v>132</v>
      </c>
      <c r="B925" s="1278"/>
      <c r="C925" s="1278"/>
      <c r="D925" s="206">
        <f>'Nom. Sic. Sem. 3'!$AH$31</f>
        <v>0</v>
      </c>
      <c r="E925" s="78"/>
      <c r="F925" s="199"/>
      <c r="G925" s="200"/>
      <c r="H925" s="48"/>
      <c r="I925" s="1277" t="s">
        <v>132</v>
      </c>
      <c r="J925" s="1278"/>
      <c r="K925" s="1278"/>
      <c r="L925" s="206">
        <f>'Nom. Sic. Sem. 3'!$AH$32</f>
        <v>0</v>
      </c>
      <c r="M925" s="78"/>
      <c r="N925" s="199"/>
    </row>
    <row r="926" spans="1:14">
      <c r="A926" s="1277" t="s">
        <v>133</v>
      </c>
      <c r="B926" s="1278"/>
      <c r="C926" s="1278"/>
      <c r="D926" s="206">
        <f>'Nom. Sic. Sem. 3'!$AI$31</f>
        <v>0</v>
      </c>
      <c r="E926" s="78"/>
      <c r="F926" s="199"/>
      <c r="G926" s="200"/>
      <c r="H926" s="48"/>
      <c r="I926" s="1277" t="s">
        <v>133</v>
      </c>
      <c r="J926" s="1278"/>
      <c r="K926" s="1278"/>
      <c r="L926" s="206">
        <f>'Nom. Sic. Sem. 3'!$AI$32</f>
        <v>73.5</v>
      </c>
      <c r="M926" s="78"/>
      <c r="N926" s="199"/>
    </row>
    <row r="927" spans="1:14" ht="13.5" thickBot="1">
      <c r="A927" s="1303" t="s">
        <v>134</v>
      </c>
      <c r="B927" s="1248"/>
      <c r="C927" s="1248"/>
      <c r="D927" s="78"/>
      <c r="E927" s="1304">
        <f>SUM(D922:D926)</f>
        <v>0</v>
      </c>
      <c r="F927" s="1251"/>
      <c r="G927" s="50"/>
      <c r="H927" s="48"/>
      <c r="I927" s="1303" t="s">
        <v>134</v>
      </c>
      <c r="J927" s="1248"/>
      <c r="K927" s="1248"/>
      <c r="L927" s="78"/>
      <c r="M927" s="1304">
        <f>SUM(L922:L926)</f>
        <v>147</v>
      </c>
      <c r="N927" s="1251"/>
    </row>
    <row r="928" spans="1:14" ht="13.5" thickBot="1">
      <c r="A928" s="56"/>
      <c r="B928" s="1248" t="s">
        <v>104</v>
      </c>
      <c r="C928" s="1248"/>
      <c r="D928" s="1248"/>
      <c r="E928" s="1292">
        <f>(E920-E927)</f>
        <v>0</v>
      </c>
      <c r="F928" s="1293"/>
      <c r="G928" s="50"/>
      <c r="H928" s="48"/>
      <c r="I928" s="56"/>
      <c r="J928" s="1248" t="s">
        <v>104</v>
      </c>
      <c r="K928" s="1248"/>
      <c r="L928" s="1248"/>
      <c r="M928" s="1292">
        <f>(M920-M927)</f>
        <v>7203</v>
      </c>
      <c r="N928" s="1293"/>
    </row>
    <row r="929" spans="1:14">
      <c r="A929" s="56"/>
      <c r="B929" s="78"/>
      <c r="C929" s="78"/>
      <c r="D929" s="78"/>
      <c r="E929" s="78"/>
      <c r="F929" s="199"/>
      <c r="G929" s="200"/>
      <c r="H929" s="48"/>
      <c r="I929" s="56"/>
      <c r="J929" s="78"/>
      <c r="K929" s="78"/>
      <c r="L929" s="78"/>
      <c r="M929" s="78"/>
      <c r="N929" s="199"/>
    </row>
    <row r="930" spans="1:14">
      <c r="A930" s="56"/>
      <c r="B930" s="78"/>
      <c r="C930" s="78"/>
      <c r="D930" s="78"/>
      <c r="E930" s="78"/>
      <c r="F930" s="199"/>
      <c r="G930" s="200"/>
      <c r="H930" s="48"/>
      <c r="I930" s="56"/>
      <c r="J930" s="78"/>
      <c r="K930" s="78"/>
      <c r="L930" s="78"/>
      <c r="M930" s="78"/>
      <c r="N930" s="199"/>
    </row>
    <row r="931" spans="1:14">
      <c r="A931" s="1294"/>
      <c r="B931" s="1295"/>
      <c r="C931" s="1295"/>
      <c r="D931" s="78" t="s">
        <v>135</v>
      </c>
      <c r="E931" s="78"/>
      <c r="F931" s="199"/>
      <c r="G931" s="200"/>
      <c r="H931" s="48"/>
      <c r="I931" s="1294"/>
      <c r="J931" s="1295"/>
      <c r="K931" s="1295"/>
      <c r="L931" s="78" t="s">
        <v>135</v>
      </c>
      <c r="M931" s="78"/>
      <c r="N931" s="199"/>
    </row>
    <row r="932" spans="1:14">
      <c r="A932" s="1296" t="s">
        <v>136</v>
      </c>
      <c r="B932" s="1297"/>
      <c r="C932" s="1297"/>
      <c r="D932" s="1248" t="s">
        <v>137</v>
      </c>
      <c r="E932" s="1248"/>
      <c r="F932" s="1251"/>
      <c r="G932" s="50"/>
      <c r="H932" s="48"/>
      <c r="I932" s="1296" t="s">
        <v>136</v>
      </c>
      <c r="J932" s="1297"/>
      <c r="K932" s="1297"/>
      <c r="L932" s="1248" t="s">
        <v>137</v>
      </c>
      <c r="M932" s="1248"/>
      <c r="N932" s="1251"/>
    </row>
    <row r="933" spans="1:14" ht="13.5" thickBot="1">
      <c r="A933" s="208"/>
      <c r="B933" s="209"/>
      <c r="C933" s="209"/>
      <c r="D933" s="209"/>
      <c r="E933" s="209"/>
      <c r="F933" s="210"/>
      <c r="G933" s="200"/>
      <c r="H933" s="48"/>
      <c r="I933" s="208"/>
      <c r="J933" s="209"/>
      <c r="K933" s="209"/>
      <c r="L933" s="209"/>
      <c r="M933" s="209"/>
      <c r="N933" s="210"/>
    </row>
    <row r="934" spans="1:14">
      <c r="A934" s="78"/>
      <c r="B934" s="78"/>
      <c r="C934" s="78"/>
      <c r="D934" s="78"/>
      <c r="E934" s="78"/>
      <c r="F934" s="78"/>
      <c r="G934" s="200"/>
      <c r="H934" s="78"/>
      <c r="I934" s="78"/>
      <c r="J934" s="78"/>
      <c r="K934" s="78"/>
      <c r="L934" s="78"/>
      <c r="M934" s="78"/>
      <c r="N934" s="78"/>
    </row>
    <row r="935" spans="1:14" ht="13.5" thickBot="1">
      <c r="A935" s="48"/>
      <c r="B935" s="48"/>
      <c r="C935" s="48"/>
      <c r="D935" s="48"/>
      <c r="E935" s="48"/>
      <c r="F935" s="48"/>
      <c r="G935" s="200"/>
      <c r="H935" s="48"/>
      <c r="I935" s="48"/>
      <c r="J935" s="48"/>
      <c r="K935" s="48"/>
      <c r="L935" s="48"/>
      <c r="M935" s="48"/>
      <c r="N935" s="48"/>
    </row>
    <row r="936" spans="1:14">
      <c r="A936" s="1274" t="s">
        <v>138</v>
      </c>
      <c r="B936" s="1275"/>
      <c r="C936" s="1275"/>
      <c r="D936" s="1275"/>
      <c r="E936" s="1275"/>
      <c r="F936" s="1276"/>
      <c r="G936" s="50"/>
      <c r="H936" s="48"/>
      <c r="I936" s="1274" t="s">
        <v>138</v>
      </c>
      <c r="J936" s="1275"/>
      <c r="K936" s="1275"/>
      <c r="L936" s="1275"/>
      <c r="M936" s="1275"/>
      <c r="N936" s="1276"/>
    </row>
    <row r="937" spans="1:14">
      <c r="A937" s="56"/>
      <c r="B937" s="78"/>
      <c r="C937" s="78"/>
      <c r="D937" s="198"/>
      <c r="E937" s="78"/>
      <c r="F937" s="199"/>
      <c r="G937" s="200"/>
      <c r="H937" s="48"/>
      <c r="I937" s="56"/>
      <c r="J937" s="78"/>
      <c r="K937" s="78"/>
      <c r="L937" s="198"/>
      <c r="M937" s="78"/>
      <c r="N937" s="199"/>
    </row>
    <row r="938" spans="1:14">
      <c r="A938" s="56" t="s">
        <v>120</v>
      </c>
      <c r="B938" s="201">
        <f>'Nom. Sic. Sem. 3'!$C$4</f>
        <v>43542</v>
      </c>
      <c r="C938" s="78" t="s">
        <v>16</v>
      </c>
      <c r="D938" s="201">
        <f>'Nom. Sic. Sem. 3'!$G$4</f>
        <v>43548</v>
      </c>
      <c r="E938" s="78" t="s">
        <v>121</v>
      </c>
      <c r="F938" s="199">
        <f>'Nom. Sic. Sem. 3'!$J$4</f>
        <v>2019</v>
      </c>
      <c r="G938" s="200"/>
      <c r="H938" s="48"/>
      <c r="I938" s="56" t="s">
        <v>120</v>
      </c>
      <c r="J938" s="201">
        <f>'Nom. Sic. Sem. 3'!$C$4</f>
        <v>43542</v>
      </c>
      <c r="K938" s="78" t="s">
        <v>16</v>
      </c>
      <c r="L938" s="201">
        <f>'Nom. Sic. Sem. 3'!$G$4</f>
        <v>43548</v>
      </c>
      <c r="M938" s="78" t="s">
        <v>121</v>
      </c>
      <c r="N938" s="199">
        <f>'Nom. Sic. Sem. 3'!$J$4</f>
        <v>2019</v>
      </c>
    </row>
    <row r="939" spans="1:14">
      <c r="A939" s="1277" t="s">
        <v>122</v>
      </c>
      <c r="B939" s="1278"/>
      <c r="C939" s="1279" t="e">
        <f>'Nom. Sic. Sem. 3'!#REF!</f>
        <v>#REF!</v>
      </c>
      <c r="D939" s="1279"/>
      <c r="E939" s="1279"/>
      <c r="F939" s="1280"/>
      <c r="G939" s="60"/>
      <c r="H939" s="48"/>
      <c r="I939" s="1277" t="s">
        <v>122</v>
      </c>
      <c r="J939" s="1278"/>
      <c r="K939" s="1279" t="e">
        <f>'Nom. Sic. Sem. 3'!#REF!</f>
        <v>#REF!</v>
      </c>
      <c r="L939" s="1279"/>
      <c r="M939" s="1279"/>
      <c r="N939" s="1280"/>
    </row>
    <row r="940" spans="1:14">
      <c r="A940" s="58"/>
      <c r="B940" s="59"/>
      <c r="C940" s="79"/>
      <c r="D940" s="79"/>
      <c r="E940" s="79"/>
      <c r="F940" s="202"/>
      <c r="G940" s="60"/>
      <c r="H940" s="48"/>
      <c r="I940" s="58"/>
      <c r="J940" s="59"/>
      <c r="K940" s="79"/>
      <c r="L940" s="79"/>
      <c r="M940" s="79"/>
      <c r="N940" s="202"/>
    </row>
    <row r="941" spans="1:14">
      <c r="A941" s="197" t="e">
        <f>'Nom. Sic. Sem. 3'!#REF!</f>
        <v>#REF!</v>
      </c>
      <c r="B941" s="78" t="s">
        <v>123</v>
      </c>
      <c r="C941" s="78"/>
      <c r="D941" s="78"/>
      <c r="E941" s="1300" t="e">
        <f>'Nom. Sic. Sem. 3'!#REF!</f>
        <v>#REF!</v>
      </c>
      <c r="F941" s="1301"/>
      <c r="G941" s="203"/>
      <c r="H941" s="48"/>
      <c r="I941" s="197" t="e">
        <f>'Nom. Sic. Sem. 3'!#REF!</f>
        <v>#REF!</v>
      </c>
      <c r="J941" s="78" t="s">
        <v>123</v>
      </c>
      <c r="K941" s="78"/>
      <c r="L941" s="78"/>
      <c r="M941" s="1300" t="e">
        <f>'Nom. Sic. Sem. 3'!#REF!</f>
        <v>#REF!</v>
      </c>
      <c r="N941" s="1301"/>
    </row>
    <row r="942" spans="1:14">
      <c r="A942" s="197"/>
      <c r="B942" s="78"/>
      <c r="C942" s="78"/>
      <c r="D942" s="78"/>
      <c r="E942" s="1300">
        <v>0</v>
      </c>
      <c r="F942" s="1301"/>
      <c r="G942" s="203"/>
      <c r="H942" s="48"/>
      <c r="I942" s="197"/>
      <c r="J942" s="78"/>
      <c r="K942" s="78"/>
      <c r="L942" s="78"/>
      <c r="M942" s="1300">
        <v>0</v>
      </c>
      <c r="N942" s="1301"/>
    </row>
    <row r="943" spans="1:14">
      <c r="A943" s="197"/>
      <c r="B943" s="78" t="s">
        <v>124</v>
      </c>
      <c r="C943" s="78"/>
      <c r="D943" s="78"/>
      <c r="E943" s="1300" t="e">
        <f>'Nom. Sic. Sem. 3'!#REF!</f>
        <v>#REF!</v>
      </c>
      <c r="F943" s="1301"/>
      <c r="G943" s="203"/>
      <c r="H943" s="48"/>
      <c r="I943" s="197"/>
      <c r="J943" s="78" t="s">
        <v>124</v>
      </c>
      <c r="K943" s="78"/>
      <c r="L943" s="78"/>
      <c r="M943" s="1300" t="e">
        <f>'Nom. Sic. Sem. 3'!#REF!</f>
        <v>#REF!</v>
      </c>
      <c r="N943" s="1301"/>
    </row>
    <row r="944" spans="1:14">
      <c r="A944" s="204">
        <v>0</v>
      </c>
      <c r="B944" s="78" t="s">
        <v>125</v>
      </c>
      <c r="C944" s="78"/>
      <c r="D944" s="78"/>
      <c r="E944" s="1300">
        <v>0</v>
      </c>
      <c r="F944" s="1301"/>
      <c r="G944" s="203"/>
      <c r="H944" s="48"/>
      <c r="I944" s="204">
        <v>0</v>
      </c>
      <c r="J944" s="78" t="s">
        <v>125</v>
      </c>
      <c r="K944" s="78"/>
      <c r="L944" s="78"/>
      <c r="M944" s="1300">
        <v>0</v>
      </c>
      <c r="N944" s="1301"/>
    </row>
    <row r="945" spans="1:14">
      <c r="A945" s="204">
        <v>0</v>
      </c>
      <c r="B945" s="78" t="s">
        <v>126</v>
      </c>
      <c r="C945" s="78"/>
      <c r="D945" s="78"/>
      <c r="E945" s="1300">
        <v>0</v>
      </c>
      <c r="F945" s="1301"/>
      <c r="G945" s="203"/>
      <c r="H945" s="48"/>
      <c r="I945" s="204">
        <v>0</v>
      </c>
      <c r="J945" s="78" t="s">
        <v>126</v>
      </c>
      <c r="K945" s="78"/>
      <c r="L945" s="78"/>
      <c r="M945" s="1300">
        <v>0</v>
      </c>
      <c r="N945" s="1301"/>
    </row>
    <row r="946" spans="1:14">
      <c r="A946" s="66" t="e">
        <f>'Nom. Sic. Sem. 3'!#REF!</f>
        <v>#REF!</v>
      </c>
      <c r="B946" s="226" t="s">
        <v>261</v>
      </c>
      <c r="C946" s="226"/>
      <c r="D946" s="78"/>
      <c r="E946" s="1298" t="e">
        <f>'Nom. Sic. Sem. 3'!#REF!</f>
        <v>#REF!</v>
      </c>
      <c r="F946" s="1299"/>
      <c r="G946" s="203"/>
      <c r="H946" s="48"/>
      <c r="I946" s="66" t="e">
        <f>'Nom. Sic. Sem. 3'!#REF!</f>
        <v>#REF!</v>
      </c>
      <c r="J946" s="226" t="s">
        <v>261</v>
      </c>
      <c r="K946" s="226"/>
      <c r="L946" s="78"/>
      <c r="M946" s="1298" t="e">
        <f>'Nom. Sic. Sem. 3'!#REF!</f>
        <v>#REF!</v>
      </c>
      <c r="N946" s="1299"/>
    </row>
    <row r="947" spans="1:14">
      <c r="A947" s="66" t="e">
        <f>'Nom. Sic. Sem. 3'!#REF!</f>
        <v>#REF!</v>
      </c>
      <c r="B947" s="226" t="s">
        <v>262</v>
      </c>
      <c r="C947" s="226"/>
      <c r="D947" s="78"/>
      <c r="E947" s="1298" t="e">
        <f>'Nom. Sic. Sem. 3'!#REF!</f>
        <v>#REF!</v>
      </c>
      <c r="F947" s="1299"/>
      <c r="G947" s="203"/>
      <c r="H947" s="48"/>
      <c r="I947" s="66" t="e">
        <f>'Nom. Sic. Sem. 3'!#REF!</f>
        <v>#REF!</v>
      </c>
      <c r="J947" s="226" t="s">
        <v>262</v>
      </c>
      <c r="K947" s="226"/>
      <c r="L947" s="78"/>
      <c r="M947" s="1298" t="e">
        <f>'Nom. Sic. Sem. 3'!#REF!</f>
        <v>#REF!</v>
      </c>
      <c r="N947" s="1299"/>
    </row>
    <row r="948" spans="1:14">
      <c r="A948" s="204" t="e">
        <f>'Nom. Sic. Sem. 3'!#REF!</f>
        <v>#REF!</v>
      </c>
      <c r="B948" s="78" t="s">
        <v>128</v>
      </c>
      <c r="C948" s="78"/>
      <c r="D948" s="78"/>
      <c r="E948" s="1300" t="e">
        <f>'Nom. Sic. Sem. 3'!#REF!</f>
        <v>#REF!</v>
      </c>
      <c r="F948" s="1301"/>
      <c r="G948" s="203"/>
      <c r="H948" s="48"/>
      <c r="I948" s="204" t="e">
        <f>'Nom. Sic. Sem. 3'!#REF!</f>
        <v>#REF!</v>
      </c>
      <c r="J948" s="78" t="s">
        <v>128</v>
      </c>
      <c r="K948" s="78"/>
      <c r="L948" s="78"/>
      <c r="M948" s="1300" t="e">
        <f>'Nom. Sic. Sem. 3'!#REF!</f>
        <v>#REF!</v>
      </c>
      <c r="N948" s="1301"/>
    </row>
    <row r="949" spans="1:14">
      <c r="A949" s="204" t="e">
        <f>'Nom. Sic. Sem. 3'!#REF!</f>
        <v>#REF!</v>
      </c>
      <c r="B949" s="1278" t="str">
        <f>'Nom. Sic. Sem. 1'!$O$4</f>
        <v>PR / RM /F</v>
      </c>
      <c r="C949" s="1278"/>
      <c r="D949" s="1278"/>
      <c r="E949" s="1300" t="e">
        <f>'Nom. Sic. Sem. 3'!#REF!</f>
        <v>#REF!</v>
      </c>
      <c r="F949" s="1301"/>
      <c r="G949" s="203"/>
      <c r="H949" s="48"/>
      <c r="I949" s="204" t="e">
        <f>'Nom. Sic. Sem. 3'!#REF!</f>
        <v>#REF!</v>
      </c>
      <c r="J949" s="1278" t="str">
        <f>'Nom. Sic. Sem. 1'!$O$4</f>
        <v>PR / RM /F</v>
      </c>
      <c r="K949" s="1278"/>
      <c r="L949" s="1278"/>
      <c r="M949" s="1300" t="e">
        <f>'Nom. Sic. Sem. 3'!#REF!</f>
        <v>#REF!</v>
      </c>
      <c r="N949" s="1301"/>
    </row>
    <row r="950" spans="1:14">
      <c r="A950" s="56"/>
      <c r="B950" s="1261" t="s">
        <v>10</v>
      </c>
      <c r="C950" s="1261"/>
      <c r="D950" s="78"/>
      <c r="E950" s="1298" t="e">
        <f>SUM(E941:F949)</f>
        <v>#REF!</v>
      </c>
      <c r="F950" s="1302"/>
      <c r="G950" s="50"/>
      <c r="H950" s="48"/>
      <c r="I950" s="56"/>
      <c r="J950" s="1261" t="s">
        <v>10</v>
      </c>
      <c r="K950" s="1261"/>
      <c r="L950" s="78"/>
      <c r="M950" s="1298" t="e">
        <f>SUM(M941:N949)</f>
        <v>#REF!</v>
      </c>
      <c r="N950" s="1302"/>
    </row>
    <row r="951" spans="1:14">
      <c r="A951" s="1263" t="s">
        <v>105</v>
      </c>
      <c r="B951" s="1248"/>
      <c r="C951" s="1248"/>
      <c r="D951" s="1248"/>
      <c r="E951" s="1248"/>
      <c r="F951" s="1251"/>
      <c r="G951" s="50"/>
      <c r="H951" s="48"/>
      <c r="I951" s="1263" t="s">
        <v>105</v>
      </c>
      <c r="J951" s="1248"/>
      <c r="K951" s="1248"/>
      <c r="L951" s="1248"/>
      <c r="M951" s="1248"/>
      <c r="N951" s="1251"/>
    </row>
    <row r="952" spans="1:14">
      <c r="A952" s="1277" t="s">
        <v>129</v>
      </c>
      <c r="B952" s="1278"/>
      <c r="C952" s="1278"/>
      <c r="D952" s="206" t="e">
        <f>'Nom. Sic. Sem. 3'!#REF!</f>
        <v>#REF!</v>
      </c>
      <c r="E952" s="78"/>
      <c r="F952" s="199"/>
      <c r="G952" s="200"/>
      <c r="H952" s="48"/>
      <c r="I952" s="1277" t="s">
        <v>129</v>
      </c>
      <c r="J952" s="1278"/>
      <c r="K952" s="1278"/>
      <c r="L952" s="206" t="e">
        <f>'Nom. Sic. Sem. 3'!#REF!</f>
        <v>#REF!</v>
      </c>
      <c r="M952" s="78"/>
      <c r="N952" s="199"/>
    </row>
    <row r="953" spans="1:14">
      <c r="A953" s="1277" t="s">
        <v>130</v>
      </c>
      <c r="B953" s="1278"/>
      <c r="C953" s="1278"/>
      <c r="D953" s="206" t="e">
        <f>'Nom. Sic. Sem. 3'!#REF!</f>
        <v>#REF!</v>
      </c>
      <c r="E953" s="206"/>
      <c r="F953" s="199"/>
      <c r="G953" s="200"/>
      <c r="H953" s="48"/>
      <c r="I953" s="1277" t="s">
        <v>130</v>
      </c>
      <c r="J953" s="1278"/>
      <c r="K953" s="1278"/>
      <c r="L953" s="206" t="e">
        <f>'Nom. Sic. Sem. 3'!#REF!</f>
        <v>#REF!</v>
      </c>
      <c r="M953" s="206"/>
      <c r="N953" s="199"/>
    </row>
    <row r="954" spans="1:14">
      <c r="A954" s="58" t="s">
        <v>131</v>
      </c>
      <c r="B954" s="59"/>
      <c r="C954" s="59"/>
      <c r="D954" s="206" t="e">
        <f>'Nom. Sic. Sem. 3'!#REF!</f>
        <v>#REF!</v>
      </c>
      <c r="E954" s="78"/>
      <c r="F954" s="199"/>
      <c r="G954" s="200"/>
      <c r="H954" s="48"/>
      <c r="I954" s="58" t="s">
        <v>131</v>
      </c>
      <c r="J954" s="59"/>
      <c r="K954" s="59"/>
      <c r="L954" s="206" t="e">
        <f>'Nom. Sic. Sem. 3'!#REF!</f>
        <v>#REF!</v>
      </c>
      <c r="M954" s="78"/>
      <c r="N954" s="199"/>
    </row>
    <row r="955" spans="1:14">
      <c r="A955" s="1277" t="s">
        <v>132</v>
      </c>
      <c r="B955" s="1278"/>
      <c r="C955" s="1278"/>
      <c r="D955" s="206" t="e">
        <f>'Nom. Sic. Sem. 3'!#REF!</f>
        <v>#REF!</v>
      </c>
      <c r="E955" s="78"/>
      <c r="F955" s="199"/>
      <c r="G955" s="200"/>
      <c r="H955" s="48"/>
      <c r="I955" s="1277" t="s">
        <v>132</v>
      </c>
      <c r="J955" s="1278"/>
      <c r="K955" s="1278"/>
      <c r="L955" s="206" t="e">
        <f>'Nom. Sic. Sem. 3'!#REF!</f>
        <v>#REF!</v>
      </c>
      <c r="M955" s="78"/>
      <c r="N955" s="199"/>
    </row>
    <row r="956" spans="1:14">
      <c r="A956" s="1277" t="s">
        <v>133</v>
      </c>
      <c r="B956" s="1278"/>
      <c r="C956" s="1278"/>
      <c r="D956" s="206" t="e">
        <f>'Nom. Sic. Sem. 3'!#REF!</f>
        <v>#REF!</v>
      </c>
      <c r="E956" s="78"/>
      <c r="F956" s="199"/>
      <c r="G956" s="200"/>
      <c r="H956" s="48"/>
      <c r="I956" s="1277" t="s">
        <v>133</v>
      </c>
      <c r="J956" s="1278"/>
      <c r="K956" s="1278"/>
      <c r="L956" s="206" t="e">
        <f>'Nom. Sic. Sem. 3'!#REF!</f>
        <v>#REF!</v>
      </c>
      <c r="M956" s="78"/>
      <c r="N956" s="199"/>
    </row>
    <row r="957" spans="1:14" ht="13.5" thickBot="1">
      <c r="A957" s="1303" t="s">
        <v>134</v>
      </c>
      <c r="B957" s="1248"/>
      <c r="C957" s="1248"/>
      <c r="D957" s="78"/>
      <c r="E957" s="1304" t="e">
        <f>SUM(D952:D956)</f>
        <v>#REF!</v>
      </c>
      <c r="F957" s="1251"/>
      <c r="G957" s="50"/>
      <c r="H957" s="48"/>
      <c r="I957" s="1303" t="s">
        <v>134</v>
      </c>
      <c r="J957" s="1248"/>
      <c r="K957" s="1248"/>
      <c r="L957" s="78"/>
      <c r="M957" s="1304" t="e">
        <f>SUM(L952:L956)</f>
        <v>#REF!</v>
      </c>
      <c r="N957" s="1251"/>
    </row>
    <row r="958" spans="1:14" ht="13.5" thickBot="1">
      <c r="A958" s="56"/>
      <c r="B958" s="1248" t="s">
        <v>104</v>
      </c>
      <c r="C958" s="1248"/>
      <c r="D958" s="1248"/>
      <c r="E958" s="1292" t="e">
        <f>(E950-E957)</f>
        <v>#REF!</v>
      </c>
      <c r="F958" s="1293"/>
      <c r="G958" s="50"/>
      <c r="H958" s="48"/>
      <c r="I958" s="56"/>
      <c r="J958" s="1248" t="s">
        <v>104</v>
      </c>
      <c r="K958" s="1248"/>
      <c r="L958" s="1248"/>
      <c r="M958" s="1292" t="e">
        <f>(M950-M957)</f>
        <v>#REF!</v>
      </c>
      <c r="N958" s="1293"/>
    </row>
    <row r="959" spans="1:14">
      <c r="A959" s="56"/>
      <c r="B959" s="78"/>
      <c r="C959" s="78"/>
      <c r="D959" s="78"/>
      <c r="E959" s="78"/>
      <c r="F959" s="199"/>
      <c r="G959" s="200"/>
      <c r="H959" s="48"/>
      <c r="I959" s="56"/>
      <c r="J959" s="78"/>
      <c r="K959" s="78"/>
      <c r="L959" s="78"/>
      <c r="M959" s="78"/>
      <c r="N959" s="199"/>
    </row>
    <row r="960" spans="1:14">
      <c r="A960" s="56"/>
      <c r="B960" s="78"/>
      <c r="C960" s="78"/>
      <c r="D960" s="78"/>
      <c r="E960" s="78"/>
      <c r="F960" s="199"/>
      <c r="G960" s="200"/>
      <c r="H960" s="48"/>
      <c r="I960" s="56"/>
      <c r="J960" s="78"/>
      <c r="K960" s="78"/>
      <c r="L960" s="78"/>
      <c r="M960" s="78"/>
      <c r="N960" s="199"/>
    </row>
    <row r="961" spans="1:14">
      <c r="A961" s="1294"/>
      <c r="B961" s="1295"/>
      <c r="C961" s="1295"/>
      <c r="D961" s="78" t="s">
        <v>135</v>
      </c>
      <c r="E961" s="78"/>
      <c r="F961" s="199"/>
      <c r="G961" s="200"/>
      <c r="H961" s="48"/>
      <c r="I961" s="1294"/>
      <c r="J961" s="1295"/>
      <c r="K961" s="1295"/>
      <c r="L961" s="78" t="s">
        <v>135</v>
      </c>
      <c r="M961" s="78"/>
      <c r="N961" s="199"/>
    </row>
    <row r="962" spans="1:14">
      <c r="A962" s="1296" t="s">
        <v>136</v>
      </c>
      <c r="B962" s="1297"/>
      <c r="C962" s="1297"/>
      <c r="D962" s="1248" t="s">
        <v>137</v>
      </c>
      <c r="E962" s="1248"/>
      <c r="F962" s="1251"/>
      <c r="G962" s="50"/>
      <c r="H962" s="48"/>
      <c r="I962" s="1296" t="s">
        <v>136</v>
      </c>
      <c r="J962" s="1297"/>
      <c r="K962" s="1297"/>
      <c r="L962" s="1248" t="s">
        <v>137</v>
      </c>
      <c r="M962" s="1248"/>
      <c r="N962" s="1251"/>
    </row>
    <row r="963" spans="1:14" ht="13.5" thickBot="1">
      <c r="A963" s="208"/>
      <c r="B963" s="209"/>
      <c r="C963" s="209"/>
      <c r="D963" s="209"/>
      <c r="E963" s="209"/>
      <c r="F963" s="210"/>
      <c r="G963" s="200"/>
      <c r="H963" s="48"/>
      <c r="I963" s="208"/>
      <c r="J963" s="209"/>
      <c r="K963" s="209"/>
      <c r="L963" s="209"/>
      <c r="M963" s="209"/>
      <c r="N963" s="210"/>
    </row>
    <row r="964" spans="1:1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</row>
    <row r="965" spans="1:14" ht="13.5" thickBo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</row>
    <row r="966" spans="1:14">
      <c r="A966" s="1274" t="s">
        <v>138</v>
      </c>
      <c r="B966" s="1275"/>
      <c r="C966" s="1275"/>
      <c r="D966" s="1275"/>
      <c r="E966" s="1275"/>
      <c r="F966" s="1276"/>
      <c r="G966" s="200"/>
      <c r="H966" s="48"/>
      <c r="I966" s="1274" t="s">
        <v>138</v>
      </c>
      <c r="J966" s="1275"/>
      <c r="K966" s="1275"/>
      <c r="L966" s="1275"/>
      <c r="M966" s="1275"/>
      <c r="N966" s="1276"/>
    </row>
    <row r="967" spans="1:14">
      <c r="A967" s="56"/>
      <c r="B967" s="78"/>
      <c r="C967" s="78"/>
      <c r="D967" s="198"/>
      <c r="E967" s="78"/>
      <c r="F967" s="199"/>
      <c r="G967" s="60"/>
      <c r="H967" s="48"/>
      <c r="I967" s="56"/>
      <c r="J967" s="78"/>
      <c r="K967" s="78"/>
      <c r="L967" s="198"/>
      <c r="M967" s="78"/>
      <c r="N967" s="199"/>
    </row>
    <row r="968" spans="1:14">
      <c r="A968" s="56" t="s">
        <v>120</v>
      </c>
      <c r="B968" s="201">
        <f>'Nom. Sic. Sem. 3'!$C$4</f>
        <v>43542</v>
      </c>
      <c r="C968" s="78" t="s">
        <v>16</v>
      </c>
      <c r="D968" s="201">
        <f>'Nom. Sic. Sem. 3'!$G$4</f>
        <v>43548</v>
      </c>
      <c r="E968" s="78" t="s">
        <v>121</v>
      </c>
      <c r="F968" s="199">
        <f>'Nom. Sic. Sem. 3'!$J$4</f>
        <v>2019</v>
      </c>
      <c r="G968" s="60"/>
      <c r="H968" s="48"/>
      <c r="I968" s="56" t="s">
        <v>120</v>
      </c>
      <c r="J968" s="201">
        <f>'Nom. Sic. Sem. 3'!$C$4</f>
        <v>43542</v>
      </c>
      <c r="K968" s="78" t="s">
        <v>16</v>
      </c>
      <c r="L968" s="201">
        <f>'Nom. Sic. Sem. 3'!$G$4</f>
        <v>43548</v>
      </c>
      <c r="M968" s="78" t="s">
        <v>121</v>
      </c>
      <c r="N968" s="199">
        <f>'Nom. Sic. Sem. 3'!$J$4</f>
        <v>2019</v>
      </c>
    </row>
    <row r="969" spans="1:14">
      <c r="A969" s="1277" t="s">
        <v>122</v>
      </c>
      <c r="B969" s="1278"/>
      <c r="C969" s="1279" t="str">
        <f>'Nom. Sic. Sem. 3'!$B$33</f>
        <v>Libardo A. Torrealba</v>
      </c>
      <c r="D969" s="1279"/>
      <c r="E969" s="1279"/>
      <c r="F969" s="1280"/>
      <c r="G969" s="203"/>
      <c r="H969" s="48"/>
      <c r="I969" s="1277" t="s">
        <v>122</v>
      </c>
      <c r="J969" s="1278"/>
      <c r="K969" s="1279" t="str">
        <f>'Nom. Sic. Sem. 3'!$B$34</f>
        <v>Jorge R. Garcia</v>
      </c>
      <c r="L969" s="1279"/>
      <c r="M969" s="1279"/>
      <c r="N969" s="1280"/>
    </row>
    <row r="970" spans="1:14">
      <c r="A970" s="58"/>
      <c r="B970" s="59"/>
      <c r="C970" s="79"/>
      <c r="D970" s="79"/>
      <c r="E970" s="79"/>
      <c r="F970" s="202"/>
      <c r="G970" s="203"/>
      <c r="H970" s="48"/>
      <c r="I970" s="58"/>
      <c r="J970" s="59"/>
      <c r="K970" s="79"/>
      <c r="L970" s="79"/>
      <c r="M970" s="79"/>
      <c r="N970" s="202"/>
    </row>
    <row r="971" spans="1:14">
      <c r="A971" s="197">
        <f>'Nom. Sic. Sem. 3'!$L$33</f>
        <v>5</v>
      </c>
      <c r="B971" s="78" t="s">
        <v>123</v>
      </c>
      <c r="C971" s="78"/>
      <c r="D971" s="78"/>
      <c r="E971" s="1300">
        <f>'Nom. Sic. Sem. 3'!$M$33</f>
        <v>3600</v>
      </c>
      <c r="F971" s="1301"/>
      <c r="G971" s="203"/>
      <c r="H971" s="48"/>
      <c r="I971" s="197">
        <f>'Nom. Sic. Sem. 3'!$L$34</f>
        <v>5</v>
      </c>
      <c r="J971" s="78" t="s">
        <v>123</v>
      </c>
      <c r="K971" s="78"/>
      <c r="L971" s="78"/>
      <c r="M971" s="1300">
        <f>'Nom. Sic. Sem. 3'!$M$34</f>
        <v>3600</v>
      </c>
      <c r="N971" s="1301"/>
    </row>
    <row r="972" spans="1:14">
      <c r="A972" s="197"/>
      <c r="B972" s="78"/>
      <c r="C972" s="78"/>
      <c r="D972" s="78"/>
      <c r="E972" s="1300">
        <v>0</v>
      </c>
      <c r="F972" s="1301"/>
      <c r="G972" s="203"/>
      <c r="H972" s="48"/>
      <c r="I972" s="197"/>
      <c r="J972" s="78"/>
      <c r="K972" s="78"/>
      <c r="L972" s="78"/>
      <c r="M972" s="1300">
        <v>0</v>
      </c>
      <c r="N972" s="1301"/>
    </row>
    <row r="973" spans="1:14">
      <c r="A973" s="197"/>
      <c r="B973" s="78" t="s">
        <v>124</v>
      </c>
      <c r="C973" s="78"/>
      <c r="D973" s="78"/>
      <c r="E973" s="1300">
        <f>'Nom. Sic. Sem. 3'!$N$33</f>
        <v>0</v>
      </c>
      <c r="F973" s="1301"/>
      <c r="G973" s="203"/>
      <c r="H973" s="48"/>
      <c r="I973" s="197"/>
      <c r="J973" s="78" t="s">
        <v>124</v>
      </c>
      <c r="K973" s="78"/>
      <c r="L973" s="78"/>
      <c r="M973" s="1300">
        <f>'Nom. Sic. Sem. 3'!$N$34</f>
        <v>0</v>
      </c>
      <c r="N973" s="1301"/>
    </row>
    <row r="974" spans="1:14">
      <c r="A974" s="204">
        <v>0</v>
      </c>
      <c r="B974" s="78" t="s">
        <v>125</v>
      </c>
      <c r="C974" s="78"/>
      <c r="D974" s="78"/>
      <c r="E974" s="1300">
        <v>0</v>
      </c>
      <c r="F974" s="1301"/>
      <c r="G974" s="203"/>
      <c r="H974" s="48"/>
      <c r="I974" s="204">
        <v>0</v>
      </c>
      <c r="J974" s="78" t="s">
        <v>125</v>
      </c>
      <c r="K974" s="78"/>
      <c r="L974" s="78"/>
      <c r="M974" s="1300">
        <v>0</v>
      </c>
      <c r="N974" s="1301"/>
    </row>
    <row r="975" spans="1:14">
      <c r="A975" s="204">
        <v>0</v>
      </c>
      <c r="B975" s="78" t="s">
        <v>126</v>
      </c>
      <c r="C975" s="78"/>
      <c r="D975" s="78"/>
      <c r="E975" s="1300">
        <v>0</v>
      </c>
      <c r="F975" s="1301"/>
      <c r="G975" s="203"/>
      <c r="H975" s="48"/>
      <c r="I975" s="204">
        <v>0</v>
      </c>
      <c r="J975" s="78" t="s">
        <v>126</v>
      </c>
      <c r="K975" s="78"/>
      <c r="L975" s="78"/>
      <c r="M975" s="1300">
        <v>0</v>
      </c>
      <c r="N975" s="1301"/>
    </row>
    <row r="976" spans="1:14">
      <c r="A976" s="66">
        <f>'Nom. Sic. Sem. 3'!V33</f>
        <v>1</v>
      </c>
      <c r="B976" s="226" t="s">
        <v>261</v>
      </c>
      <c r="C976" s="226"/>
      <c r="D976" s="78"/>
      <c r="E976" s="1298">
        <f>'Nom. Sic. Sem. 3'!W33</f>
        <v>1440</v>
      </c>
      <c r="F976" s="1299"/>
      <c r="G976" s="203"/>
      <c r="H976" s="48"/>
      <c r="I976" s="66">
        <f>'Nom. Sic. Sem. 3'!V34</f>
        <v>0</v>
      </c>
      <c r="J976" s="226" t="s">
        <v>261</v>
      </c>
      <c r="K976" s="226"/>
      <c r="L976" s="78"/>
      <c r="M976" s="1298">
        <f>'Nom. Sic. Sem. 3'!W34</f>
        <v>0</v>
      </c>
      <c r="N976" s="1299"/>
    </row>
    <row r="977" spans="1:14">
      <c r="A977" s="66">
        <f>'Nom. Sic. Sem. 3'!X33</f>
        <v>1</v>
      </c>
      <c r="B977" s="226" t="s">
        <v>262</v>
      </c>
      <c r="C977" s="226"/>
      <c r="D977" s="78"/>
      <c r="E977" s="1298">
        <f>'Nom. Sic. Sem. 3'!Y33</f>
        <v>1260</v>
      </c>
      <c r="F977" s="1299"/>
      <c r="G977" s="203"/>
      <c r="H977" s="48"/>
      <c r="I977" s="66">
        <f>'Nom. Sic. Sem. 3'!X34</f>
        <v>1</v>
      </c>
      <c r="J977" s="226" t="s">
        <v>262</v>
      </c>
      <c r="K977" s="226"/>
      <c r="L977" s="78"/>
      <c r="M977" s="1298">
        <f>'Nom. Sic. Sem. 3'!Y34</f>
        <v>1260</v>
      </c>
      <c r="N977" s="1299"/>
    </row>
    <row r="978" spans="1:14">
      <c r="A978" s="204">
        <f>'Nom. Sic. Sem. 3'!$AB$33</f>
        <v>2</v>
      </c>
      <c r="B978" s="78" t="s">
        <v>128</v>
      </c>
      <c r="C978" s="78"/>
      <c r="D978" s="78"/>
      <c r="E978" s="1300">
        <f>'Nom. Sic. Sem. 3'!$AC$33</f>
        <v>2520</v>
      </c>
      <c r="F978" s="1301"/>
      <c r="G978" s="50"/>
      <c r="H978" s="48"/>
      <c r="I978" s="204">
        <f>'Nom. Sic. Sem. 3'!$AB$34</f>
        <v>2</v>
      </c>
      <c r="J978" s="78" t="s">
        <v>128</v>
      </c>
      <c r="K978" s="78"/>
      <c r="L978" s="78"/>
      <c r="M978" s="1300">
        <f>'Nom. Sic. Sem. 3'!$AC$34</f>
        <v>1944</v>
      </c>
      <c r="N978" s="1301"/>
    </row>
    <row r="979" spans="1:14">
      <c r="A979" s="204">
        <f>'Nom. Sic. Sem. 3'!$O$33</f>
        <v>0</v>
      </c>
      <c r="B979" s="1278" t="str">
        <f>'Nom. Sic. Sem. 1'!$O$4</f>
        <v>PR / RM /F</v>
      </c>
      <c r="C979" s="1278"/>
      <c r="D979" s="1278"/>
      <c r="E979" s="1300">
        <f>'Nom. Sic. Sem. 3'!$P$33</f>
        <v>0</v>
      </c>
      <c r="F979" s="1301"/>
      <c r="G979" s="50"/>
      <c r="H979" s="48"/>
      <c r="I979" s="204">
        <f>'Nom. Sic. Sem. 3'!$O$34</f>
        <v>0</v>
      </c>
      <c r="J979" s="1278" t="str">
        <f>'Nom. Sic. Sem. 1'!$O$4</f>
        <v>PR / RM /F</v>
      </c>
      <c r="K979" s="1278"/>
      <c r="L979" s="1278"/>
      <c r="M979" s="1300">
        <f>'Nom. Sic. Sem. 3'!$P$34</f>
        <v>0</v>
      </c>
      <c r="N979" s="1301"/>
    </row>
    <row r="980" spans="1:14">
      <c r="A980" s="56"/>
      <c r="B980" s="1261" t="s">
        <v>10</v>
      </c>
      <c r="C980" s="1261"/>
      <c r="D980" s="78"/>
      <c r="E980" s="1298">
        <f>SUM(E971:F979)</f>
        <v>8820</v>
      </c>
      <c r="F980" s="1302"/>
      <c r="G980" s="200"/>
      <c r="H980" s="48"/>
      <c r="I980" s="56"/>
      <c r="J980" s="1261" t="s">
        <v>10</v>
      </c>
      <c r="K980" s="1261"/>
      <c r="L980" s="78"/>
      <c r="M980" s="1298">
        <f>SUM(M971:N979)</f>
        <v>6804</v>
      </c>
      <c r="N980" s="1302"/>
    </row>
    <row r="981" spans="1:14">
      <c r="A981" s="1263" t="s">
        <v>105</v>
      </c>
      <c r="B981" s="1248"/>
      <c r="C981" s="1248"/>
      <c r="D981" s="1248"/>
      <c r="E981" s="1248"/>
      <c r="F981" s="1251"/>
      <c r="G981" s="200"/>
      <c r="H981" s="48"/>
      <c r="I981" s="1263" t="s">
        <v>105</v>
      </c>
      <c r="J981" s="1248"/>
      <c r="K981" s="1248"/>
      <c r="L981" s="1248"/>
      <c r="M981" s="1248"/>
      <c r="N981" s="1251"/>
    </row>
    <row r="982" spans="1:14">
      <c r="A982" s="1277" t="s">
        <v>129</v>
      </c>
      <c r="B982" s="1278"/>
      <c r="C982" s="1278"/>
      <c r="D982" s="206">
        <f>'Nom. Sic. Sem. 3'!$AG$33</f>
        <v>0</v>
      </c>
      <c r="E982" s="78"/>
      <c r="F982" s="199"/>
      <c r="G982" s="200"/>
      <c r="H982" s="48"/>
      <c r="I982" s="1277" t="s">
        <v>129</v>
      </c>
      <c r="J982" s="1278"/>
      <c r="K982" s="1278"/>
      <c r="L982" s="206">
        <f>'Nom. Sic. Sem. 3'!$AG$34</f>
        <v>0</v>
      </c>
      <c r="M982" s="78"/>
      <c r="N982" s="199"/>
    </row>
    <row r="983" spans="1:14">
      <c r="A983" s="1277" t="s">
        <v>130</v>
      </c>
      <c r="B983" s="1278"/>
      <c r="C983" s="1278"/>
      <c r="D983" s="206">
        <f>'Nom. Sic. Sem. 3'!$AE$33</f>
        <v>226.79999999999998</v>
      </c>
      <c r="E983" s="206"/>
      <c r="F983" s="199"/>
      <c r="G983" s="200"/>
      <c r="H983" s="48"/>
      <c r="I983" s="1277" t="s">
        <v>130</v>
      </c>
      <c r="J983" s="1278"/>
      <c r="K983" s="1278"/>
      <c r="L983" s="206">
        <f>'Nom. Sic. Sem. 3'!$AE$34</f>
        <v>0</v>
      </c>
      <c r="M983" s="206"/>
      <c r="N983" s="199"/>
    </row>
    <row r="984" spans="1:14">
      <c r="A984" s="58" t="s">
        <v>131</v>
      </c>
      <c r="B984" s="59"/>
      <c r="C984" s="59"/>
      <c r="D984" s="206">
        <f>'Nom. Sic. Sem. 3'!$AF$33</f>
        <v>88.2</v>
      </c>
      <c r="E984" s="78"/>
      <c r="F984" s="199"/>
      <c r="G984" s="200"/>
      <c r="H984" s="48"/>
      <c r="I984" s="58" t="s">
        <v>131</v>
      </c>
      <c r="J984" s="59"/>
      <c r="K984" s="59"/>
      <c r="L984" s="206">
        <f>'Nom. Sic. Sem. 3'!$AF$34</f>
        <v>68.040000000000006</v>
      </c>
      <c r="M984" s="78"/>
      <c r="N984" s="199"/>
    </row>
    <row r="985" spans="1:14">
      <c r="A985" s="1277" t="s">
        <v>132</v>
      </c>
      <c r="B985" s="1278"/>
      <c r="C985" s="1278"/>
      <c r="D985" s="206">
        <f>'Nom. Sic. Sem. 3'!$AH$33</f>
        <v>0</v>
      </c>
      <c r="E985" s="78"/>
      <c r="F985" s="199"/>
      <c r="G985" s="50"/>
      <c r="H985" s="48"/>
      <c r="I985" s="1277" t="s">
        <v>132</v>
      </c>
      <c r="J985" s="1278"/>
      <c r="K985" s="1278"/>
      <c r="L985" s="206">
        <f>'Nom. Sic. Sem. 3'!$AH$34</f>
        <v>0</v>
      </c>
      <c r="M985" s="78"/>
      <c r="N985" s="199"/>
    </row>
    <row r="986" spans="1:14">
      <c r="A986" s="1277" t="s">
        <v>133</v>
      </c>
      <c r="B986" s="1278"/>
      <c r="C986" s="1278"/>
      <c r="D986" s="206">
        <f>'Nom. Sic. Sem. 3'!$AI$33</f>
        <v>88.2</v>
      </c>
      <c r="E986" s="78"/>
      <c r="F986" s="199"/>
      <c r="G986" s="50"/>
      <c r="H986" s="48"/>
      <c r="I986" s="1277" t="s">
        <v>133</v>
      </c>
      <c r="J986" s="1278"/>
      <c r="K986" s="1278"/>
      <c r="L986" s="206">
        <f>'Nom. Sic. Sem. 3'!$AI$34</f>
        <v>68.040000000000006</v>
      </c>
      <c r="M986" s="78"/>
      <c r="N986" s="199"/>
    </row>
    <row r="987" spans="1:14" ht="13.5" thickBot="1">
      <c r="A987" s="1303" t="s">
        <v>134</v>
      </c>
      <c r="B987" s="1248"/>
      <c r="C987" s="1248"/>
      <c r="D987" s="78"/>
      <c r="E987" s="1304">
        <f>SUM(D982:D986)</f>
        <v>403.2</v>
      </c>
      <c r="F987" s="1251"/>
      <c r="G987" s="200"/>
      <c r="H987" s="48"/>
      <c r="I987" s="1303" t="s">
        <v>134</v>
      </c>
      <c r="J987" s="1248"/>
      <c r="K987" s="1248"/>
      <c r="L987" s="78"/>
      <c r="M987" s="1304">
        <f>SUM(L982:L986)</f>
        <v>136.08000000000001</v>
      </c>
      <c r="N987" s="1251"/>
    </row>
    <row r="988" spans="1:14" ht="13.5" thickBot="1">
      <c r="A988" s="56"/>
      <c r="B988" s="1248" t="s">
        <v>104</v>
      </c>
      <c r="C988" s="1248"/>
      <c r="D988" s="1248"/>
      <c r="E988" s="1292">
        <f>(E980-E987)</f>
        <v>8416.7999999999993</v>
      </c>
      <c r="F988" s="1293"/>
      <c r="G988" s="200"/>
      <c r="H988" s="48"/>
      <c r="I988" s="56"/>
      <c r="J988" s="1248" t="s">
        <v>104</v>
      </c>
      <c r="K988" s="1248"/>
      <c r="L988" s="1248"/>
      <c r="M988" s="1292">
        <f>(M980-M987)</f>
        <v>6667.92</v>
      </c>
      <c r="N988" s="1293"/>
    </row>
    <row r="989" spans="1:14">
      <c r="A989" s="56"/>
      <c r="B989" s="78"/>
      <c r="C989" s="78"/>
      <c r="D989" s="78"/>
      <c r="E989" s="78"/>
      <c r="F989" s="199"/>
      <c r="G989" s="200"/>
      <c r="H989" s="48"/>
      <c r="I989" s="56"/>
      <c r="J989" s="78"/>
      <c r="K989" s="78"/>
      <c r="L989" s="78"/>
      <c r="M989" s="78"/>
      <c r="N989" s="199"/>
    </row>
    <row r="990" spans="1:14">
      <c r="A990" s="56"/>
      <c r="B990" s="78"/>
      <c r="C990" s="78"/>
      <c r="D990" s="78"/>
      <c r="E990" s="78"/>
      <c r="F990" s="199"/>
      <c r="G990" s="50"/>
      <c r="H990" s="48"/>
      <c r="I990" s="56"/>
      <c r="J990" s="78"/>
      <c r="K990" s="78"/>
      <c r="L990" s="78"/>
      <c r="M990" s="78"/>
      <c r="N990" s="199"/>
    </row>
    <row r="991" spans="1:14">
      <c r="A991" s="1294"/>
      <c r="B991" s="1295"/>
      <c r="C991" s="1295"/>
      <c r="D991" s="78" t="s">
        <v>135</v>
      </c>
      <c r="E991" s="78"/>
      <c r="F991" s="199"/>
      <c r="G991" s="200"/>
      <c r="H991" s="48"/>
      <c r="I991" s="1294"/>
      <c r="J991" s="1295"/>
      <c r="K991" s="1295"/>
      <c r="L991" s="78" t="s">
        <v>135</v>
      </c>
      <c r="M991" s="78"/>
      <c r="N991" s="199"/>
    </row>
    <row r="992" spans="1:14">
      <c r="A992" s="1296" t="s">
        <v>136</v>
      </c>
      <c r="B992" s="1297"/>
      <c r="C992" s="1297"/>
      <c r="D992" s="1248" t="s">
        <v>137</v>
      </c>
      <c r="E992" s="1248"/>
      <c r="F992" s="1251"/>
      <c r="G992" s="200"/>
      <c r="H992" s="48"/>
      <c r="I992" s="1296" t="s">
        <v>136</v>
      </c>
      <c r="J992" s="1297"/>
      <c r="K992" s="1297"/>
      <c r="L992" s="1248" t="s">
        <v>137</v>
      </c>
      <c r="M992" s="1248"/>
      <c r="N992" s="1251"/>
    </row>
    <row r="993" spans="1:14" ht="13.5" thickBot="1">
      <c r="A993" s="208"/>
      <c r="B993" s="209"/>
      <c r="C993" s="209"/>
      <c r="D993" s="209"/>
      <c r="E993" s="209"/>
      <c r="F993" s="210"/>
      <c r="G993" s="200"/>
      <c r="H993" s="48"/>
      <c r="I993" s="208"/>
      <c r="J993" s="209"/>
      <c r="K993" s="209"/>
      <c r="L993" s="209"/>
      <c r="M993" s="209"/>
      <c r="N993" s="210"/>
    </row>
    <row r="994" spans="1:14">
      <c r="A994" s="78"/>
      <c r="B994" s="78"/>
      <c r="C994" s="78"/>
      <c r="D994" s="78"/>
      <c r="E994" s="78"/>
      <c r="F994" s="78"/>
      <c r="G994" s="50"/>
      <c r="H994" s="78"/>
      <c r="I994" s="78"/>
      <c r="J994" s="78"/>
      <c r="K994" s="78"/>
      <c r="L994" s="78"/>
      <c r="M994" s="78"/>
      <c r="N994" s="78"/>
    </row>
    <row r="995" spans="1:14" ht="13.5" thickBot="1">
      <c r="A995" s="48"/>
      <c r="B995" s="48"/>
      <c r="C995" s="48"/>
      <c r="D995" s="48"/>
      <c r="E995" s="48"/>
      <c r="F995" s="48"/>
      <c r="G995" s="200"/>
      <c r="H995" s="48"/>
      <c r="I995" s="48"/>
      <c r="J995" s="48"/>
      <c r="K995" s="48"/>
      <c r="L995" s="48"/>
      <c r="M995" s="48"/>
      <c r="N995" s="48"/>
    </row>
    <row r="996" spans="1:14">
      <c r="A996" s="1274" t="s">
        <v>138</v>
      </c>
      <c r="B996" s="1275"/>
      <c r="C996" s="1275"/>
      <c r="D996" s="1275"/>
      <c r="E996" s="1275"/>
      <c r="F996" s="1276"/>
      <c r="G996" s="200"/>
      <c r="H996" s="48"/>
      <c r="I996" s="1274" t="s">
        <v>138</v>
      </c>
      <c r="J996" s="1275"/>
      <c r="K996" s="1275"/>
      <c r="L996" s="1275"/>
      <c r="M996" s="1275"/>
      <c r="N996" s="1276"/>
    </row>
    <row r="997" spans="1:14">
      <c r="A997" s="56"/>
      <c r="B997" s="78"/>
      <c r="C997" s="78"/>
      <c r="D997" s="198"/>
      <c r="E997" s="78"/>
      <c r="F997" s="199"/>
      <c r="G997" s="60"/>
      <c r="H997" s="48"/>
      <c r="I997" s="56"/>
      <c r="J997" s="78"/>
      <c r="K997" s="78"/>
      <c r="L997" s="198"/>
      <c r="M997" s="78"/>
      <c r="N997" s="199"/>
    </row>
    <row r="998" spans="1:14">
      <c r="A998" s="56" t="s">
        <v>120</v>
      </c>
      <c r="B998" s="201">
        <f>'Nom. Sic. Sem. 3'!$C$4</f>
        <v>43542</v>
      </c>
      <c r="C998" s="78" t="s">
        <v>16</v>
      </c>
      <c r="D998" s="201">
        <f>'Nom. Sic. Sem. 3'!$G$4</f>
        <v>43548</v>
      </c>
      <c r="E998" s="78" t="s">
        <v>121</v>
      </c>
      <c r="F998" s="199">
        <f>'Nom. Sic. Sem. 3'!$J$4</f>
        <v>2019</v>
      </c>
      <c r="G998" s="60"/>
      <c r="H998" s="48"/>
      <c r="I998" s="56" t="s">
        <v>120</v>
      </c>
      <c r="J998" s="201">
        <f>'Nom. Sic. Sem. 3'!$C$4</f>
        <v>43542</v>
      </c>
      <c r="K998" s="78" t="s">
        <v>16</v>
      </c>
      <c r="L998" s="201">
        <f>'Nom. Sic. Sem. 3'!$G$4</f>
        <v>43548</v>
      </c>
      <c r="M998" s="78" t="s">
        <v>121</v>
      </c>
      <c r="N998" s="199">
        <f>'Nom. Sic. Sem. 3'!$J$4</f>
        <v>2019</v>
      </c>
    </row>
    <row r="999" spans="1:14">
      <c r="A999" s="1277" t="s">
        <v>122</v>
      </c>
      <c r="B999" s="1278"/>
      <c r="C999" s="1279" t="str">
        <f>'Nom. Sic. Sem. 3'!$B$35</f>
        <v>Armando  Jose Nuñez</v>
      </c>
      <c r="D999" s="1279"/>
      <c r="E999" s="1279"/>
      <c r="F999" s="1280"/>
      <c r="G999" s="203"/>
      <c r="H999" s="48"/>
      <c r="I999" s="1277" t="s">
        <v>122</v>
      </c>
      <c r="J999" s="1278"/>
      <c r="K999" s="1279" t="e">
        <f>'Nom. Sic. Sem. 3'!#REF!</f>
        <v>#REF!</v>
      </c>
      <c r="L999" s="1279"/>
      <c r="M999" s="1279"/>
      <c r="N999" s="1280"/>
    </row>
    <row r="1000" spans="1:14">
      <c r="A1000" s="58"/>
      <c r="B1000" s="59"/>
      <c r="C1000" s="79"/>
      <c r="D1000" s="79"/>
      <c r="E1000" s="79"/>
      <c r="F1000" s="202"/>
      <c r="G1000" s="203"/>
      <c r="H1000" s="48"/>
      <c r="I1000" s="58"/>
      <c r="J1000" s="59"/>
      <c r="K1000" s="79"/>
      <c r="L1000" s="79"/>
      <c r="M1000" s="79"/>
      <c r="N1000" s="202"/>
    </row>
    <row r="1001" spans="1:14">
      <c r="A1001" s="197">
        <f>'Nom. Sic. Sem. 3'!$L$35</f>
        <v>0</v>
      </c>
      <c r="B1001" s="78" t="s">
        <v>123</v>
      </c>
      <c r="C1001" s="78"/>
      <c r="D1001" s="78"/>
      <c r="E1001" s="1300">
        <f>'Nom. Sic. Sem. 3'!$M$35</f>
        <v>0</v>
      </c>
      <c r="F1001" s="1301"/>
      <c r="G1001" s="203"/>
      <c r="H1001" s="48"/>
      <c r="I1001" s="197" t="e">
        <f>'Nom. Sic. Sem. 3'!#REF!</f>
        <v>#REF!</v>
      </c>
      <c r="J1001" s="78" t="s">
        <v>123</v>
      </c>
      <c r="K1001" s="78"/>
      <c r="L1001" s="78"/>
      <c r="M1001" s="1300" t="e">
        <f>'Nom. Sic. Sem. 3'!#REF!</f>
        <v>#REF!</v>
      </c>
      <c r="N1001" s="1301"/>
    </row>
    <row r="1002" spans="1:14">
      <c r="A1002" s="197"/>
      <c r="B1002" s="78"/>
      <c r="C1002" s="78"/>
      <c r="D1002" s="78"/>
      <c r="E1002" s="1300">
        <v>0</v>
      </c>
      <c r="F1002" s="1301"/>
      <c r="G1002" s="203"/>
      <c r="H1002" s="48"/>
      <c r="I1002" s="197"/>
      <c r="J1002" s="78"/>
      <c r="K1002" s="78"/>
      <c r="L1002" s="78"/>
      <c r="M1002" s="1300">
        <v>0</v>
      </c>
      <c r="N1002" s="1301"/>
    </row>
    <row r="1003" spans="1:14">
      <c r="A1003" s="197"/>
      <c r="B1003" s="78" t="s">
        <v>124</v>
      </c>
      <c r="C1003" s="78"/>
      <c r="D1003" s="78"/>
      <c r="E1003" s="1300">
        <f>'Nom. Sic. Sem. 3'!$N$35</f>
        <v>262.5</v>
      </c>
      <c r="F1003" s="1301"/>
      <c r="G1003" s="203"/>
      <c r="H1003" s="48"/>
      <c r="I1003" s="197"/>
      <c r="J1003" s="78" t="s">
        <v>124</v>
      </c>
      <c r="K1003" s="78"/>
      <c r="L1003" s="78"/>
      <c r="M1003" s="1300" t="e">
        <f>'Nom. Sic. Sem. 3'!#REF!</f>
        <v>#REF!</v>
      </c>
      <c r="N1003" s="1301"/>
    </row>
    <row r="1004" spans="1:14">
      <c r="A1004" s="204">
        <v>0</v>
      </c>
      <c r="B1004" s="78" t="s">
        <v>125</v>
      </c>
      <c r="C1004" s="78"/>
      <c r="D1004" s="78"/>
      <c r="E1004" s="1300">
        <v>0</v>
      </c>
      <c r="F1004" s="1301"/>
      <c r="G1004" s="203"/>
      <c r="H1004" s="48"/>
      <c r="I1004" s="204">
        <v>0</v>
      </c>
      <c r="J1004" s="78" t="s">
        <v>125</v>
      </c>
      <c r="K1004" s="78"/>
      <c r="L1004" s="78"/>
      <c r="M1004" s="1300">
        <v>0</v>
      </c>
      <c r="N1004" s="1301"/>
    </row>
    <row r="1005" spans="1:14">
      <c r="A1005" s="204">
        <v>0</v>
      </c>
      <c r="B1005" s="78" t="s">
        <v>126</v>
      </c>
      <c r="C1005" s="78"/>
      <c r="D1005" s="78"/>
      <c r="E1005" s="1300">
        <v>0</v>
      </c>
      <c r="F1005" s="1301"/>
      <c r="G1005" s="203"/>
      <c r="H1005" s="48"/>
      <c r="I1005" s="204">
        <v>0</v>
      </c>
      <c r="J1005" s="78" t="s">
        <v>126</v>
      </c>
      <c r="K1005" s="78"/>
      <c r="L1005" s="78"/>
      <c r="M1005" s="1300">
        <v>0</v>
      </c>
      <c r="N1005" s="1301"/>
    </row>
    <row r="1006" spans="1:14">
      <c r="A1006" s="66">
        <f>'Nom. Sic. Sem. 3'!V35</f>
        <v>0</v>
      </c>
      <c r="B1006" s="226" t="s">
        <v>261</v>
      </c>
      <c r="C1006" s="226"/>
      <c r="D1006" s="78"/>
      <c r="E1006" s="1298">
        <f>'Nom. Sic. Sem. 3'!W35</f>
        <v>0</v>
      </c>
      <c r="F1006" s="1299"/>
      <c r="G1006" s="203"/>
      <c r="H1006" s="48"/>
      <c r="I1006" s="66" t="e">
        <f>'Nom. Sic. Sem. 3'!#REF!</f>
        <v>#REF!</v>
      </c>
      <c r="J1006" s="226" t="s">
        <v>261</v>
      </c>
      <c r="K1006" s="226"/>
      <c r="L1006" s="78"/>
      <c r="M1006" s="1298" t="e">
        <f>'Nom. Sic. Sem. 3'!#REF!</f>
        <v>#REF!</v>
      </c>
      <c r="N1006" s="1299"/>
    </row>
    <row r="1007" spans="1:14">
      <c r="A1007" s="66">
        <f>'Nom. Sic. Sem. 3'!X35</f>
        <v>0</v>
      </c>
      <c r="B1007" s="226" t="s">
        <v>262</v>
      </c>
      <c r="C1007" s="226"/>
      <c r="D1007" s="78"/>
      <c r="E1007" s="1298">
        <f>'Nom. Sic. Sem. 3'!Y35</f>
        <v>0</v>
      </c>
      <c r="F1007" s="1299"/>
      <c r="G1007" s="203"/>
      <c r="H1007" s="48"/>
      <c r="I1007" s="66" t="e">
        <f>'Nom. Sic. Sem. 3'!#REF!</f>
        <v>#REF!</v>
      </c>
      <c r="J1007" s="226" t="s">
        <v>262</v>
      </c>
      <c r="K1007" s="226"/>
      <c r="L1007" s="78"/>
      <c r="M1007" s="1298" t="e">
        <f>'Nom. Sic. Sem. 3'!#REF!</f>
        <v>#REF!</v>
      </c>
      <c r="N1007" s="1299"/>
    </row>
    <row r="1008" spans="1:14">
      <c r="A1008" s="204">
        <f>'Nom. Sic. Sem. 3'!$AB$35</f>
        <v>0</v>
      </c>
      <c r="B1008" s="78" t="s">
        <v>128</v>
      </c>
      <c r="C1008" s="78"/>
      <c r="D1008" s="78"/>
      <c r="E1008" s="1300">
        <f>'Nom. Sic. Sem. 3'!$AC$35</f>
        <v>0</v>
      </c>
      <c r="F1008" s="1301"/>
      <c r="G1008" s="50"/>
      <c r="H1008" s="48"/>
      <c r="I1008" s="204" t="e">
        <f>'Nom. Sic. Sem. 3'!#REF!</f>
        <v>#REF!</v>
      </c>
      <c r="J1008" s="78" t="s">
        <v>128</v>
      </c>
      <c r="K1008" s="78"/>
      <c r="L1008" s="78"/>
      <c r="M1008" s="1300" t="e">
        <f>'Nom. Sic. Sem. 3'!#REF!</f>
        <v>#REF!</v>
      </c>
      <c r="N1008" s="1301"/>
    </row>
    <row r="1009" spans="1:14">
      <c r="A1009" s="204">
        <f>'Nom. Sic. Sem. 3'!$O$35</f>
        <v>0</v>
      </c>
      <c r="B1009" s="1278" t="str">
        <f>'Nom. Sic. Sem. 1'!$O$4</f>
        <v>PR / RM /F</v>
      </c>
      <c r="C1009" s="1278"/>
      <c r="D1009" s="1278"/>
      <c r="E1009" s="1300">
        <f>'Nom. Sic. Sem. 3'!$P$35</f>
        <v>0</v>
      </c>
      <c r="F1009" s="1301"/>
      <c r="G1009" s="50"/>
      <c r="H1009" s="48"/>
      <c r="I1009" s="204" t="e">
        <f>'Nom. Sic. Sem. 3'!#REF!</f>
        <v>#REF!</v>
      </c>
      <c r="J1009" s="1278" t="str">
        <f>'Nom. Sic. Sem. 1'!$O$4</f>
        <v>PR / RM /F</v>
      </c>
      <c r="K1009" s="1278"/>
      <c r="L1009" s="1278"/>
      <c r="M1009" s="1300" t="e">
        <f>'Nom. Sic. Sem. 3'!#REF!</f>
        <v>#REF!</v>
      </c>
      <c r="N1009" s="1301"/>
    </row>
    <row r="1010" spans="1:14">
      <c r="A1010" s="56"/>
      <c r="B1010" s="1261" t="s">
        <v>10</v>
      </c>
      <c r="C1010" s="1261"/>
      <c r="D1010" s="78"/>
      <c r="E1010" s="1298">
        <f>SUM(E1001:F1009)</f>
        <v>262.5</v>
      </c>
      <c r="F1010" s="1302"/>
      <c r="G1010" s="200"/>
      <c r="H1010" s="48"/>
      <c r="I1010" s="56"/>
      <c r="J1010" s="1261" t="s">
        <v>10</v>
      </c>
      <c r="K1010" s="1261"/>
      <c r="L1010" s="78"/>
      <c r="M1010" s="1298" t="e">
        <f>SUM(M1001:N1009)</f>
        <v>#REF!</v>
      </c>
      <c r="N1010" s="1302"/>
    </row>
    <row r="1011" spans="1:14">
      <c r="A1011" s="1263" t="s">
        <v>105</v>
      </c>
      <c r="B1011" s="1248"/>
      <c r="C1011" s="1248"/>
      <c r="D1011" s="1248"/>
      <c r="E1011" s="1248"/>
      <c r="F1011" s="1251"/>
      <c r="G1011" s="200"/>
      <c r="H1011" s="48"/>
      <c r="I1011" s="1263" t="s">
        <v>105</v>
      </c>
      <c r="J1011" s="1248"/>
      <c r="K1011" s="1248"/>
      <c r="L1011" s="1248"/>
      <c r="M1011" s="1248"/>
      <c r="N1011" s="1251"/>
    </row>
    <row r="1012" spans="1:14">
      <c r="A1012" s="1277" t="s">
        <v>129</v>
      </c>
      <c r="B1012" s="1278"/>
      <c r="C1012" s="1278"/>
      <c r="D1012" s="206">
        <f>'Nom. Sic. Sem. 3'!$AG$35</f>
        <v>0</v>
      </c>
      <c r="E1012" s="78"/>
      <c r="F1012" s="199"/>
      <c r="G1012" s="200"/>
      <c r="H1012" s="48"/>
      <c r="I1012" s="1277" t="s">
        <v>129</v>
      </c>
      <c r="J1012" s="1278"/>
      <c r="K1012" s="1278"/>
      <c r="L1012" s="206" t="e">
        <f>'Nom. Sic. Sem. 3'!#REF!</f>
        <v>#REF!</v>
      </c>
      <c r="M1012" s="78"/>
      <c r="N1012" s="199"/>
    </row>
    <row r="1013" spans="1:14">
      <c r="A1013" s="1277" t="s">
        <v>130</v>
      </c>
      <c r="B1013" s="1278"/>
      <c r="C1013" s="1278"/>
      <c r="D1013" s="206">
        <f>'Nom. Sic. Sem. 3'!$AE$35</f>
        <v>0</v>
      </c>
      <c r="E1013" s="206"/>
      <c r="F1013" s="199"/>
      <c r="G1013" s="200"/>
      <c r="H1013" s="48"/>
      <c r="I1013" s="1277" t="s">
        <v>130</v>
      </c>
      <c r="J1013" s="1278"/>
      <c r="K1013" s="1278"/>
      <c r="L1013" s="206" t="e">
        <f>'Nom. Sic. Sem. 3'!#REF!</f>
        <v>#REF!</v>
      </c>
      <c r="M1013" s="206"/>
      <c r="N1013" s="199"/>
    </row>
    <row r="1014" spans="1:14">
      <c r="A1014" s="58" t="s">
        <v>131</v>
      </c>
      <c r="B1014" s="59"/>
      <c r="C1014" s="59"/>
      <c r="D1014" s="206">
        <f>'Nom. Sic. Sem. 3'!$AF$35</f>
        <v>0</v>
      </c>
      <c r="E1014" s="78"/>
      <c r="F1014" s="199"/>
      <c r="G1014" s="200"/>
      <c r="H1014" s="48"/>
      <c r="I1014" s="58" t="s">
        <v>131</v>
      </c>
      <c r="J1014" s="59"/>
      <c r="K1014" s="59"/>
      <c r="L1014" s="206" t="e">
        <f>'Nom. Sic. Sem. 3'!#REF!</f>
        <v>#REF!</v>
      </c>
      <c r="M1014" s="78"/>
      <c r="N1014" s="199"/>
    </row>
    <row r="1015" spans="1:14">
      <c r="A1015" s="1277" t="s">
        <v>132</v>
      </c>
      <c r="B1015" s="1278"/>
      <c r="C1015" s="1278"/>
      <c r="D1015" s="206">
        <f>'Nom. Sic. Sem. 3'!$AH$35</f>
        <v>0</v>
      </c>
      <c r="E1015" s="78"/>
      <c r="F1015" s="199"/>
      <c r="G1015" s="50"/>
      <c r="H1015" s="48"/>
      <c r="I1015" s="1277" t="s">
        <v>132</v>
      </c>
      <c r="J1015" s="1278"/>
      <c r="K1015" s="1278"/>
      <c r="L1015" s="206" t="e">
        <f>'Nom. Sic. Sem. 3'!#REF!</f>
        <v>#REF!</v>
      </c>
      <c r="M1015" s="78"/>
      <c r="N1015" s="199"/>
    </row>
    <row r="1016" spans="1:14">
      <c r="A1016" s="1277" t="s">
        <v>133</v>
      </c>
      <c r="B1016" s="1278"/>
      <c r="C1016" s="1278"/>
      <c r="D1016" s="206">
        <f>'Nom. Sic. Sem. 3'!$AI$35</f>
        <v>0</v>
      </c>
      <c r="E1016" s="78"/>
      <c r="F1016" s="199"/>
      <c r="G1016" s="50"/>
      <c r="H1016" s="48"/>
      <c r="I1016" s="1277" t="s">
        <v>133</v>
      </c>
      <c r="J1016" s="1278"/>
      <c r="K1016" s="1278"/>
      <c r="L1016" s="206" t="e">
        <f>'Nom. Sic. Sem. 3'!#REF!</f>
        <v>#REF!</v>
      </c>
      <c r="M1016" s="78"/>
      <c r="N1016" s="199"/>
    </row>
    <row r="1017" spans="1:14" ht="13.5" thickBot="1">
      <c r="A1017" s="1303" t="s">
        <v>134</v>
      </c>
      <c r="B1017" s="1248"/>
      <c r="C1017" s="1248"/>
      <c r="D1017" s="78"/>
      <c r="E1017" s="1304">
        <f>SUM(D1012:D1016)</f>
        <v>0</v>
      </c>
      <c r="F1017" s="1251"/>
      <c r="G1017" s="200"/>
      <c r="H1017" s="48"/>
      <c r="I1017" s="1303" t="s">
        <v>134</v>
      </c>
      <c r="J1017" s="1248"/>
      <c r="K1017" s="1248"/>
      <c r="L1017" s="78"/>
      <c r="M1017" s="1304" t="e">
        <f>SUM(L1012:L1016)</f>
        <v>#REF!</v>
      </c>
      <c r="N1017" s="1251"/>
    </row>
    <row r="1018" spans="1:14" ht="13.5" thickBot="1">
      <c r="A1018" s="56"/>
      <c r="B1018" s="1248" t="s">
        <v>104</v>
      </c>
      <c r="C1018" s="1248"/>
      <c r="D1018" s="1248"/>
      <c r="E1018" s="1292">
        <f>(E1010-E1017)</f>
        <v>262.5</v>
      </c>
      <c r="F1018" s="1293"/>
      <c r="G1018" s="200"/>
      <c r="H1018" s="48"/>
      <c r="I1018" s="56"/>
      <c r="J1018" s="1248" t="s">
        <v>104</v>
      </c>
      <c r="K1018" s="1248"/>
      <c r="L1018" s="1248"/>
      <c r="M1018" s="1292" t="e">
        <f>(M1010-M1017)</f>
        <v>#REF!</v>
      </c>
      <c r="N1018" s="1293"/>
    </row>
    <row r="1019" spans="1:14">
      <c r="A1019" s="56"/>
      <c r="B1019" s="78"/>
      <c r="C1019" s="78"/>
      <c r="D1019" s="78"/>
      <c r="E1019" s="78"/>
      <c r="F1019" s="199"/>
      <c r="G1019" s="200"/>
      <c r="H1019" s="48"/>
      <c r="I1019" s="56"/>
      <c r="J1019" s="78"/>
      <c r="K1019" s="78"/>
      <c r="L1019" s="78"/>
      <c r="M1019" s="78"/>
      <c r="N1019" s="199"/>
    </row>
    <row r="1020" spans="1:14">
      <c r="A1020" s="56"/>
      <c r="B1020" s="78"/>
      <c r="C1020" s="78"/>
      <c r="D1020" s="78"/>
      <c r="E1020" s="78"/>
      <c r="F1020" s="199"/>
      <c r="G1020" s="50"/>
      <c r="H1020" s="48"/>
      <c r="I1020" s="56"/>
      <c r="J1020" s="78"/>
      <c r="K1020" s="78"/>
      <c r="L1020" s="78"/>
      <c r="M1020" s="78"/>
      <c r="N1020" s="199"/>
    </row>
    <row r="1021" spans="1:14">
      <c r="A1021" s="1294"/>
      <c r="B1021" s="1295"/>
      <c r="C1021" s="1295"/>
      <c r="D1021" s="78" t="s">
        <v>135</v>
      </c>
      <c r="E1021" s="78"/>
      <c r="F1021" s="199"/>
      <c r="G1021" s="200"/>
      <c r="H1021" s="48"/>
      <c r="I1021" s="1294"/>
      <c r="J1021" s="1295"/>
      <c r="K1021" s="1295"/>
      <c r="L1021" s="78" t="s">
        <v>135</v>
      </c>
      <c r="M1021" s="78"/>
      <c r="N1021" s="199"/>
    </row>
    <row r="1022" spans="1:14">
      <c r="A1022" s="1296" t="s">
        <v>136</v>
      </c>
      <c r="B1022" s="1297"/>
      <c r="C1022" s="1297"/>
      <c r="D1022" s="1248" t="s">
        <v>137</v>
      </c>
      <c r="E1022" s="1248"/>
      <c r="F1022" s="1251"/>
      <c r="G1022" s="48"/>
      <c r="H1022" s="48"/>
      <c r="I1022" s="1296" t="s">
        <v>136</v>
      </c>
      <c r="J1022" s="1297"/>
      <c r="K1022" s="1297"/>
      <c r="L1022" s="1248" t="s">
        <v>137</v>
      </c>
      <c r="M1022" s="1248"/>
      <c r="N1022" s="1251"/>
    </row>
    <row r="1023" spans="1:14" ht="13.5" thickBot="1">
      <c r="A1023" s="208"/>
      <c r="B1023" s="209"/>
      <c r="C1023" s="209"/>
      <c r="D1023" s="209"/>
      <c r="E1023" s="209"/>
      <c r="F1023" s="210"/>
      <c r="G1023" s="48"/>
      <c r="H1023" s="48"/>
      <c r="I1023" s="208"/>
      <c r="J1023" s="209"/>
      <c r="K1023" s="209"/>
      <c r="L1023" s="209"/>
      <c r="M1023" s="209"/>
      <c r="N1023" s="210"/>
    </row>
    <row r="1024" spans="1:14" ht="13.5" thickBot="1"/>
    <row r="1025" spans="1:14">
      <c r="A1025" s="1274" t="s">
        <v>138</v>
      </c>
      <c r="B1025" s="1275"/>
      <c r="C1025" s="1275"/>
      <c r="D1025" s="1275"/>
      <c r="E1025" s="1275"/>
      <c r="F1025" s="1276"/>
      <c r="G1025" s="200"/>
      <c r="H1025" s="48"/>
      <c r="I1025" s="1274" t="s">
        <v>138</v>
      </c>
      <c r="J1025" s="1275"/>
      <c r="K1025" s="1275"/>
      <c r="L1025" s="1275"/>
      <c r="M1025" s="1275"/>
      <c r="N1025" s="1276"/>
    </row>
    <row r="1026" spans="1:14">
      <c r="A1026" s="56"/>
      <c r="B1026" s="78"/>
      <c r="C1026" s="78"/>
      <c r="D1026" s="198"/>
      <c r="E1026" s="78"/>
      <c r="F1026" s="199"/>
      <c r="G1026" s="60"/>
      <c r="H1026" s="48"/>
      <c r="I1026" s="56"/>
      <c r="J1026" s="78"/>
      <c r="K1026" s="78"/>
      <c r="L1026" s="198"/>
      <c r="M1026" s="78"/>
      <c r="N1026" s="199"/>
    </row>
    <row r="1027" spans="1:14">
      <c r="A1027" s="56" t="s">
        <v>120</v>
      </c>
      <c r="B1027" s="201">
        <f>'Nom. Sic. Sem. 3'!$C$4</f>
        <v>43542</v>
      </c>
      <c r="C1027" s="78" t="s">
        <v>16</v>
      </c>
      <c r="D1027" s="201">
        <f>'Nom. Sic. Sem. 3'!$G$4</f>
        <v>43548</v>
      </c>
      <c r="E1027" s="78" t="s">
        <v>121</v>
      </c>
      <c r="F1027" s="199">
        <f>'Nom. Sic. Sem. 3'!$J$4</f>
        <v>2019</v>
      </c>
      <c r="G1027" s="60"/>
      <c r="H1027" s="48"/>
      <c r="I1027" s="56" t="s">
        <v>120</v>
      </c>
      <c r="J1027" s="201">
        <f>'Nom. Sic. Sem. 3'!$C$4</f>
        <v>43542</v>
      </c>
      <c r="K1027" s="78" t="s">
        <v>16</v>
      </c>
      <c r="L1027" s="201">
        <f>'Nom. Sic. Sem. 3'!$G$4</f>
        <v>43548</v>
      </c>
      <c r="M1027" s="78" t="s">
        <v>121</v>
      </c>
      <c r="N1027" s="199">
        <f>'Nom. Sic. Sem. 3'!$J$4</f>
        <v>2019</v>
      </c>
    </row>
    <row r="1028" spans="1:14">
      <c r="A1028" s="1277" t="s">
        <v>122</v>
      </c>
      <c r="B1028" s="1278"/>
      <c r="C1028" s="1279" t="e">
        <f>'Nom. Sic. Sem. 3'!#REF!</f>
        <v>#REF!</v>
      </c>
      <c r="D1028" s="1279"/>
      <c r="E1028" s="1279"/>
      <c r="F1028" s="1280"/>
      <c r="G1028" s="203"/>
      <c r="H1028" s="48"/>
      <c r="I1028" s="1277" t="s">
        <v>122</v>
      </c>
      <c r="J1028" s="1278"/>
      <c r="K1028" s="1279" t="e">
        <f>'Nom. Sic. Sem. 3'!#REF!</f>
        <v>#REF!</v>
      </c>
      <c r="L1028" s="1279"/>
      <c r="M1028" s="1279"/>
      <c r="N1028" s="1280"/>
    </row>
    <row r="1029" spans="1:14">
      <c r="A1029" s="58"/>
      <c r="B1029" s="59"/>
      <c r="C1029" s="79"/>
      <c r="D1029" s="79"/>
      <c r="E1029" s="79"/>
      <c r="F1029" s="202"/>
      <c r="G1029" s="203"/>
      <c r="H1029" s="48"/>
      <c r="I1029" s="58"/>
      <c r="J1029" s="59"/>
      <c r="K1029" s="79"/>
      <c r="L1029" s="79"/>
      <c r="M1029" s="79"/>
      <c r="N1029" s="202"/>
    </row>
    <row r="1030" spans="1:14">
      <c r="A1030" s="197" t="e">
        <f>'Nom. Sic. Sem. 3'!#REF!</f>
        <v>#REF!</v>
      </c>
      <c r="B1030" s="78" t="s">
        <v>123</v>
      </c>
      <c r="C1030" s="78"/>
      <c r="D1030" s="78"/>
      <c r="E1030" s="1300" t="e">
        <f>'Nom. Sic. Sem. 3'!#REF!</f>
        <v>#REF!</v>
      </c>
      <c r="F1030" s="1301"/>
      <c r="G1030" s="203"/>
      <c r="H1030" s="48"/>
      <c r="I1030" s="197" t="e">
        <f>'Nom. Sic. Sem. 3'!#REF!</f>
        <v>#REF!</v>
      </c>
      <c r="J1030" s="78" t="s">
        <v>123</v>
      </c>
      <c r="K1030" s="78"/>
      <c r="L1030" s="78"/>
      <c r="M1030" s="1300" t="e">
        <f>'Nom. Sic. Sem. 3'!#REF!</f>
        <v>#REF!</v>
      </c>
      <c r="N1030" s="1301"/>
    </row>
    <row r="1031" spans="1:14">
      <c r="A1031" s="197"/>
      <c r="B1031" s="78"/>
      <c r="C1031" s="78"/>
      <c r="D1031" s="78"/>
      <c r="E1031" s="1300">
        <v>0</v>
      </c>
      <c r="F1031" s="1301"/>
      <c r="G1031" s="203"/>
      <c r="H1031" s="48"/>
      <c r="I1031" s="197"/>
      <c r="J1031" s="78"/>
      <c r="K1031" s="78"/>
      <c r="L1031" s="78"/>
      <c r="M1031" s="1300">
        <v>0</v>
      </c>
      <c r="N1031" s="1301"/>
    </row>
    <row r="1032" spans="1:14">
      <c r="A1032" s="197"/>
      <c r="B1032" s="78" t="s">
        <v>124</v>
      </c>
      <c r="C1032" s="78"/>
      <c r="D1032" s="78"/>
      <c r="E1032" s="1300" t="e">
        <f>'Nom. Sic. Sem. 3'!#REF!</f>
        <v>#REF!</v>
      </c>
      <c r="F1032" s="1301"/>
      <c r="G1032" s="203"/>
      <c r="H1032" s="48"/>
      <c r="I1032" s="197"/>
      <c r="J1032" s="78" t="s">
        <v>124</v>
      </c>
      <c r="K1032" s="78"/>
      <c r="L1032" s="78"/>
      <c r="M1032" s="1300" t="e">
        <f>'Nom. Sic. Sem. 3'!#REF!</f>
        <v>#REF!</v>
      </c>
      <c r="N1032" s="1301"/>
    </row>
    <row r="1033" spans="1:14">
      <c r="A1033" s="204">
        <v>0</v>
      </c>
      <c r="B1033" s="78" t="s">
        <v>125</v>
      </c>
      <c r="C1033" s="78"/>
      <c r="D1033" s="78"/>
      <c r="E1033" s="1300">
        <v>0</v>
      </c>
      <c r="F1033" s="1301"/>
      <c r="G1033" s="203"/>
      <c r="H1033" s="48"/>
      <c r="I1033" s="204">
        <v>0</v>
      </c>
      <c r="J1033" s="78" t="s">
        <v>125</v>
      </c>
      <c r="K1033" s="78"/>
      <c r="L1033" s="78"/>
      <c r="M1033" s="1300">
        <v>0</v>
      </c>
      <c r="N1033" s="1301"/>
    </row>
    <row r="1034" spans="1:14">
      <c r="A1034" s="204">
        <v>0</v>
      </c>
      <c r="B1034" s="78" t="s">
        <v>126</v>
      </c>
      <c r="C1034" s="78"/>
      <c r="D1034" s="78"/>
      <c r="E1034" s="1300">
        <v>0</v>
      </c>
      <c r="F1034" s="1301"/>
      <c r="G1034" s="203"/>
      <c r="H1034" s="48"/>
      <c r="I1034" s="204">
        <v>0</v>
      </c>
      <c r="J1034" s="78" t="s">
        <v>126</v>
      </c>
      <c r="K1034" s="78"/>
      <c r="L1034" s="78"/>
      <c r="M1034" s="1300">
        <v>0</v>
      </c>
      <c r="N1034" s="1301"/>
    </row>
    <row r="1035" spans="1:14">
      <c r="A1035" s="66" t="e">
        <f>'Nom. Sic. Sem. 3'!#REF!</f>
        <v>#REF!</v>
      </c>
      <c r="B1035" s="226" t="s">
        <v>261</v>
      </c>
      <c r="C1035" s="226"/>
      <c r="D1035" s="78"/>
      <c r="E1035" s="1298" t="e">
        <f>'Nom. Sic. Sem. 3'!#REF!</f>
        <v>#REF!</v>
      </c>
      <c r="F1035" s="1299"/>
      <c r="G1035" s="203"/>
      <c r="H1035" s="48"/>
      <c r="I1035" s="66" t="e">
        <f>'Nom. Sic. Sem. 3'!#REF!</f>
        <v>#REF!</v>
      </c>
      <c r="J1035" s="226" t="s">
        <v>261</v>
      </c>
      <c r="K1035" s="226"/>
      <c r="L1035" s="78"/>
      <c r="M1035" s="1298" t="e">
        <f>'Nom. Sic. Sem. 3'!#REF!</f>
        <v>#REF!</v>
      </c>
      <c r="N1035" s="1299"/>
    </row>
    <row r="1036" spans="1:14">
      <c r="A1036" s="66" t="e">
        <f>'Nom. Sic. Sem. 3'!#REF!</f>
        <v>#REF!</v>
      </c>
      <c r="B1036" s="226" t="s">
        <v>262</v>
      </c>
      <c r="C1036" s="226"/>
      <c r="D1036" s="78"/>
      <c r="E1036" s="1298" t="e">
        <f>'Nom. Sic. Sem. 3'!#REF!</f>
        <v>#REF!</v>
      </c>
      <c r="F1036" s="1299"/>
      <c r="G1036" s="203"/>
      <c r="H1036" s="48"/>
      <c r="I1036" s="66" t="e">
        <f>'Nom. Sic. Sem. 3'!#REF!</f>
        <v>#REF!</v>
      </c>
      <c r="J1036" s="226" t="s">
        <v>262</v>
      </c>
      <c r="K1036" s="226"/>
      <c r="L1036" s="78"/>
      <c r="M1036" s="1298" t="e">
        <f>'Nom. Sic. Sem. 3'!#REF!</f>
        <v>#REF!</v>
      </c>
      <c r="N1036" s="1299"/>
    </row>
    <row r="1037" spans="1:14">
      <c r="A1037" s="204" t="e">
        <f>'Nom. Sic. Sem. 3'!#REF!</f>
        <v>#REF!</v>
      </c>
      <c r="B1037" s="78" t="s">
        <v>128</v>
      </c>
      <c r="C1037" s="78"/>
      <c r="D1037" s="78"/>
      <c r="E1037" s="1300" t="e">
        <f>'Nom. Sic. Sem. 3'!#REF!</f>
        <v>#REF!</v>
      </c>
      <c r="F1037" s="1301"/>
      <c r="G1037" s="50"/>
      <c r="H1037" s="48"/>
      <c r="I1037" s="204" t="e">
        <f>'Nom. Sic. Sem. 3'!#REF!</f>
        <v>#REF!</v>
      </c>
      <c r="J1037" s="78" t="s">
        <v>128</v>
      </c>
      <c r="K1037" s="78"/>
      <c r="L1037" s="78"/>
      <c r="M1037" s="1300" t="e">
        <f>'Nom. Sic. Sem. 3'!#REF!</f>
        <v>#REF!</v>
      </c>
      <c r="N1037" s="1301"/>
    </row>
    <row r="1038" spans="1:14">
      <c r="A1038" s="204" t="e">
        <f>'Nom. Sic. Sem. 3'!#REF!</f>
        <v>#REF!</v>
      </c>
      <c r="B1038" s="1278" t="str">
        <f>'Nom. Sic. Sem. 1'!$O$4</f>
        <v>PR / RM /F</v>
      </c>
      <c r="C1038" s="1278"/>
      <c r="D1038" s="1278"/>
      <c r="E1038" s="1300" t="e">
        <f>'Nom. Sic. Sem. 3'!#REF!</f>
        <v>#REF!</v>
      </c>
      <c r="F1038" s="1301"/>
      <c r="G1038" s="50"/>
      <c r="H1038" s="48"/>
      <c r="I1038" s="204" t="e">
        <f>'Nom. Sic. Sem. 3'!#REF!</f>
        <v>#REF!</v>
      </c>
      <c r="J1038" s="1278" t="str">
        <f>'Nom. Sic. Sem. 1'!$O$4</f>
        <v>PR / RM /F</v>
      </c>
      <c r="K1038" s="1278"/>
      <c r="L1038" s="1278"/>
      <c r="M1038" s="1300" t="e">
        <f>'Nom. Sic. Sem. 3'!#REF!</f>
        <v>#REF!</v>
      </c>
      <c r="N1038" s="1301"/>
    </row>
    <row r="1039" spans="1:14">
      <c r="A1039" s="56"/>
      <c r="B1039" s="1261" t="s">
        <v>10</v>
      </c>
      <c r="C1039" s="1261"/>
      <c r="D1039" s="78"/>
      <c r="E1039" s="1298" t="e">
        <f>SUM(E1030:F1038)</f>
        <v>#REF!</v>
      </c>
      <c r="F1039" s="1302"/>
      <c r="G1039" s="200"/>
      <c r="H1039" s="48"/>
      <c r="I1039" s="56"/>
      <c r="J1039" s="1261" t="s">
        <v>10</v>
      </c>
      <c r="K1039" s="1261"/>
      <c r="L1039" s="78"/>
      <c r="M1039" s="1298" t="e">
        <f>SUM(M1030:N1038)</f>
        <v>#REF!</v>
      </c>
      <c r="N1039" s="1302"/>
    </row>
    <row r="1040" spans="1:14">
      <c r="A1040" s="1263" t="s">
        <v>105</v>
      </c>
      <c r="B1040" s="1248"/>
      <c r="C1040" s="1248"/>
      <c r="D1040" s="1248"/>
      <c r="E1040" s="1248"/>
      <c r="F1040" s="1251"/>
      <c r="G1040" s="200"/>
      <c r="H1040" s="48"/>
      <c r="I1040" s="1263" t="s">
        <v>105</v>
      </c>
      <c r="J1040" s="1248"/>
      <c r="K1040" s="1248"/>
      <c r="L1040" s="1248"/>
      <c r="M1040" s="1248"/>
      <c r="N1040" s="1251"/>
    </row>
    <row r="1041" spans="1:14">
      <c r="A1041" s="1277" t="s">
        <v>129</v>
      </c>
      <c r="B1041" s="1278"/>
      <c r="C1041" s="1278"/>
      <c r="D1041" s="206" t="e">
        <f>'Nom. Sic. Sem. 3'!#REF!</f>
        <v>#REF!</v>
      </c>
      <c r="E1041" s="78"/>
      <c r="F1041" s="199"/>
      <c r="G1041" s="200"/>
      <c r="H1041" s="48"/>
      <c r="I1041" s="1277" t="s">
        <v>129</v>
      </c>
      <c r="J1041" s="1278"/>
      <c r="K1041" s="1278"/>
      <c r="L1041" s="206" t="e">
        <f>'Nom. Sic. Sem. 3'!#REF!</f>
        <v>#REF!</v>
      </c>
      <c r="M1041" s="78"/>
      <c r="N1041" s="199"/>
    </row>
    <row r="1042" spans="1:14">
      <c r="A1042" s="1277" t="s">
        <v>130</v>
      </c>
      <c r="B1042" s="1278"/>
      <c r="C1042" s="1278"/>
      <c r="D1042" s="206" t="e">
        <f>'Nom. Sic. Sem. 3'!#REF!</f>
        <v>#REF!</v>
      </c>
      <c r="E1042" s="206"/>
      <c r="F1042" s="199"/>
      <c r="G1042" s="200"/>
      <c r="H1042" s="48"/>
      <c r="I1042" s="1277" t="s">
        <v>130</v>
      </c>
      <c r="J1042" s="1278"/>
      <c r="K1042" s="1278"/>
      <c r="L1042" s="206" t="e">
        <f>'Nom. Sic. Sem. 3'!#REF!</f>
        <v>#REF!</v>
      </c>
      <c r="M1042" s="206"/>
      <c r="N1042" s="199"/>
    </row>
    <row r="1043" spans="1:14">
      <c r="A1043" s="58" t="s">
        <v>131</v>
      </c>
      <c r="B1043" s="59"/>
      <c r="C1043" s="59"/>
      <c r="D1043" s="206" t="e">
        <f>'Nom. Sic. Sem. 3'!#REF!</f>
        <v>#REF!</v>
      </c>
      <c r="E1043" s="78"/>
      <c r="F1043" s="199"/>
      <c r="G1043" s="200"/>
      <c r="H1043" s="48"/>
      <c r="I1043" s="58" t="s">
        <v>131</v>
      </c>
      <c r="J1043" s="59"/>
      <c r="K1043" s="59"/>
      <c r="L1043" s="206" t="e">
        <f>'Nom. Sic. Sem. 3'!#REF!</f>
        <v>#REF!</v>
      </c>
      <c r="M1043" s="78"/>
      <c r="N1043" s="199"/>
    </row>
    <row r="1044" spans="1:14">
      <c r="A1044" s="1277" t="s">
        <v>132</v>
      </c>
      <c r="B1044" s="1278"/>
      <c r="C1044" s="1278"/>
      <c r="D1044" s="206" t="e">
        <f>'Nom. Sic. Sem. 3'!#REF!</f>
        <v>#REF!</v>
      </c>
      <c r="E1044" s="78"/>
      <c r="F1044" s="199"/>
      <c r="G1044" s="50"/>
      <c r="H1044" s="48"/>
      <c r="I1044" s="1277" t="s">
        <v>132</v>
      </c>
      <c r="J1044" s="1278"/>
      <c r="K1044" s="1278"/>
      <c r="L1044" s="206" t="e">
        <f>'Nom. Sic. Sem. 3'!#REF!</f>
        <v>#REF!</v>
      </c>
      <c r="M1044" s="78"/>
      <c r="N1044" s="199"/>
    </row>
    <row r="1045" spans="1:14">
      <c r="A1045" s="1277" t="s">
        <v>133</v>
      </c>
      <c r="B1045" s="1278"/>
      <c r="C1045" s="1278"/>
      <c r="D1045" s="206" t="e">
        <f>'Nom. Sic. Sem. 3'!#REF!</f>
        <v>#REF!</v>
      </c>
      <c r="E1045" s="78"/>
      <c r="F1045" s="199"/>
      <c r="G1045" s="50"/>
      <c r="H1045" s="48"/>
      <c r="I1045" s="1277" t="s">
        <v>133</v>
      </c>
      <c r="J1045" s="1278"/>
      <c r="K1045" s="1278"/>
      <c r="L1045" s="206" t="e">
        <f>'Nom. Sic. Sem. 3'!#REF!</f>
        <v>#REF!</v>
      </c>
      <c r="M1045" s="78"/>
      <c r="N1045" s="199"/>
    </row>
    <row r="1046" spans="1:14" ht="13.5" thickBot="1">
      <c r="A1046" s="1303" t="s">
        <v>134</v>
      </c>
      <c r="B1046" s="1248"/>
      <c r="C1046" s="1248"/>
      <c r="D1046" s="78"/>
      <c r="E1046" s="1304" t="e">
        <f>SUM(D1041:D1045)</f>
        <v>#REF!</v>
      </c>
      <c r="F1046" s="1251"/>
      <c r="G1046" s="200"/>
      <c r="H1046" s="48"/>
      <c r="I1046" s="1303" t="s">
        <v>134</v>
      </c>
      <c r="J1046" s="1248"/>
      <c r="K1046" s="1248"/>
      <c r="L1046" s="78"/>
      <c r="M1046" s="1304" t="e">
        <f>SUM(L1041:L1045)</f>
        <v>#REF!</v>
      </c>
      <c r="N1046" s="1251"/>
    </row>
    <row r="1047" spans="1:14" ht="13.5" thickBot="1">
      <c r="A1047" s="56"/>
      <c r="B1047" s="1248" t="s">
        <v>104</v>
      </c>
      <c r="C1047" s="1248"/>
      <c r="D1047" s="1248"/>
      <c r="E1047" s="1292" t="e">
        <f>(E1039-E1046)</f>
        <v>#REF!</v>
      </c>
      <c r="F1047" s="1293"/>
      <c r="G1047" s="200"/>
      <c r="H1047" s="48"/>
      <c r="I1047" s="56"/>
      <c r="J1047" s="1248" t="s">
        <v>104</v>
      </c>
      <c r="K1047" s="1248"/>
      <c r="L1047" s="1248"/>
      <c r="M1047" s="1292" t="e">
        <f>(M1039-M1046)</f>
        <v>#REF!</v>
      </c>
      <c r="N1047" s="1293"/>
    </row>
    <row r="1048" spans="1:14">
      <c r="A1048" s="56"/>
      <c r="B1048" s="78"/>
      <c r="C1048" s="78"/>
      <c r="D1048" s="78"/>
      <c r="E1048" s="78"/>
      <c r="F1048" s="199"/>
      <c r="G1048" s="200"/>
      <c r="H1048" s="48"/>
      <c r="I1048" s="56"/>
      <c r="J1048" s="78"/>
      <c r="K1048" s="78"/>
      <c r="L1048" s="78"/>
      <c r="M1048" s="78"/>
      <c r="N1048" s="199"/>
    </row>
    <row r="1049" spans="1:14">
      <c r="A1049" s="56"/>
      <c r="B1049" s="78"/>
      <c r="C1049" s="78"/>
      <c r="D1049" s="78"/>
      <c r="E1049" s="78"/>
      <c r="F1049" s="199"/>
      <c r="G1049" s="50"/>
      <c r="H1049" s="48"/>
      <c r="I1049" s="56"/>
      <c r="J1049" s="78"/>
      <c r="K1049" s="78"/>
      <c r="L1049" s="78"/>
      <c r="M1049" s="78"/>
      <c r="N1049" s="199"/>
    </row>
    <row r="1050" spans="1:14">
      <c r="A1050" s="1294"/>
      <c r="B1050" s="1295"/>
      <c r="C1050" s="1295"/>
      <c r="D1050" s="78" t="s">
        <v>135</v>
      </c>
      <c r="E1050" s="78"/>
      <c r="F1050" s="199"/>
      <c r="G1050" s="200"/>
      <c r="H1050" s="48"/>
      <c r="I1050" s="1294"/>
      <c r="J1050" s="1295"/>
      <c r="K1050" s="1295"/>
      <c r="L1050" s="78" t="s">
        <v>135</v>
      </c>
      <c r="M1050" s="78"/>
      <c r="N1050" s="199"/>
    </row>
    <row r="1051" spans="1:14">
      <c r="A1051" s="1296" t="s">
        <v>136</v>
      </c>
      <c r="B1051" s="1297"/>
      <c r="C1051" s="1297"/>
      <c r="D1051" s="1248" t="s">
        <v>137</v>
      </c>
      <c r="E1051" s="1248"/>
      <c r="F1051" s="1251"/>
      <c r="G1051" s="48"/>
      <c r="H1051" s="48"/>
      <c r="I1051" s="1296" t="s">
        <v>136</v>
      </c>
      <c r="J1051" s="1297"/>
      <c r="K1051" s="1297"/>
      <c r="L1051" s="1248" t="s">
        <v>137</v>
      </c>
      <c r="M1051" s="1248"/>
      <c r="N1051" s="1251"/>
    </row>
    <row r="1052" spans="1:14" ht="13.5" thickBot="1">
      <c r="A1052" s="208"/>
      <c r="B1052" s="209"/>
      <c r="C1052" s="209"/>
      <c r="D1052" s="209"/>
      <c r="E1052" s="209"/>
      <c r="F1052" s="210"/>
      <c r="G1052" s="48"/>
      <c r="H1052" s="48"/>
      <c r="I1052" s="208"/>
      <c r="J1052" s="209"/>
      <c r="K1052" s="209"/>
      <c r="L1052" s="209"/>
      <c r="M1052" s="209"/>
      <c r="N1052" s="210"/>
    </row>
    <row r="1053" spans="1:14" ht="13.5" thickBot="1"/>
    <row r="1054" spans="1:14">
      <c r="A1054" s="1274" t="s">
        <v>138</v>
      </c>
      <c r="B1054" s="1275"/>
      <c r="C1054" s="1275"/>
      <c r="D1054" s="1275"/>
      <c r="E1054" s="1275"/>
      <c r="F1054" s="1276"/>
      <c r="G1054" s="200"/>
      <c r="H1054" s="48"/>
      <c r="I1054" s="1274" t="s">
        <v>138</v>
      </c>
      <c r="J1054" s="1275"/>
      <c r="K1054" s="1275"/>
      <c r="L1054" s="1275"/>
      <c r="M1054" s="1275"/>
      <c r="N1054" s="1276"/>
    </row>
    <row r="1055" spans="1:14">
      <c r="A1055" s="56"/>
      <c r="B1055" s="78"/>
      <c r="C1055" s="78"/>
      <c r="D1055" s="198"/>
      <c r="E1055" s="78"/>
      <c r="F1055" s="199"/>
      <c r="G1055" s="60"/>
      <c r="H1055" s="48"/>
      <c r="I1055" s="56"/>
      <c r="J1055" s="78"/>
      <c r="K1055" s="78"/>
      <c r="L1055" s="198"/>
      <c r="M1055" s="78"/>
      <c r="N1055" s="199"/>
    </row>
    <row r="1056" spans="1:14">
      <c r="A1056" s="56" t="s">
        <v>120</v>
      </c>
      <c r="B1056" s="201">
        <f>'Nom. Sic. Sem. 3'!$C$4</f>
        <v>43542</v>
      </c>
      <c r="C1056" s="78" t="s">
        <v>16</v>
      </c>
      <c r="D1056" s="201">
        <f>'Nom. Sic. Sem. 3'!$G$4</f>
        <v>43548</v>
      </c>
      <c r="E1056" s="78" t="s">
        <v>121</v>
      </c>
      <c r="F1056" s="199">
        <f>'Nom. Sic. Sem. 3'!$J$4</f>
        <v>2019</v>
      </c>
      <c r="G1056" s="60"/>
      <c r="H1056" s="48"/>
      <c r="I1056" s="56" t="s">
        <v>120</v>
      </c>
      <c r="J1056" s="201">
        <f>'Nom. Sic. Sem. 3'!$C$4</f>
        <v>43542</v>
      </c>
      <c r="K1056" s="78" t="s">
        <v>16</v>
      </c>
      <c r="L1056" s="201">
        <f>'Nom. Sic. Sem. 3'!$G$4</f>
        <v>43548</v>
      </c>
      <c r="M1056" s="78" t="s">
        <v>121</v>
      </c>
      <c r="N1056" s="199">
        <f>'Nom. Sic. Sem. 3'!$J$4</f>
        <v>2019</v>
      </c>
    </row>
    <row r="1057" spans="1:14">
      <c r="A1057" s="1277" t="s">
        <v>122</v>
      </c>
      <c r="B1057" s="1278"/>
      <c r="C1057" s="1279" t="e">
        <f>'Nom. Sic. Sem. 3'!#REF!</f>
        <v>#REF!</v>
      </c>
      <c r="D1057" s="1279"/>
      <c r="E1057" s="1279"/>
      <c r="F1057" s="1280"/>
      <c r="G1057" s="203"/>
      <c r="H1057" s="48"/>
      <c r="I1057" s="1277" t="s">
        <v>122</v>
      </c>
      <c r="J1057" s="1278"/>
      <c r="K1057" s="1279" t="e">
        <f>'Nom. Sic. Sem. 3'!#REF!</f>
        <v>#REF!</v>
      </c>
      <c r="L1057" s="1279"/>
      <c r="M1057" s="1279"/>
      <c r="N1057" s="1280"/>
    </row>
    <row r="1058" spans="1:14">
      <c r="A1058" s="58"/>
      <c r="B1058" s="59"/>
      <c r="C1058" s="79"/>
      <c r="D1058" s="79"/>
      <c r="E1058" s="79"/>
      <c r="F1058" s="202"/>
      <c r="G1058" s="203"/>
      <c r="H1058" s="48"/>
      <c r="I1058" s="58"/>
      <c r="J1058" s="59"/>
      <c r="K1058" s="79"/>
      <c r="L1058" s="79"/>
      <c r="M1058" s="79"/>
      <c r="N1058" s="202"/>
    </row>
    <row r="1059" spans="1:14">
      <c r="A1059" s="197" t="e">
        <f>'Nom. Sic. Sem. 3'!#REF!</f>
        <v>#REF!</v>
      </c>
      <c r="B1059" s="78" t="s">
        <v>123</v>
      </c>
      <c r="C1059" s="78"/>
      <c r="D1059" s="78"/>
      <c r="E1059" s="1300" t="e">
        <f>'Nom. Sic. Sem. 3'!#REF!</f>
        <v>#REF!</v>
      </c>
      <c r="F1059" s="1301"/>
      <c r="G1059" s="203"/>
      <c r="H1059" s="48"/>
      <c r="I1059" s="197" t="e">
        <f>'Nom. Sic. Sem. 3'!#REF!</f>
        <v>#REF!</v>
      </c>
      <c r="J1059" s="78" t="s">
        <v>123</v>
      </c>
      <c r="K1059" s="78"/>
      <c r="L1059" s="78"/>
      <c r="M1059" s="1300" t="e">
        <f>'Nom. Sic. Sem. 3'!#REF!</f>
        <v>#REF!</v>
      </c>
      <c r="N1059" s="1301"/>
    </row>
    <row r="1060" spans="1:14">
      <c r="A1060" s="197"/>
      <c r="B1060" s="78"/>
      <c r="C1060" s="78"/>
      <c r="D1060" s="78"/>
      <c r="E1060" s="1300">
        <v>0</v>
      </c>
      <c r="F1060" s="1301"/>
      <c r="G1060" s="203"/>
      <c r="H1060" s="48"/>
      <c r="I1060" s="197"/>
      <c r="J1060" s="78"/>
      <c r="K1060" s="78"/>
      <c r="L1060" s="78"/>
      <c r="M1060" s="1300">
        <v>0</v>
      </c>
      <c r="N1060" s="1301"/>
    </row>
    <row r="1061" spans="1:14">
      <c r="A1061" s="197"/>
      <c r="B1061" s="78" t="s">
        <v>124</v>
      </c>
      <c r="C1061" s="78"/>
      <c r="D1061" s="78"/>
      <c r="E1061" s="1300" t="e">
        <f>'Nom. Sic. Sem. 3'!#REF!</f>
        <v>#REF!</v>
      </c>
      <c r="F1061" s="1301"/>
      <c r="G1061" s="203"/>
      <c r="H1061" s="48"/>
      <c r="I1061" s="197"/>
      <c r="J1061" s="78" t="s">
        <v>124</v>
      </c>
      <c r="K1061" s="78"/>
      <c r="L1061" s="78"/>
      <c r="M1061" s="1300" t="e">
        <f>'Nom. Sic. Sem. 3'!#REF!</f>
        <v>#REF!</v>
      </c>
      <c r="N1061" s="1301"/>
    </row>
    <row r="1062" spans="1:14">
      <c r="A1062" s="204">
        <v>0</v>
      </c>
      <c r="B1062" s="78" t="s">
        <v>125</v>
      </c>
      <c r="C1062" s="78"/>
      <c r="D1062" s="78"/>
      <c r="E1062" s="1300">
        <v>0</v>
      </c>
      <c r="F1062" s="1301"/>
      <c r="G1062" s="203"/>
      <c r="H1062" s="48"/>
      <c r="I1062" s="204">
        <v>0</v>
      </c>
      <c r="J1062" s="78" t="s">
        <v>125</v>
      </c>
      <c r="K1062" s="78"/>
      <c r="L1062" s="78"/>
      <c r="M1062" s="1300">
        <v>0</v>
      </c>
      <c r="N1062" s="1301"/>
    </row>
    <row r="1063" spans="1:14">
      <c r="A1063" s="204">
        <v>0</v>
      </c>
      <c r="B1063" s="78" t="s">
        <v>126</v>
      </c>
      <c r="C1063" s="78"/>
      <c r="D1063" s="78"/>
      <c r="E1063" s="1300">
        <v>0</v>
      </c>
      <c r="F1063" s="1301"/>
      <c r="G1063" s="203"/>
      <c r="H1063" s="48"/>
      <c r="I1063" s="204">
        <v>0</v>
      </c>
      <c r="J1063" s="78" t="s">
        <v>126</v>
      </c>
      <c r="K1063" s="78"/>
      <c r="L1063" s="78"/>
      <c r="M1063" s="1300">
        <v>0</v>
      </c>
      <c r="N1063" s="1301"/>
    </row>
    <row r="1064" spans="1:14">
      <c r="A1064" s="66" t="e">
        <f>'Nom. Sic. Sem. 3'!#REF!</f>
        <v>#REF!</v>
      </c>
      <c r="B1064" s="226" t="s">
        <v>261</v>
      </c>
      <c r="C1064" s="226"/>
      <c r="D1064" s="78"/>
      <c r="E1064" s="1298" t="e">
        <f>'Nom. Sic. Sem. 3'!#REF!</f>
        <v>#REF!</v>
      </c>
      <c r="F1064" s="1299"/>
      <c r="G1064" s="203"/>
      <c r="H1064" s="48"/>
      <c r="I1064" s="66" t="e">
        <f>'Nom. Sic. Sem. 3'!#REF!</f>
        <v>#REF!</v>
      </c>
      <c r="J1064" s="226" t="s">
        <v>261</v>
      </c>
      <c r="K1064" s="226"/>
      <c r="L1064" s="78"/>
      <c r="M1064" s="1298" t="e">
        <f>'Nom. Sic. Sem. 3'!#REF!</f>
        <v>#REF!</v>
      </c>
      <c r="N1064" s="1299"/>
    </row>
    <row r="1065" spans="1:14">
      <c r="A1065" s="66" t="e">
        <f>'Nom. Sic. Sem. 3'!#REF!</f>
        <v>#REF!</v>
      </c>
      <c r="B1065" s="226" t="s">
        <v>262</v>
      </c>
      <c r="C1065" s="226"/>
      <c r="D1065" s="78"/>
      <c r="E1065" s="1298" t="e">
        <f>'Nom. Sic. Sem. 3'!#REF!</f>
        <v>#REF!</v>
      </c>
      <c r="F1065" s="1299"/>
      <c r="G1065" s="203"/>
      <c r="H1065" s="48"/>
      <c r="I1065" s="66" t="e">
        <f>'Nom. Sic. Sem. 3'!#REF!</f>
        <v>#REF!</v>
      </c>
      <c r="J1065" s="226" t="s">
        <v>262</v>
      </c>
      <c r="K1065" s="226"/>
      <c r="L1065" s="78"/>
      <c r="M1065" s="1298" t="e">
        <f>'Nom. Sic. Sem. 3'!#REF!</f>
        <v>#REF!</v>
      </c>
      <c r="N1065" s="1299"/>
    </row>
    <row r="1066" spans="1:14">
      <c r="A1066" s="204" t="e">
        <f>'Nom. Sic. Sem. 3'!#REF!</f>
        <v>#REF!</v>
      </c>
      <c r="B1066" s="78" t="s">
        <v>128</v>
      </c>
      <c r="C1066" s="78"/>
      <c r="D1066" s="78"/>
      <c r="E1066" s="1300" t="e">
        <f>'Nom. Sic. Sem. 3'!#REF!</f>
        <v>#REF!</v>
      </c>
      <c r="F1066" s="1301"/>
      <c r="G1066" s="50"/>
      <c r="H1066" s="48"/>
      <c r="I1066" s="204" t="e">
        <f>'Nom. Sic. Sem. 3'!#REF!</f>
        <v>#REF!</v>
      </c>
      <c r="J1066" s="78" t="s">
        <v>128</v>
      </c>
      <c r="K1066" s="78"/>
      <c r="L1066" s="78"/>
      <c r="M1066" s="1300" t="e">
        <f>'Nom. Sic. Sem. 3'!#REF!</f>
        <v>#REF!</v>
      </c>
      <c r="N1066" s="1301"/>
    </row>
    <row r="1067" spans="1:14">
      <c r="A1067" s="204" t="e">
        <f>'Nom. Sic. Sem. 3'!#REF!</f>
        <v>#REF!</v>
      </c>
      <c r="B1067" s="1278" t="str">
        <f>'Nom. Sic. Sem. 1'!$O$4</f>
        <v>PR / RM /F</v>
      </c>
      <c r="C1067" s="1278"/>
      <c r="D1067" s="1278"/>
      <c r="E1067" s="1300" t="e">
        <f>'Nom. Sic. Sem. 3'!#REF!</f>
        <v>#REF!</v>
      </c>
      <c r="F1067" s="1301"/>
      <c r="G1067" s="50"/>
      <c r="H1067" s="48"/>
      <c r="I1067" s="204" t="e">
        <f>'Nom. Sic. Sem. 3'!#REF!</f>
        <v>#REF!</v>
      </c>
      <c r="J1067" s="1278" t="str">
        <f>'Nom. Sic. Sem. 1'!$O$4</f>
        <v>PR / RM /F</v>
      </c>
      <c r="K1067" s="1278"/>
      <c r="L1067" s="1278"/>
      <c r="M1067" s="1300" t="e">
        <f>'Nom. Sic. Sem. 3'!#REF!</f>
        <v>#REF!</v>
      </c>
      <c r="N1067" s="1301"/>
    </row>
    <row r="1068" spans="1:14">
      <c r="A1068" s="56"/>
      <c r="B1068" s="1261" t="s">
        <v>10</v>
      </c>
      <c r="C1068" s="1261"/>
      <c r="D1068" s="78"/>
      <c r="E1068" s="1298" t="e">
        <f>SUM(E1059:F1067)</f>
        <v>#REF!</v>
      </c>
      <c r="F1068" s="1302"/>
      <c r="G1068" s="200"/>
      <c r="H1068" s="48"/>
      <c r="I1068" s="56"/>
      <c r="J1068" s="1261" t="s">
        <v>10</v>
      </c>
      <c r="K1068" s="1261"/>
      <c r="L1068" s="78"/>
      <c r="M1068" s="1298" t="e">
        <f>SUM(M1059:N1067)</f>
        <v>#REF!</v>
      </c>
      <c r="N1068" s="1302"/>
    </row>
    <row r="1069" spans="1:14">
      <c r="A1069" s="1263" t="s">
        <v>105</v>
      </c>
      <c r="B1069" s="1248"/>
      <c r="C1069" s="1248"/>
      <c r="D1069" s="1248"/>
      <c r="E1069" s="1248"/>
      <c r="F1069" s="1251"/>
      <c r="G1069" s="200"/>
      <c r="H1069" s="48"/>
      <c r="I1069" s="1263" t="s">
        <v>105</v>
      </c>
      <c r="J1069" s="1248"/>
      <c r="K1069" s="1248"/>
      <c r="L1069" s="1248"/>
      <c r="M1069" s="1248"/>
      <c r="N1069" s="1251"/>
    </row>
    <row r="1070" spans="1:14">
      <c r="A1070" s="1277" t="s">
        <v>129</v>
      </c>
      <c r="B1070" s="1278"/>
      <c r="C1070" s="1278"/>
      <c r="D1070" s="206" t="e">
        <f>'Nom. Sic. Sem. 3'!#REF!</f>
        <v>#REF!</v>
      </c>
      <c r="E1070" s="78"/>
      <c r="F1070" s="199"/>
      <c r="G1070" s="200"/>
      <c r="H1070" s="48"/>
      <c r="I1070" s="1277" t="s">
        <v>129</v>
      </c>
      <c r="J1070" s="1278"/>
      <c r="K1070" s="1278"/>
      <c r="L1070" s="206" t="e">
        <f>'Nom. Sic. Sem. 3'!#REF!</f>
        <v>#REF!</v>
      </c>
      <c r="M1070" s="78"/>
      <c r="N1070" s="199"/>
    </row>
    <row r="1071" spans="1:14">
      <c r="A1071" s="1277" t="s">
        <v>130</v>
      </c>
      <c r="B1071" s="1278"/>
      <c r="C1071" s="1278"/>
      <c r="D1071" s="206" t="e">
        <f>'Nom. Sic. Sem. 3'!#REF!</f>
        <v>#REF!</v>
      </c>
      <c r="E1071" s="206"/>
      <c r="F1071" s="199"/>
      <c r="G1071" s="200"/>
      <c r="H1071" s="48"/>
      <c r="I1071" s="1277" t="s">
        <v>130</v>
      </c>
      <c r="J1071" s="1278"/>
      <c r="K1071" s="1278"/>
      <c r="L1071" s="206" t="e">
        <f>'Nom. Sic. Sem. 3'!#REF!</f>
        <v>#REF!</v>
      </c>
      <c r="M1071" s="206"/>
      <c r="N1071" s="199"/>
    </row>
    <row r="1072" spans="1:14">
      <c r="A1072" s="58" t="s">
        <v>131</v>
      </c>
      <c r="B1072" s="59"/>
      <c r="C1072" s="59"/>
      <c r="D1072" s="206" t="e">
        <f>'Nom. Sic. Sem. 3'!#REF!</f>
        <v>#REF!</v>
      </c>
      <c r="E1072" s="78"/>
      <c r="F1072" s="199"/>
      <c r="G1072" s="200"/>
      <c r="H1072" s="48"/>
      <c r="I1072" s="58" t="s">
        <v>131</v>
      </c>
      <c r="J1072" s="59"/>
      <c r="K1072" s="59"/>
      <c r="L1072" s="206" t="e">
        <f>'Nom. Sic. Sem. 3'!#REF!</f>
        <v>#REF!</v>
      </c>
      <c r="M1072" s="78"/>
      <c r="N1072" s="199"/>
    </row>
    <row r="1073" spans="1:14">
      <c r="A1073" s="1277" t="s">
        <v>132</v>
      </c>
      <c r="B1073" s="1278"/>
      <c r="C1073" s="1278"/>
      <c r="D1073" s="206" t="e">
        <f>'Nom. Sic. Sem. 3'!#REF!</f>
        <v>#REF!</v>
      </c>
      <c r="E1073" s="78"/>
      <c r="F1073" s="199"/>
      <c r="G1073" s="50"/>
      <c r="H1073" s="48"/>
      <c r="I1073" s="1277" t="s">
        <v>132</v>
      </c>
      <c r="J1073" s="1278"/>
      <c r="K1073" s="1278"/>
      <c r="L1073" s="206" t="e">
        <f>'Nom. Sic. Sem. 3'!#REF!</f>
        <v>#REF!</v>
      </c>
      <c r="M1073" s="78"/>
      <c r="N1073" s="199"/>
    </row>
    <row r="1074" spans="1:14">
      <c r="A1074" s="1277" t="s">
        <v>133</v>
      </c>
      <c r="B1074" s="1278"/>
      <c r="C1074" s="1278"/>
      <c r="D1074" s="206" t="e">
        <f>'Nom. Sic. Sem. 3'!#REF!</f>
        <v>#REF!</v>
      </c>
      <c r="E1074" s="78"/>
      <c r="F1074" s="199"/>
      <c r="G1074" s="50"/>
      <c r="H1074" s="48"/>
      <c r="I1074" s="1277" t="s">
        <v>133</v>
      </c>
      <c r="J1074" s="1278"/>
      <c r="K1074" s="1278"/>
      <c r="L1074" s="206" t="e">
        <f>'Nom. Sic. Sem. 3'!#REF!</f>
        <v>#REF!</v>
      </c>
      <c r="M1074" s="78"/>
      <c r="N1074" s="199"/>
    </row>
    <row r="1075" spans="1:14" ht="13.5" thickBot="1">
      <c r="A1075" s="1303" t="s">
        <v>134</v>
      </c>
      <c r="B1075" s="1248"/>
      <c r="C1075" s="1248"/>
      <c r="D1075" s="78"/>
      <c r="E1075" s="1304" t="e">
        <f>SUM(D1070:D1074)</f>
        <v>#REF!</v>
      </c>
      <c r="F1075" s="1251"/>
      <c r="G1075" s="200"/>
      <c r="H1075" s="48"/>
      <c r="I1075" s="1303" t="s">
        <v>134</v>
      </c>
      <c r="J1075" s="1248"/>
      <c r="K1075" s="1248"/>
      <c r="L1075" s="78"/>
      <c r="M1075" s="1304" t="e">
        <f>SUM(L1070:L1074)</f>
        <v>#REF!</v>
      </c>
      <c r="N1075" s="1251"/>
    </row>
    <row r="1076" spans="1:14" ht="13.5" thickBot="1">
      <c r="A1076" s="56"/>
      <c r="B1076" s="1248" t="s">
        <v>104</v>
      </c>
      <c r="C1076" s="1248"/>
      <c r="D1076" s="1248"/>
      <c r="E1076" s="1292" t="e">
        <f>(E1068-E1075)</f>
        <v>#REF!</v>
      </c>
      <c r="F1076" s="1293"/>
      <c r="G1076" s="200"/>
      <c r="H1076" s="48"/>
      <c r="I1076" s="56"/>
      <c r="J1076" s="1248" t="s">
        <v>104</v>
      </c>
      <c r="K1076" s="1248"/>
      <c r="L1076" s="1248"/>
      <c r="M1076" s="1292" t="e">
        <f>(M1068-M1075)</f>
        <v>#REF!</v>
      </c>
      <c r="N1076" s="1293"/>
    </row>
    <row r="1077" spans="1:14">
      <c r="A1077" s="56"/>
      <c r="B1077" s="78"/>
      <c r="C1077" s="78"/>
      <c r="D1077" s="78"/>
      <c r="E1077" s="78"/>
      <c r="F1077" s="199"/>
      <c r="G1077" s="200"/>
      <c r="H1077" s="48"/>
      <c r="I1077" s="56"/>
      <c r="J1077" s="78"/>
      <c r="K1077" s="78"/>
      <c r="L1077" s="78"/>
      <c r="M1077" s="78"/>
      <c r="N1077" s="199"/>
    </row>
    <row r="1078" spans="1:14">
      <c r="A1078" s="56"/>
      <c r="B1078" s="78"/>
      <c r="C1078" s="78"/>
      <c r="D1078" s="78"/>
      <c r="E1078" s="78"/>
      <c r="F1078" s="199"/>
      <c r="G1078" s="50"/>
      <c r="H1078" s="48"/>
      <c r="I1078" s="56"/>
      <c r="J1078" s="78"/>
      <c r="K1078" s="78"/>
      <c r="L1078" s="78"/>
      <c r="M1078" s="78"/>
      <c r="N1078" s="199"/>
    </row>
    <row r="1079" spans="1:14">
      <c r="A1079" s="1294"/>
      <c r="B1079" s="1295"/>
      <c r="C1079" s="1295"/>
      <c r="D1079" s="78" t="s">
        <v>135</v>
      </c>
      <c r="E1079" s="78"/>
      <c r="F1079" s="199"/>
      <c r="G1079" s="200"/>
      <c r="H1079" s="48"/>
      <c r="I1079" s="1294"/>
      <c r="J1079" s="1295"/>
      <c r="K1079" s="1295"/>
      <c r="L1079" s="78" t="s">
        <v>135</v>
      </c>
      <c r="M1079" s="78"/>
      <c r="N1079" s="199"/>
    </row>
    <row r="1080" spans="1:14">
      <c r="A1080" s="1296" t="s">
        <v>136</v>
      </c>
      <c r="B1080" s="1297"/>
      <c r="C1080" s="1297"/>
      <c r="D1080" s="1248" t="s">
        <v>137</v>
      </c>
      <c r="E1080" s="1248"/>
      <c r="F1080" s="1251"/>
      <c r="G1080" s="48"/>
      <c r="H1080" s="48"/>
      <c r="I1080" s="1296" t="s">
        <v>136</v>
      </c>
      <c r="J1080" s="1297"/>
      <c r="K1080" s="1297"/>
      <c r="L1080" s="1248" t="s">
        <v>137</v>
      </c>
      <c r="M1080" s="1248"/>
      <c r="N1080" s="1251"/>
    </row>
    <row r="1081" spans="1:14" ht="13.5" thickBot="1">
      <c r="A1081" s="208"/>
      <c r="B1081" s="209"/>
      <c r="C1081" s="209"/>
      <c r="D1081" s="209"/>
      <c r="E1081" s="209"/>
      <c r="F1081" s="210"/>
      <c r="G1081" s="48"/>
      <c r="H1081" s="48"/>
      <c r="I1081" s="208"/>
      <c r="J1081" s="209"/>
      <c r="K1081" s="209"/>
      <c r="L1081" s="209"/>
      <c r="M1081" s="209"/>
      <c r="N1081" s="210"/>
    </row>
  </sheetData>
  <mergeCells count="2085">
    <mergeCell ref="A1:F1"/>
    <mergeCell ref="I1:N1"/>
    <mergeCell ref="A4:B4"/>
    <mergeCell ref="C4:F4"/>
    <mergeCell ref="I4:J4"/>
    <mergeCell ref="K4:N4"/>
    <mergeCell ref="E6:F6"/>
    <mergeCell ref="M6:N6"/>
    <mergeCell ref="E7:F7"/>
    <mergeCell ref="M7:N7"/>
    <mergeCell ref="E8:F8"/>
    <mergeCell ref="M8:N8"/>
    <mergeCell ref="E9:F9"/>
    <mergeCell ref="M9:N9"/>
    <mergeCell ref="E10:F10"/>
    <mergeCell ref="M10:N10"/>
    <mergeCell ref="E12:F12"/>
    <mergeCell ref="M12:N12"/>
    <mergeCell ref="E11:F11"/>
    <mergeCell ref="M11:N11"/>
    <mergeCell ref="E13:F13"/>
    <mergeCell ref="M13:N13"/>
    <mergeCell ref="B14:D14"/>
    <mergeCell ref="E14:F14"/>
    <mergeCell ref="J14:L14"/>
    <mergeCell ref="M14:N14"/>
    <mergeCell ref="B15:C15"/>
    <mergeCell ref="E15:F15"/>
    <mergeCell ref="J15:K15"/>
    <mergeCell ref="M15:N15"/>
    <mergeCell ref="A16:D16"/>
    <mergeCell ref="E16:F16"/>
    <mergeCell ref="I16:L16"/>
    <mergeCell ref="M16:N16"/>
    <mergeCell ref="A17:C17"/>
    <mergeCell ref="I17:K17"/>
    <mergeCell ref="A18:C18"/>
    <mergeCell ref="I18:K18"/>
    <mergeCell ref="A20:C20"/>
    <mergeCell ref="I20:K20"/>
    <mergeCell ref="A21:C21"/>
    <mergeCell ref="I21:K21"/>
    <mergeCell ref="A22:C22"/>
    <mergeCell ref="E22:F22"/>
    <mergeCell ref="I22:K22"/>
    <mergeCell ref="M22:N22"/>
    <mergeCell ref="B23:D23"/>
    <mergeCell ref="E23:F23"/>
    <mergeCell ref="J23:L23"/>
    <mergeCell ref="M23:N23"/>
    <mergeCell ref="A26:C26"/>
    <mergeCell ref="I26:K26"/>
    <mergeCell ref="A27:C27"/>
    <mergeCell ref="D27:F27"/>
    <mergeCell ref="I27:K27"/>
    <mergeCell ref="L27:N27"/>
    <mergeCell ref="A30:F30"/>
    <mergeCell ref="I30:N30"/>
    <mergeCell ref="A33:B33"/>
    <mergeCell ref="C33:F33"/>
    <mergeCell ref="I33:J33"/>
    <mergeCell ref="K33:N33"/>
    <mergeCell ref="E35:F35"/>
    <mergeCell ref="M35:N35"/>
    <mergeCell ref="E36:F36"/>
    <mergeCell ref="M36:N36"/>
    <mergeCell ref="E37:F37"/>
    <mergeCell ref="M37:N37"/>
    <mergeCell ref="E38:F38"/>
    <mergeCell ref="M38:N38"/>
    <mergeCell ref="E39:F39"/>
    <mergeCell ref="M39:N39"/>
    <mergeCell ref="E41:F41"/>
    <mergeCell ref="M41:N41"/>
    <mergeCell ref="E42:F42"/>
    <mergeCell ref="M42:N42"/>
    <mergeCell ref="E40:F40"/>
    <mergeCell ref="M40:N40"/>
    <mergeCell ref="B43:D43"/>
    <mergeCell ref="E43:F43"/>
    <mergeCell ref="J43:L43"/>
    <mergeCell ref="M43:N43"/>
    <mergeCell ref="B44:C44"/>
    <mergeCell ref="E44:F44"/>
    <mergeCell ref="J44:K44"/>
    <mergeCell ref="M44:N44"/>
    <mergeCell ref="A45:D45"/>
    <mergeCell ref="E45:F45"/>
    <mergeCell ref="I45:L45"/>
    <mergeCell ref="M45:N45"/>
    <mergeCell ref="A46:C46"/>
    <mergeCell ref="I46:K46"/>
    <mergeCell ref="A47:C47"/>
    <mergeCell ref="I47:K47"/>
    <mergeCell ref="A49:C49"/>
    <mergeCell ref="I49:K49"/>
    <mergeCell ref="A50:C50"/>
    <mergeCell ref="I50:K50"/>
    <mergeCell ref="A51:C51"/>
    <mergeCell ref="E51:F51"/>
    <mergeCell ref="I51:K51"/>
    <mergeCell ref="M51:N51"/>
    <mergeCell ref="B52:D52"/>
    <mergeCell ref="E52:F52"/>
    <mergeCell ref="J52:L52"/>
    <mergeCell ref="M52:N52"/>
    <mergeCell ref="A55:C55"/>
    <mergeCell ref="I55:K55"/>
    <mergeCell ref="A56:C56"/>
    <mergeCell ref="D56:F56"/>
    <mergeCell ref="I56:K56"/>
    <mergeCell ref="L56:N56"/>
    <mergeCell ref="A59:F59"/>
    <mergeCell ref="I59:N59"/>
    <mergeCell ref="A62:B62"/>
    <mergeCell ref="C62:F62"/>
    <mergeCell ref="I62:J62"/>
    <mergeCell ref="K62:N62"/>
    <mergeCell ref="E64:F64"/>
    <mergeCell ref="M64:N64"/>
    <mergeCell ref="E65:F65"/>
    <mergeCell ref="M65:N65"/>
    <mergeCell ref="E66:F66"/>
    <mergeCell ref="M66:N66"/>
    <mergeCell ref="E67:F67"/>
    <mergeCell ref="M67:N67"/>
    <mergeCell ref="E68:F68"/>
    <mergeCell ref="M68:N68"/>
    <mergeCell ref="E70:F70"/>
    <mergeCell ref="M70:N70"/>
    <mergeCell ref="E69:F69"/>
    <mergeCell ref="M69:N69"/>
    <mergeCell ref="E71:F71"/>
    <mergeCell ref="M71:N71"/>
    <mergeCell ref="B72:D72"/>
    <mergeCell ref="E72:F72"/>
    <mergeCell ref="J72:L72"/>
    <mergeCell ref="M72:N72"/>
    <mergeCell ref="B73:C73"/>
    <mergeCell ref="E73:F73"/>
    <mergeCell ref="J73:K73"/>
    <mergeCell ref="M73:N73"/>
    <mergeCell ref="A74:D74"/>
    <mergeCell ref="E74:F74"/>
    <mergeCell ref="I74:L74"/>
    <mergeCell ref="M74:N74"/>
    <mergeCell ref="A75:C75"/>
    <mergeCell ref="I75:K75"/>
    <mergeCell ref="A76:C76"/>
    <mergeCell ref="I76:K76"/>
    <mergeCell ref="A78:C78"/>
    <mergeCell ref="I78:K78"/>
    <mergeCell ref="A79:C79"/>
    <mergeCell ref="I79:K79"/>
    <mergeCell ref="A80:C80"/>
    <mergeCell ref="E80:F80"/>
    <mergeCell ref="I80:K80"/>
    <mergeCell ref="M80:N80"/>
    <mergeCell ref="B81:D81"/>
    <mergeCell ref="E81:F81"/>
    <mergeCell ref="J81:L81"/>
    <mergeCell ref="M81:N81"/>
    <mergeCell ref="A84:C84"/>
    <mergeCell ref="I84:K84"/>
    <mergeCell ref="A85:C85"/>
    <mergeCell ref="D85:F85"/>
    <mergeCell ref="I85:K85"/>
    <mergeCell ref="L85:N85"/>
    <mergeCell ref="A88:F88"/>
    <mergeCell ref="I88:N88"/>
    <mergeCell ref="A91:B91"/>
    <mergeCell ref="C91:F91"/>
    <mergeCell ref="I91:J91"/>
    <mergeCell ref="K91:N91"/>
    <mergeCell ref="E93:F93"/>
    <mergeCell ref="M93:N93"/>
    <mergeCell ref="E94:F94"/>
    <mergeCell ref="M94:N94"/>
    <mergeCell ref="E95:F95"/>
    <mergeCell ref="M95:N95"/>
    <mergeCell ref="E96:F96"/>
    <mergeCell ref="M96:N96"/>
    <mergeCell ref="E97:F97"/>
    <mergeCell ref="M97:N97"/>
    <mergeCell ref="E99:F99"/>
    <mergeCell ref="M99:N99"/>
    <mergeCell ref="E100:F100"/>
    <mergeCell ref="M100:N100"/>
    <mergeCell ref="E98:F98"/>
    <mergeCell ref="M98:N98"/>
    <mergeCell ref="B101:D101"/>
    <mergeCell ref="E101:F101"/>
    <mergeCell ref="J101:L101"/>
    <mergeCell ref="M101:N101"/>
    <mergeCell ref="B102:C102"/>
    <mergeCell ref="E102:F102"/>
    <mergeCell ref="J102:K102"/>
    <mergeCell ref="M102:N102"/>
    <mergeCell ref="A103:D103"/>
    <mergeCell ref="E103:F103"/>
    <mergeCell ref="I103:L103"/>
    <mergeCell ref="M103:N103"/>
    <mergeCell ref="A104:C104"/>
    <mergeCell ref="I104:K104"/>
    <mergeCell ref="A105:C105"/>
    <mergeCell ref="I105:K105"/>
    <mergeCell ref="A107:C107"/>
    <mergeCell ref="I107:K107"/>
    <mergeCell ref="A108:C108"/>
    <mergeCell ref="I108:K108"/>
    <mergeCell ref="A109:C109"/>
    <mergeCell ref="E109:F109"/>
    <mergeCell ref="I109:K109"/>
    <mergeCell ref="M109:N109"/>
    <mergeCell ref="B110:D110"/>
    <mergeCell ref="E110:F110"/>
    <mergeCell ref="J110:L110"/>
    <mergeCell ref="M110:N110"/>
    <mergeCell ref="A113:C113"/>
    <mergeCell ref="I113:K113"/>
    <mergeCell ref="A114:C114"/>
    <mergeCell ref="D114:F114"/>
    <mergeCell ref="I114:K114"/>
    <mergeCell ref="L114:N114"/>
    <mergeCell ref="E116:F116"/>
    <mergeCell ref="M116:N116"/>
    <mergeCell ref="A117:F117"/>
    <mergeCell ref="I117:N117"/>
    <mergeCell ref="A120:B120"/>
    <mergeCell ref="C120:F120"/>
    <mergeCell ref="I120:J120"/>
    <mergeCell ref="K120:N120"/>
    <mergeCell ref="E122:F122"/>
    <mergeCell ref="M122:N122"/>
    <mergeCell ref="E123:F123"/>
    <mergeCell ref="M123:N123"/>
    <mergeCell ref="E124:F124"/>
    <mergeCell ref="M124:N124"/>
    <mergeCell ref="E125:F125"/>
    <mergeCell ref="M125:N125"/>
    <mergeCell ref="E126:F126"/>
    <mergeCell ref="M126:N126"/>
    <mergeCell ref="E128:F128"/>
    <mergeCell ref="M128:N128"/>
    <mergeCell ref="E127:F127"/>
    <mergeCell ref="M127:N127"/>
    <mergeCell ref="E129:F129"/>
    <mergeCell ref="M129:N129"/>
    <mergeCell ref="B130:D130"/>
    <mergeCell ref="E130:F130"/>
    <mergeCell ref="J130:L130"/>
    <mergeCell ref="M130:N130"/>
    <mergeCell ref="B131:C131"/>
    <mergeCell ref="E131:F131"/>
    <mergeCell ref="J131:K131"/>
    <mergeCell ref="M131:N131"/>
    <mergeCell ref="A132:D132"/>
    <mergeCell ref="E132:F132"/>
    <mergeCell ref="I132:L132"/>
    <mergeCell ref="M132:N132"/>
    <mergeCell ref="A133:C133"/>
    <mergeCell ref="I133:K133"/>
    <mergeCell ref="A134:C134"/>
    <mergeCell ref="I134:K134"/>
    <mergeCell ref="A136:C136"/>
    <mergeCell ref="I136:K136"/>
    <mergeCell ref="A137:C137"/>
    <mergeCell ref="I137:K137"/>
    <mergeCell ref="A138:C138"/>
    <mergeCell ref="E138:F138"/>
    <mergeCell ref="I138:K138"/>
    <mergeCell ref="M138:N138"/>
    <mergeCell ref="B139:D139"/>
    <mergeCell ref="E139:F139"/>
    <mergeCell ref="J139:L139"/>
    <mergeCell ref="M139:N139"/>
    <mergeCell ref="A142:C142"/>
    <mergeCell ref="I142:K142"/>
    <mergeCell ref="A143:C143"/>
    <mergeCell ref="D143:F143"/>
    <mergeCell ref="I143:K143"/>
    <mergeCell ref="L143:N143"/>
    <mergeCell ref="A146:F146"/>
    <mergeCell ref="I146:N146"/>
    <mergeCell ref="A149:B149"/>
    <mergeCell ref="C149:F149"/>
    <mergeCell ref="I149:J149"/>
    <mergeCell ref="K149:N149"/>
    <mergeCell ref="E151:F151"/>
    <mergeCell ref="M151:N151"/>
    <mergeCell ref="E152:F152"/>
    <mergeCell ref="M152:N152"/>
    <mergeCell ref="E153:F153"/>
    <mergeCell ref="M153:N153"/>
    <mergeCell ref="E154:F154"/>
    <mergeCell ref="M154:N154"/>
    <mergeCell ref="E155:F155"/>
    <mergeCell ref="M155:N155"/>
    <mergeCell ref="E157:F157"/>
    <mergeCell ref="M157:N157"/>
    <mergeCell ref="E158:F158"/>
    <mergeCell ref="M158:N158"/>
    <mergeCell ref="E156:F156"/>
    <mergeCell ref="M156:N156"/>
    <mergeCell ref="B159:D159"/>
    <mergeCell ref="E159:F159"/>
    <mergeCell ref="J159:L159"/>
    <mergeCell ref="M159:N159"/>
    <mergeCell ref="B160:C160"/>
    <mergeCell ref="E160:F160"/>
    <mergeCell ref="J160:K160"/>
    <mergeCell ref="M160:N160"/>
    <mergeCell ref="A161:D161"/>
    <mergeCell ref="E161:F161"/>
    <mergeCell ref="I161:L161"/>
    <mergeCell ref="M161:N161"/>
    <mergeCell ref="A162:C162"/>
    <mergeCell ref="I162:K162"/>
    <mergeCell ref="A163:C163"/>
    <mergeCell ref="I163:K163"/>
    <mergeCell ref="A165:C165"/>
    <mergeCell ref="I165:K165"/>
    <mergeCell ref="A166:C166"/>
    <mergeCell ref="I166:K166"/>
    <mergeCell ref="A167:C167"/>
    <mergeCell ref="E167:F167"/>
    <mergeCell ref="I167:K167"/>
    <mergeCell ref="M167:N167"/>
    <mergeCell ref="B168:D168"/>
    <mergeCell ref="E168:F168"/>
    <mergeCell ref="J168:L168"/>
    <mergeCell ref="M168:N168"/>
    <mergeCell ref="A171:C171"/>
    <mergeCell ref="I171:K171"/>
    <mergeCell ref="A172:C172"/>
    <mergeCell ref="D172:F172"/>
    <mergeCell ref="I172:K172"/>
    <mergeCell ref="L172:N172"/>
    <mergeCell ref="A174:C174"/>
    <mergeCell ref="I174:K174"/>
    <mergeCell ref="A175:F175"/>
    <mergeCell ref="I175:N175"/>
    <mergeCell ref="A178:B178"/>
    <mergeCell ref="C178:F178"/>
    <mergeCell ref="I178:J178"/>
    <mergeCell ref="K178:N178"/>
    <mergeCell ref="E180:F180"/>
    <mergeCell ref="M180:N180"/>
    <mergeCell ref="E181:F181"/>
    <mergeCell ref="M181:N181"/>
    <mergeCell ref="E182:F182"/>
    <mergeCell ref="M182:N182"/>
    <mergeCell ref="E183:F183"/>
    <mergeCell ref="M183:N183"/>
    <mergeCell ref="E184:F184"/>
    <mergeCell ref="M184:N184"/>
    <mergeCell ref="E185:F185"/>
    <mergeCell ref="M185:N185"/>
    <mergeCell ref="E187:F187"/>
    <mergeCell ref="M187:N187"/>
    <mergeCell ref="B188:D188"/>
    <mergeCell ref="E188:F188"/>
    <mergeCell ref="J188:L188"/>
    <mergeCell ref="M188:N188"/>
    <mergeCell ref="B189:C189"/>
    <mergeCell ref="E189:F189"/>
    <mergeCell ref="J189:K189"/>
    <mergeCell ref="M189:N189"/>
    <mergeCell ref="A190:D190"/>
    <mergeCell ref="E190:F190"/>
    <mergeCell ref="I190:L190"/>
    <mergeCell ref="M190:N190"/>
    <mergeCell ref="A191:C191"/>
    <mergeCell ref="I191:K191"/>
    <mergeCell ref="A192:C192"/>
    <mergeCell ref="I192:K192"/>
    <mergeCell ref="A194:C194"/>
    <mergeCell ref="I194:K194"/>
    <mergeCell ref="A195:C195"/>
    <mergeCell ref="I195:K195"/>
    <mergeCell ref="A196:C196"/>
    <mergeCell ref="E196:F196"/>
    <mergeCell ref="I196:K196"/>
    <mergeCell ref="M196:N196"/>
    <mergeCell ref="B197:D197"/>
    <mergeCell ref="E197:F197"/>
    <mergeCell ref="J197:L197"/>
    <mergeCell ref="M197:N197"/>
    <mergeCell ref="A200:C200"/>
    <mergeCell ref="I200:K200"/>
    <mergeCell ref="A201:C201"/>
    <mergeCell ref="D201:F201"/>
    <mergeCell ref="I201:K201"/>
    <mergeCell ref="L201:N201"/>
    <mergeCell ref="A205:F205"/>
    <mergeCell ref="I205:N205"/>
    <mergeCell ref="A208:B208"/>
    <mergeCell ref="C208:F208"/>
    <mergeCell ref="I208:J208"/>
    <mergeCell ref="K208:N208"/>
    <mergeCell ref="E210:F210"/>
    <mergeCell ref="M210:N210"/>
    <mergeCell ref="E211:F211"/>
    <mergeCell ref="M211:N211"/>
    <mergeCell ref="E212:F212"/>
    <mergeCell ref="M212:N212"/>
    <mergeCell ref="E213:F213"/>
    <mergeCell ref="M213:N213"/>
    <mergeCell ref="E214:F214"/>
    <mergeCell ref="M214:N214"/>
    <mergeCell ref="E216:F216"/>
    <mergeCell ref="M216:N216"/>
    <mergeCell ref="E217:F217"/>
    <mergeCell ref="M217:N217"/>
    <mergeCell ref="B218:D218"/>
    <mergeCell ref="E218:F218"/>
    <mergeCell ref="J218:L218"/>
    <mergeCell ref="M218:N218"/>
    <mergeCell ref="B219:C219"/>
    <mergeCell ref="E219:F219"/>
    <mergeCell ref="J219:K219"/>
    <mergeCell ref="M219:N219"/>
    <mergeCell ref="A220:D220"/>
    <mergeCell ref="E220:F220"/>
    <mergeCell ref="I220:L220"/>
    <mergeCell ref="M220:N220"/>
    <mergeCell ref="A221:C221"/>
    <mergeCell ref="I221:K221"/>
    <mergeCell ref="A222:C222"/>
    <mergeCell ref="I222:K222"/>
    <mergeCell ref="A224:C224"/>
    <mergeCell ref="I224:K224"/>
    <mergeCell ref="A225:C225"/>
    <mergeCell ref="I225:K225"/>
    <mergeCell ref="A226:C226"/>
    <mergeCell ref="E226:F226"/>
    <mergeCell ref="I226:K226"/>
    <mergeCell ref="M226:N226"/>
    <mergeCell ref="B227:D227"/>
    <mergeCell ref="E227:F227"/>
    <mergeCell ref="J227:L227"/>
    <mergeCell ref="M227:N227"/>
    <mergeCell ref="A230:C230"/>
    <mergeCell ref="I230:K230"/>
    <mergeCell ref="A231:C231"/>
    <mergeCell ref="D231:F231"/>
    <mergeCell ref="I231:K231"/>
    <mergeCell ref="L231:N231"/>
    <mergeCell ref="A234:F234"/>
    <mergeCell ref="I234:N234"/>
    <mergeCell ref="A237:B237"/>
    <mergeCell ref="C237:F237"/>
    <mergeCell ref="I237:J237"/>
    <mergeCell ref="K237:N237"/>
    <mergeCell ref="E245:F245"/>
    <mergeCell ref="M245:N245"/>
    <mergeCell ref="E239:F239"/>
    <mergeCell ref="M239:N239"/>
    <mergeCell ref="E240:F240"/>
    <mergeCell ref="M240:N240"/>
    <mergeCell ref="E241:F241"/>
    <mergeCell ref="M241:N241"/>
    <mergeCell ref="E246:F246"/>
    <mergeCell ref="M246:N246"/>
    <mergeCell ref="B247:D247"/>
    <mergeCell ref="E247:F247"/>
    <mergeCell ref="J247:L247"/>
    <mergeCell ref="M247:N247"/>
    <mergeCell ref="B248:C248"/>
    <mergeCell ref="E248:F248"/>
    <mergeCell ref="J248:K248"/>
    <mergeCell ref="M248:N248"/>
    <mergeCell ref="A249:D249"/>
    <mergeCell ref="E249:F249"/>
    <mergeCell ref="I249:L249"/>
    <mergeCell ref="M249:N249"/>
    <mergeCell ref="A250:C250"/>
    <mergeCell ref="I250:K250"/>
    <mergeCell ref="A251:C251"/>
    <mergeCell ref="I251:K251"/>
    <mergeCell ref="A253:C253"/>
    <mergeCell ref="I253:K253"/>
    <mergeCell ref="A254:C254"/>
    <mergeCell ref="I254:K254"/>
    <mergeCell ref="A255:C255"/>
    <mergeCell ref="E255:F255"/>
    <mergeCell ref="I255:K255"/>
    <mergeCell ref="M255:N255"/>
    <mergeCell ref="B256:D256"/>
    <mergeCell ref="E256:F256"/>
    <mergeCell ref="J256:L256"/>
    <mergeCell ref="M256:N256"/>
    <mergeCell ref="A259:C259"/>
    <mergeCell ref="I259:K259"/>
    <mergeCell ref="A260:C260"/>
    <mergeCell ref="D260:F260"/>
    <mergeCell ref="I260:K260"/>
    <mergeCell ref="L260:N260"/>
    <mergeCell ref="A263:F263"/>
    <mergeCell ref="I263:N263"/>
    <mergeCell ref="A266:B266"/>
    <mergeCell ref="C266:F266"/>
    <mergeCell ref="I266:J266"/>
    <mergeCell ref="K266:N266"/>
    <mergeCell ref="E268:F268"/>
    <mergeCell ref="M268:N268"/>
    <mergeCell ref="E269:F269"/>
    <mergeCell ref="M269:N269"/>
    <mergeCell ref="E270:F270"/>
    <mergeCell ref="M270:N270"/>
    <mergeCell ref="E271:F271"/>
    <mergeCell ref="M271:N271"/>
    <mergeCell ref="E272:F272"/>
    <mergeCell ref="M272:N272"/>
    <mergeCell ref="E274:F274"/>
    <mergeCell ref="M274:N274"/>
    <mergeCell ref="E275:F275"/>
    <mergeCell ref="M275:N275"/>
    <mergeCell ref="E273:F273"/>
    <mergeCell ref="M273:N273"/>
    <mergeCell ref="B276:D276"/>
    <mergeCell ref="E276:F276"/>
    <mergeCell ref="J276:L276"/>
    <mergeCell ref="M276:N276"/>
    <mergeCell ref="B277:C277"/>
    <mergeCell ref="E277:F277"/>
    <mergeCell ref="J277:K277"/>
    <mergeCell ref="M277:N277"/>
    <mergeCell ref="A278:D278"/>
    <mergeCell ref="E278:F278"/>
    <mergeCell ref="I278:L278"/>
    <mergeCell ref="M278:N278"/>
    <mergeCell ref="A279:C279"/>
    <mergeCell ref="I279:K279"/>
    <mergeCell ref="A280:C280"/>
    <mergeCell ref="I280:K280"/>
    <mergeCell ref="A282:C282"/>
    <mergeCell ref="I282:K282"/>
    <mergeCell ref="A283:C283"/>
    <mergeCell ref="I283:K283"/>
    <mergeCell ref="A284:C284"/>
    <mergeCell ref="E284:F284"/>
    <mergeCell ref="I284:K284"/>
    <mergeCell ref="M284:N284"/>
    <mergeCell ref="B285:D285"/>
    <mergeCell ref="E285:F285"/>
    <mergeCell ref="J285:L285"/>
    <mergeCell ref="M285:N285"/>
    <mergeCell ref="A288:C288"/>
    <mergeCell ref="I288:K288"/>
    <mergeCell ref="A289:C289"/>
    <mergeCell ref="D289:F289"/>
    <mergeCell ref="I289:K289"/>
    <mergeCell ref="L289:N289"/>
    <mergeCell ref="A292:F292"/>
    <mergeCell ref="I292:N292"/>
    <mergeCell ref="A295:B295"/>
    <mergeCell ref="C295:F295"/>
    <mergeCell ref="I295:J295"/>
    <mergeCell ref="K295:N295"/>
    <mergeCell ref="E297:F297"/>
    <mergeCell ref="M297:N297"/>
    <mergeCell ref="E298:F298"/>
    <mergeCell ref="M298:N298"/>
    <mergeCell ref="E299:F299"/>
    <mergeCell ref="M299:N299"/>
    <mergeCell ref="E300:F300"/>
    <mergeCell ref="M300:N300"/>
    <mergeCell ref="E301:F301"/>
    <mergeCell ref="M301:N301"/>
    <mergeCell ref="E303:F303"/>
    <mergeCell ref="M303:N303"/>
    <mergeCell ref="E302:F302"/>
    <mergeCell ref="M302:N302"/>
    <mergeCell ref="E304:F304"/>
    <mergeCell ref="M304:N304"/>
    <mergeCell ref="B305:D305"/>
    <mergeCell ref="E305:F305"/>
    <mergeCell ref="J305:L305"/>
    <mergeCell ref="M305:N305"/>
    <mergeCell ref="B306:C306"/>
    <mergeCell ref="E306:F306"/>
    <mergeCell ref="J306:K306"/>
    <mergeCell ref="M306:N306"/>
    <mergeCell ref="A307:D307"/>
    <mergeCell ref="E307:F307"/>
    <mergeCell ref="I307:L307"/>
    <mergeCell ref="M307:N307"/>
    <mergeCell ref="A308:C308"/>
    <mergeCell ref="I308:K308"/>
    <mergeCell ref="A309:C309"/>
    <mergeCell ref="I309:K309"/>
    <mergeCell ref="A311:C311"/>
    <mergeCell ref="I311:K311"/>
    <mergeCell ref="A312:C312"/>
    <mergeCell ref="I312:K312"/>
    <mergeCell ref="A313:C313"/>
    <mergeCell ref="E313:F313"/>
    <mergeCell ref="I313:K313"/>
    <mergeCell ref="M313:N313"/>
    <mergeCell ref="B314:D314"/>
    <mergeCell ref="E314:F314"/>
    <mergeCell ref="J314:L314"/>
    <mergeCell ref="M314:N314"/>
    <mergeCell ref="A317:C317"/>
    <mergeCell ref="I317:K317"/>
    <mergeCell ref="A318:C318"/>
    <mergeCell ref="D318:F318"/>
    <mergeCell ref="I318:K318"/>
    <mergeCell ref="L318:N318"/>
    <mergeCell ref="A321:F321"/>
    <mergeCell ref="I321:N321"/>
    <mergeCell ref="A324:B324"/>
    <mergeCell ref="C324:F324"/>
    <mergeCell ref="I324:J324"/>
    <mergeCell ref="K324:N324"/>
    <mergeCell ref="E326:F326"/>
    <mergeCell ref="M326:N326"/>
    <mergeCell ref="E327:F327"/>
    <mergeCell ref="M327:N327"/>
    <mergeCell ref="E328:F328"/>
    <mergeCell ref="M328:N328"/>
    <mergeCell ref="E329:F329"/>
    <mergeCell ref="M329:N329"/>
    <mergeCell ref="E330:F330"/>
    <mergeCell ref="M330:N330"/>
    <mergeCell ref="E332:F332"/>
    <mergeCell ref="M332:N332"/>
    <mergeCell ref="E333:F333"/>
    <mergeCell ref="M333:N333"/>
    <mergeCell ref="E331:F331"/>
    <mergeCell ref="M331:N331"/>
    <mergeCell ref="B334:D334"/>
    <mergeCell ref="E334:F334"/>
    <mergeCell ref="J334:L334"/>
    <mergeCell ref="M334:N334"/>
    <mergeCell ref="B335:C335"/>
    <mergeCell ref="E335:F335"/>
    <mergeCell ref="J335:K335"/>
    <mergeCell ref="M335:N335"/>
    <mergeCell ref="A336:D336"/>
    <mergeCell ref="E336:F336"/>
    <mergeCell ref="I336:L336"/>
    <mergeCell ref="M336:N336"/>
    <mergeCell ref="A337:C337"/>
    <mergeCell ref="I337:K337"/>
    <mergeCell ref="A338:C338"/>
    <mergeCell ref="I338:K338"/>
    <mergeCell ref="A340:C340"/>
    <mergeCell ref="I340:K340"/>
    <mergeCell ref="A341:C341"/>
    <mergeCell ref="I341:K341"/>
    <mergeCell ref="A342:C342"/>
    <mergeCell ref="E342:F342"/>
    <mergeCell ref="I342:K342"/>
    <mergeCell ref="M342:N342"/>
    <mergeCell ref="B343:D343"/>
    <mergeCell ref="E343:F343"/>
    <mergeCell ref="J343:L343"/>
    <mergeCell ref="M343:N343"/>
    <mergeCell ref="A346:C346"/>
    <mergeCell ref="I346:K346"/>
    <mergeCell ref="A347:C347"/>
    <mergeCell ref="D347:F347"/>
    <mergeCell ref="I347:K347"/>
    <mergeCell ref="L347:N347"/>
    <mergeCell ref="E349:F349"/>
    <mergeCell ref="M349:N349"/>
    <mergeCell ref="A350:F350"/>
    <mergeCell ref="I350:N350"/>
    <mergeCell ref="A353:B353"/>
    <mergeCell ref="C353:F353"/>
    <mergeCell ref="I353:J353"/>
    <mergeCell ref="K353:N353"/>
    <mergeCell ref="E355:F355"/>
    <mergeCell ref="M355:N355"/>
    <mergeCell ref="E356:F356"/>
    <mergeCell ref="M356:N356"/>
    <mergeCell ref="E357:F357"/>
    <mergeCell ref="M357:N357"/>
    <mergeCell ref="E358:F358"/>
    <mergeCell ref="M358:N358"/>
    <mergeCell ref="E359:F359"/>
    <mergeCell ref="M359:N359"/>
    <mergeCell ref="E361:F361"/>
    <mergeCell ref="M361:N361"/>
    <mergeCell ref="E360:F360"/>
    <mergeCell ref="M360:N360"/>
    <mergeCell ref="E362:F362"/>
    <mergeCell ref="M362:N362"/>
    <mergeCell ref="B363:D363"/>
    <mergeCell ref="E363:F363"/>
    <mergeCell ref="J363:L363"/>
    <mergeCell ref="M363:N363"/>
    <mergeCell ref="B364:C364"/>
    <mergeCell ref="E364:F364"/>
    <mergeCell ref="J364:K364"/>
    <mergeCell ref="M364:N364"/>
    <mergeCell ref="A365:D365"/>
    <mergeCell ref="E365:F365"/>
    <mergeCell ref="I365:L365"/>
    <mergeCell ref="M365:N365"/>
    <mergeCell ref="A366:C366"/>
    <mergeCell ref="I366:K366"/>
    <mergeCell ref="A367:C367"/>
    <mergeCell ref="I367:K367"/>
    <mergeCell ref="A369:C369"/>
    <mergeCell ref="I369:K369"/>
    <mergeCell ref="A370:C370"/>
    <mergeCell ref="I370:K370"/>
    <mergeCell ref="A371:C371"/>
    <mergeCell ref="E371:F371"/>
    <mergeCell ref="I371:K371"/>
    <mergeCell ref="M371:N371"/>
    <mergeCell ref="A376:C376"/>
    <mergeCell ref="D376:F376"/>
    <mergeCell ref="I376:K376"/>
    <mergeCell ref="L376:N376"/>
    <mergeCell ref="B372:D372"/>
    <mergeCell ref="E372:F372"/>
    <mergeCell ref="J372:L372"/>
    <mergeCell ref="M372:N372"/>
    <mergeCell ref="A375:C375"/>
    <mergeCell ref="I375:K375"/>
    <mergeCell ref="E378:F378"/>
    <mergeCell ref="M378:N378"/>
    <mergeCell ref="A379:F379"/>
    <mergeCell ref="I379:N379"/>
    <mergeCell ref="A382:B382"/>
    <mergeCell ref="C382:F382"/>
    <mergeCell ref="I382:J382"/>
    <mergeCell ref="K382:N382"/>
    <mergeCell ref="E384:F384"/>
    <mergeCell ref="M384:N384"/>
    <mergeCell ref="E385:F385"/>
    <mergeCell ref="M385:N385"/>
    <mergeCell ref="E386:F386"/>
    <mergeCell ref="M386:N386"/>
    <mergeCell ref="E387:F387"/>
    <mergeCell ref="M387:N387"/>
    <mergeCell ref="E388:F388"/>
    <mergeCell ref="M388:N388"/>
    <mergeCell ref="E390:F390"/>
    <mergeCell ref="M390:N390"/>
    <mergeCell ref="E389:F389"/>
    <mergeCell ref="M389:N389"/>
    <mergeCell ref="E391:F391"/>
    <mergeCell ref="M391:N391"/>
    <mergeCell ref="B392:D392"/>
    <mergeCell ref="E392:F392"/>
    <mergeCell ref="J392:L392"/>
    <mergeCell ref="M392:N392"/>
    <mergeCell ref="B393:C393"/>
    <mergeCell ref="E393:F393"/>
    <mergeCell ref="J393:K393"/>
    <mergeCell ref="M393:N393"/>
    <mergeCell ref="A394:D394"/>
    <mergeCell ref="E394:F394"/>
    <mergeCell ref="I394:L394"/>
    <mergeCell ref="M394:N394"/>
    <mergeCell ref="A395:C395"/>
    <mergeCell ref="I395:K395"/>
    <mergeCell ref="A396:C396"/>
    <mergeCell ref="I396:K396"/>
    <mergeCell ref="A398:C398"/>
    <mergeCell ref="I398:K398"/>
    <mergeCell ref="A399:C399"/>
    <mergeCell ref="I399:K399"/>
    <mergeCell ref="A400:C400"/>
    <mergeCell ref="E400:F400"/>
    <mergeCell ref="I400:K400"/>
    <mergeCell ref="M400:N400"/>
    <mergeCell ref="B401:D401"/>
    <mergeCell ref="E401:F401"/>
    <mergeCell ref="J401:L401"/>
    <mergeCell ref="M401:N401"/>
    <mergeCell ref="A404:C404"/>
    <mergeCell ref="I404:K404"/>
    <mergeCell ref="A405:C405"/>
    <mergeCell ref="D405:F405"/>
    <mergeCell ref="I405:K405"/>
    <mergeCell ref="L405:N405"/>
    <mergeCell ref="A408:F408"/>
    <mergeCell ref="I408:N408"/>
    <mergeCell ref="A411:B411"/>
    <mergeCell ref="C411:F411"/>
    <mergeCell ref="I411:J411"/>
    <mergeCell ref="K411:N411"/>
    <mergeCell ref="E413:F413"/>
    <mergeCell ref="M413:N413"/>
    <mergeCell ref="E414:F414"/>
    <mergeCell ref="M414:N414"/>
    <mergeCell ref="E415:F415"/>
    <mergeCell ref="M415:N415"/>
    <mergeCell ref="E416:F416"/>
    <mergeCell ref="M416:N416"/>
    <mergeCell ref="E417:F417"/>
    <mergeCell ref="M417:N417"/>
    <mergeCell ref="E418:F418"/>
    <mergeCell ref="M418:N418"/>
    <mergeCell ref="E419:F419"/>
    <mergeCell ref="M419:N419"/>
    <mergeCell ref="B420:D420"/>
    <mergeCell ref="E420:F420"/>
    <mergeCell ref="J420:L420"/>
    <mergeCell ref="M420:N420"/>
    <mergeCell ref="B421:C421"/>
    <mergeCell ref="E421:F421"/>
    <mergeCell ref="J421:K421"/>
    <mergeCell ref="M421:N421"/>
    <mergeCell ref="A422:D422"/>
    <mergeCell ref="E422:F422"/>
    <mergeCell ref="I422:L422"/>
    <mergeCell ref="M422:N422"/>
    <mergeCell ref="A423:C423"/>
    <mergeCell ref="I423:K423"/>
    <mergeCell ref="A424:C424"/>
    <mergeCell ref="I424:K424"/>
    <mergeCell ref="A426:C426"/>
    <mergeCell ref="I426:K426"/>
    <mergeCell ref="A427:C427"/>
    <mergeCell ref="I427:K427"/>
    <mergeCell ref="A428:C428"/>
    <mergeCell ref="E428:F428"/>
    <mergeCell ref="I428:K428"/>
    <mergeCell ref="M428:N428"/>
    <mergeCell ref="B429:D429"/>
    <mergeCell ref="E429:F429"/>
    <mergeCell ref="J429:L429"/>
    <mergeCell ref="M429:N429"/>
    <mergeCell ref="A432:C432"/>
    <mergeCell ref="I432:K432"/>
    <mergeCell ref="A433:C433"/>
    <mergeCell ref="D433:F433"/>
    <mergeCell ref="I433:K433"/>
    <mergeCell ref="L433:N433"/>
    <mergeCell ref="A435:D435"/>
    <mergeCell ref="E435:F435"/>
    <mergeCell ref="I435:L435"/>
    <mergeCell ref="M435:N435"/>
    <mergeCell ref="A436:F436"/>
    <mergeCell ref="I436:N436"/>
    <mergeCell ref="A439:B439"/>
    <mergeCell ref="C439:F439"/>
    <mergeCell ref="I439:J439"/>
    <mergeCell ref="K439:N439"/>
    <mergeCell ref="E441:F441"/>
    <mergeCell ref="M441:N441"/>
    <mergeCell ref="E442:F442"/>
    <mergeCell ref="M442:N442"/>
    <mergeCell ref="E443:F443"/>
    <mergeCell ref="M443:N443"/>
    <mergeCell ref="E444:F444"/>
    <mergeCell ref="M444:N444"/>
    <mergeCell ref="E445:F445"/>
    <mergeCell ref="M445:N445"/>
    <mergeCell ref="E447:F447"/>
    <mergeCell ref="M447:N447"/>
    <mergeCell ref="E448:F448"/>
    <mergeCell ref="M448:N448"/>
    <mergeCell ref="E446:F446"/>
    <mergeCell ref="M446:N446"/>
    <mergeCell ref="B449:D449"/>
    <mergeCell ref="E449:F449"/>
    <mergeCell ref="J449:L449"/>
    <mergeCell ref="M449:N449"/>
    <mergeCell ref="B450:C450"/>
    <mergeCell ref="E450:F450"/>
    <mergeCell ref="J450:K450"/>
    <mergeCell ref="M450:N450"/>
    <mergeCell ref="A451:D451"/>
    <mergeCell ref="E451:F451"/>
    <mergeCell ref="I451:L451"/>
    <mergeCell ref="M451:N451"/>
    <mergeCell ref="A452:C452"/>
    <mergeCell ref="I452:K452"/>
    <mergeCell ref="A453:C453"/>
    <mergeCell ref="I453:K453"/>
    <mergeCell ref="A455:C455"/>
    <mergeCell ref="I455:K455"/>
    <mergeCell ref="A456:C456"/>
    <mergeCell ref="I456:K456"/>
    <mergeCell ref="A457:C457"/>
    <mergeCell ref="E457:F457"/>
    <mergeCell ref="I457:K457"/>
    <mergeCell ref="M457:N457"/>
    <mergeCell ref="B458:D458"/>
    <mergeCell ref="E458:F458"/>
    <mergeCell ref="J458:L458"/>
    <mergeCell ref="M458:N458"/>
    <mergeCell ref="A461:C461"/>
    <mergeCell ref="I461:K461"/>
    <mergeCell ref="A462:C462"/>
    <mergeCell ref="D462:F462"/>
    <mergeCell ref="I462:K462"/>
    <mergeCell ref="L462:N462"/>
    <mergeCell ref="A465:F465"/>
    <mergeCell ref="I465:N465"/>
    <mergeCell ref="A468:B468"/>
    <mergeCell ref="C468:F468"/>
    <mergeCell ref="I468:J468"/>
    <mergeCell ref="K468:N468"/>
    <mergeCell ref="E470:F470"/>
    <mergeCell ref="M470:N470"/>
    <mergeCell ref="E471:F471"/>
    <mergeCell ref="M471:N471"/>
    <mergeCell ref="E472:F472"/>
    <mergeCell ref="M472:N472"/>
    <mergeCell ref="E473:F473"/>
    <mergeCell ref="M473:N473"/>
    <mergeCell ref="E474:F474"/>
    <mergeCell ref="M474:N474"/>
    <mergeCell ref="E476:F476"/>
    <mergeCell ref="M476:N476"/>
    <mergeCell ref="E475:F475"/>
    <mergeCell ref="M475:N475"/>
    <mergeCell ref="E477:F477"/>
    <mergeCell ref="M477:N477"/>
    <mergeCell ref="B478:D478"/>
    <mergeCell ref="E478:F478"/>
    <mergeCell ref="J478:L478"/>
    <mergeCell ref="M478:N478"/>
    <mergeCell ref="B479:C479"/>
    <mergeCell ref="E479:F479"/>
    <mergeCell ref="J479:K479"/>
    <mergeCell ref="M479:N479"/>
    <mergeCell ref="A480:D480"/>
    <mergeCell ref="E480:F480"/>
    <mergeCell ref="I480:L480"/>
    <mergeCell ref="M480:N480"/>
    <mergeCell ref="A481:C481"/>
    <mergeCell ref="I481:K481"/>
    <mergeCell ref="A482:C482"/>
    <mergeCell ref="I482:K482"/>
    <mergeCell ref="A484:C484"/>
    <mergeCell ref="I484:K484"/>
    <mergeCell ref="A485:C485"/>
    <mergeCell ref="I485:K485"/>
    <mergeCell ref="A486:C486"/>
    <mergeCell ref="E486:F486"/>
    <mergeCell ref="I486:K486"/>
    <mergeCell ref="M486:N486"/>
    <mergeCell ref="B487:D487"/>
    <mergeCell ref="E487:F487"/>
    <mergeCell ref="J487:L487"/>
    <mergeCell ref="M487:N487"/>
    <mergeCell ref="A490:C490"/>
    <mergeCell ref="I490:K490"/>
    <mergeCell ref="A491:C491"/>
    <mergeCell ref="D491:F491"/>
    <mergeCell ref="I491:K491"/>
    <mergeCell ref="L491:N491"/>
    <mergeCell ref="A494:F494"/>
    <mergeCell ref="I494:N494"/>
    <mergeCell ref="A497:B497"/>
    <mergeCell ref="C497:F497"/>
    <mergeCell ref="I497:J497"/>
    <mergeCell ref="K497:N497"/>
    <mergeCell ref="E499:F499"/>
    <mergeCell ref="M499:N499"/>
    <mergeCell ref="E500:F500"/>
    <mergeCell ref="M500:N500"/>
    <mergeCell ref="E501:F501"/>
    <mergeCell ref="M501:N501"/>
    <mergeCell ref="E502:F502"/>
    <mergeCell ref="M502:N502"/>
    <mergeCell ref="E503:F503"/>
    <mergeCell ref="M503:N503"/>
    <mergeCell ref="E505:F505"/>
    <mergeCell ref="M505:N505"/>
    <mergeCell ref="E506:F506"/>
    <mergeCell ref="M506:N506"/>
    <mergeCell ref="E504:F504"/>
    <mergeCell ref="M504:N504"/>
    <mergeCell ref="B507:D507"/>
    <mergeCell ref="E507:F507"/>
    <mergeCell ref="J507:L507"/>
    <mergeCell ref="M507:N507"/>
    <mergeCell ref="B508:C508"/>
    <mergeCell ref="E508:F508"/>
    <mergeCell ref="J508:K508"/>
    <mergeCell ref="M508:N508"/>
    <mergeCell ref="A509:D509"/>
    <mergeCell ref="E509:F509"/>
    <mergeCell ref="I509:L509"/>
    <mergeCell ref="M509:N509"/>
    <mergeCell ref="A510:C510"/>
    <mergeCell ref="I510:K510"/>
    <mergeCell ref="A511:C511"/>
    <mergeCell ref="I511:K511"/>
    <mergeCell ref="A513:C513"/>
    <mergeCell ref="I513:K513"/>
    <mergeCell ref="A514:C514"/>
    <mergeCell ref="I514:K514"/>
    <mergeCell ref="A515:C515"/>
    <mergeCell ref="E515:F515"/>
    <mergeCell ref="I515:K515"/>
    <mergeCell ref="M515:N515"/>
    <mergeCell ref="B516:D516"/>
    <mergeCell ref="E516:F516"/>
    <mergeCell ref="J516:L516"/>
    <mergeCell ref="M516:N516"/>
    <mergeCell ref="A519:C519"/>
    <mergeCell ref="I519:K519"/>
    <mergeCell ref="A520:C520"/>
    <mergeCell ref="D520:F520"/>
    <mergeCell ref="I520:K520"/>
    <mergeCell ref="L520:N520"/>
    <mergeCell ref="A524:F524"/>
    <mergeCell ref="I524:N524"/>
    <mergeCell ref="A527:B527"/>
    <mergeCell ref="C527:F527"/>
    <mergeCell ref="I527:J527"/>
    <mergeCell ref="K527:N527"/>
    <mergeCell ref="E529:F529"/>
    <mergeCell ref="M529:N529"/>
    <mergeCell ref="E530:F530"/>
    <mergeCell ref="M530:N530"/>
    <mergeCell ref="E531:F531"/>
    <mergeCell ref="M531:N531"/>
    <mergeCell ref="E532:F532"/>
    <mergeCell ref="M532:N532"/>
    <mergeCell ref="E533:F533"/>
    <mergeCell ref="M533:N533"/>
    <mergeCell ref="E534:F534"/>
    <mergeCell ref="M534:N534"/>
    <mergeCell ref="E535:F535"/>
    <mergeCell ref="M535:N535"/>
    <mergeCell ref="B536:D536"/>
    <mergeCell ref="E536:F536"/>
    <mergeCell ref="J536:L536"/>
    <mergeCell ref="M536:N536"/>
    <mergeCell ref="B537:C537"/>
    <mergeCell ref="E537:F537"/>
    <mergeCell ref="J537:K537"/>
    <mergeCell ref="M537:N537"/>
    <mergeCell ref="A538:D538"/>
    <mergeCell ref="E538:F538"/>
    <mergeCell ref="I538:L538"/>
    <mergeCell ref="M538:N538"/>
    <mergeCell ref="A539:C539"/>
    <mergeCell ref="I539:K539"/>
    <mergeCell ref="A540:C540"/>
    <mergeCell ref="I540:K540"/>
    <mergeCell ref="A542:C542"/>
    <mergeCell ref="I542:K542"/>
    <mergeCell ref="A543:C543"/>
    <mergeCell ref="I543:K543"/>
    <mergeCell ref="A544:C544"/>
    <mergeCell ref="E544:F544"/>
    <mergeCell ref="I544:K544"/>
    <mergeCell ref="M544:N544"/>
    <mergeCell ref="B545:D545"/>
    <mergeCell ref="E545:F545"/>
    <mergeCell ref="J545:L545"/>
    <mergeCell ref="M545:N545"/>
    <mergeCell ref="A548:C548"/>
    <mergeCell ref="I548:K548"/>
    <mergeCell ref="A549:C549"/>
    <mergeCell ref="D549:F549"/>
    <mergeCell ref="I549:K549"/>
    <mergeCell ref="L549:N549"/>
    <mergeCell ref="A552:F552"/>
    <mergeCell ref="I552:N552"/>
    <mergeCell ref="A555:B555"/>
    <mergeCell ref="C555:F555"/>
    <mergeCell ref="I555:J555"/>
    <mergeCell ref="K555:N555"/>
    <mergeCell ref="E557:F557"/>
    <mergeCell ref="M557:N557"/>
    <mergeCell ref="E558:F558"/>
    <mergeCell ref="M558:N558"/>
    <mergeCell ref="E559:F559"/>
    <mergeCell ref="M559:N559"/>
    <mergeCell ref="E560:F560"/>
    <mergeCell ref="M560:N560"/>
    <mergeCell ref="E561:F561"/>
    <mergeCell ref="M561:N561"/>
    <mergeCell ref="E563:F563"/>
    <mergeCell ref="M563:N563"/>
    <mergeCell ref="E564:F564"/>
    <mergeCell ref="M564:N564"/>
    <mergeCell ref="E562:F562"/>
    <mergeCell ref="M562:N562"/>
    <mergeCell ref="B565:D565"/>
    <mergeCell ref="E565:F565"/>
    <mergeCell ref="J565:L565"/>
    <mergeCell ref="M565:N565"/>
    <mergeCell ref="B566:C566"/>
    <mergeCell ref="E566:F566"/>
    <mergeCell ref="J566:K566"/>
    <mergeCell ref="M566:N566"/>
    <mergeCell ref="A567:D567"/>
    <mergeCell ref="E567:F567"/>
    <mergeCell ref="I567:L567"/>
    <mergeCell ref="M567:N567"/>
    <mergeCell ref="A568:C568"/>
    <mergeCell ref="I568:K568"/>
    <mergeCell ref="A569:C569"/>
    <mergeCell ref="I569:K569"/>
    <mergeCell ref="A571:C571"/>
    <mergeCell ref="I571:K571"/>
    <mergeCell ref="A572:C572"/>
    <mergeCell ref="I572:K572"/>
    <mergeCell ref="A573:C573"/>
    <mergeCell ref="E573:F573"/>
    <mergeCell ref="I573:K573"/>
    <mergeCell ref="M573:N573"/>
    <mergeCell ref="B574:D574"/>
    <mergeCell ref="E574:F574"/>
    <mergeCell ref="J574:L574"/>
    <mergeCell ref="M574:N574"/>
    <mergeCell ref="A577:C577"/>
    <mergeCell ref="I577:K577"/>
    <mergeCell ref="A578:C578"/>
    <mergeCell ref="D578:F578"/>
    <mergeCell ref="I578:K578"/>
    <mergeCell ref="L578:N578"/>
    <mergeCell ref="A582:F582"/>
    <mergeCell ref="I582:N582"/>
    <mergeCell ref="A585:B585"/>
    <mergeCell ref="C585:F585"/>
    <mergeCell ref="I585:J585"/>
    <mergeCell ref="K585:N585"/>
    <mergeCell ref="E587:F587"/>
    <mergeCell ref="M587:N587"/>
    <mergeCell ref="E588:F588"/>
    <mergeCell ref="M588:N588"/>
    <mergeCell ref="E589:F589"/>
    <mergeCell ref="M589:N589"/>
    <mergeCell ref="E590:F590"/>
    <mergeCell ref="M590:N590"/>
    <mergeCell ref="E591:F591"/>
    <mergeCell ref="M591:N591"/>
    <mergeCell ref="E593:F593"/>
    <mergeCell ref="M593:N593"/>
    <mergeCell ref="E592:F592"/>
    <mergeCell ref="M592:N592"/>
    <mergeCell ref="E594:F594"/>
    <mergeCell ref="M594:N594"/>
    <mergeCell ref="B595:D595"/>
    <mergeCell ref="E595:F595"/>
    <mergeCell ref="J595:L595"/>
    <mergeCell ref="M595:N595"/>
    <mergeCell ref="B596:C596"/>
    <mergeCell ref="E596:F596"/>
    <mergeCell ref="J596:K596"/>
    <mergeCell ref="M596:N596"/>
    <mergeCell ref="A597:D597"/>
    <mergeCell ref="E597:F597"/>
    <mergeCell ref="I597:L597"/>
    <mergeCell ref="M597:N597"/>
    <mergeCell ref="A598:C598"/>
    <mergeCell ref="I598:K598"/>
    <mergeCell ref="A599:C599"/>
    <mergeCell ref="I599:K599"/>
    <mergeCell ref="A601:C601"/>
    <mergeCell ref="I601:K601"/>
    <mergeCell ref="A602:C602"/>
    <mergeCell ref="I602:K602"/>
    <mergeCell ref="A603:C603"/>
    <mergeCell ref="E603:F603"/>
    <mergeCell ref="I603:K603"/>
    <mergeCell ref="M603:N603"/>
    <mergeCell ref="B604:D604"/>
    <mergeCell ref="E604:F604"/>
    <mergeCell ref="J604:L604"/>
    <mergeCell ref="M604:N604"/>
    <mergeCell ref="A607:C607"/>
    <mergeCell ref="I607:K607"/>
    <mergeCell ref="A608:C608"/>
    <mergeCell ref="D608:F608"/>
    <mergeCell ref="I608:K608"/>
    <mergeCell ref="L608:N608"/>
    <mergeCell ref="E610:F610"/>
    <mergeCell ref="M610:N610"/>
    <mergeCell ref="A611:F611"/>
    <mergeCell ref="I611:N611"/>
    <mergeCell ref="A614:B614"/>
    <mergeCell ref="C614:F614"/>
    <mergeCell ref="I614:J614"/>
    <mergeCell ref="K614:N614"/>
    <mergeCell ref="E616:F616"/>
    <mergeCell ref="M616:N616"/>
    <mergeCell ref="E617:F617"/>
    <mergeCell ref="M617:N617"/>
    <mergeCell ref="E618:F618"/>
    <mergeCell ref="M618:N618"/>
    <mergeCell ref="E619:F619"/>
    <mergeCell ref="M619:N619"/>
    <mergeCell ref="E620:F620"/>
    <mergeCell ref="M620:N620"/>
    <mergeCell ref="E622:F622"/>
    <mergeCell ref="M622:N622"/>
    <mergeCell ref="E621:F621"/>
    <mergeCell ref="M621:N621"/>
    <mergeCell ref="E623:F623"/>
    <mergeCell ref="M623:N623"/>
    <mergeCell ref="B624:D624"/>
    <mergeCell ref="E624:F624"/>
    <mergeCell ref="J624:L624"/>
    <mergeCell ref="M624:N624"/>
    <mergeCell ref="B625:C625"/>
    <mergeCell ref="E625:F625"/>
    <mergeCell ref="J625:K625"/>
    <mergeCell ref="M625:N625"/>
    <mergeCell ref="A626:D626"/>
    <mergeCell ref="E626:F626"/>
    <mergeCell ref="I626:L626"/>
    <mergeCell ref="M626:N626"/>
    <mergeCell ref="A627:C627"/>
    <mergeCell ref="I627:K627"/>
    <mergeCell ref="A628:C628"/>
    <mergeCell ref="I628:K628"/>
    <mergeCell ref="A630:C630"/>
    <mergeCell ref="I630:K630"/>
    <mergeCell ref="A631:C631"/>
    <mergeCell ref="I631:K631"/>
    <mergeCell ref="A632:C632"/>
    <mergeCell ref="E632:F632"/>
    <mergeCell ref="I632:K632"/>
    <mergeCell ref="M632:N632"/>
    <mergeCell ref="B633:D633"/>
    <mergeCell ref="E633:F633"/>
    <mergeCell ref="J633:L633"/>
    <mergeCell ref="M633:N633"/>
    <mergeCell ref="A636:C636"/>
    <mergeCell ref="I636:K636"/>
    <mergeCell ref="A637:C637"/>
    <mergeCell ref="D637:F637"/>
    <mergeCell ref="I637:K637"/>
    <mergeCell ref="L637:N637"/>
    <mergeCell ref="A641:F641"/>
    <mergeCell ref="I641:N641"/>
    <mergeCell ref="A644:B644"/>
    <mergeCell ref="C644:F644"/>
    <mergeCell ref="I644:J644"/>
    <mergeCell ref="K644:N644"/>
    <mergeCell ref="E646:F646"/>
    <mergeCell ref="M646:N646"/>
    <mergeCell ref="E647:F647"/>
    <mergeCell ref="M647:N647"/>
    <mergeCell ref="E648:F648"/>
    <mergeCell ref="M648:N648"/>
    <mergeCell ref="E649:F649"/>
    <mergeCell ref="M649:N649"/>
    <mergeCell ref="E650:F650"/>
    <mergeCell ref="M650:N650"/>
    <mergeCell ref="E652:F652"/>
    <mergeCell ref="M652:N652"/>
    <mergeCell ref="E653:F653"/>
    <mergeCell ref="M653:N653"/>
    <mergeCell ref="E651:F651"/>
    <mergeCell ref="M651:N651"/>
    <mergeCell ref="B654:D654"/>
    <mergeCell ref="E654:F654"/>
    <mergeCell ref="J654:L654"/>
    <mergeCell ref="M654:N654"/>
    <mergeCell ref="B655:C655"/>
    <mergeCell ref="E655:F655"/>
    <mergeCell ref="J655:K655"/>
    <mergeCell ref="M655:N655"/>
    <mergeCell ref="A656:D656"/>
    <mergeCell ref="E656:F656"/>
    <mergeCell ref="I656:L656"/>
    <mergeCell ref="M656:N656"/>
    <mergeCell ref="A657:C657"/>
    <mergeCell ref="I657:K657"/>
    <mergeCell ref="A658:C658"/>
    <mergeCell ref="I658:K658"/>
    <mergeCell ref="A660:C660"/>
    <mergeCell ref="I660:K660"/>
    <mergeCell ref="A661:C661"/>
    <mergeCell ref="I661:K661"/>
    <mergeCell ref="A662:C662"/>
    <mergeCell ref="E662:F662"/>
    <mergeCell ref="I662:K662"/>
    <mergeCell ref="M662:N662"/>
    <mergeCell ref="B663:D663"/>
    <mergeCell ref="E663:F663"/>
    <mergeCell ref="J663:L663"/>
    <mergeCell ref="M663:N663"/>
    <mergeCell ref="A666:C666"/>
    <mergeCell ref="I666:K666"/>
    <mergeCell ref="A667:C667"/>
    <mergeCell ref="D667:F667"/>
    <mergeCell ref="I667:K667"/>
    <mergeCell ref="L667:N667"/>
    <mergeCell ref="A670:F670"/>
    <mergeCell ref="I670:N670"/>
    <mergeCell ref="A673:B673"/>
    <mergeCell ref="C673:F673"/>
    <mergeCell ref="I673:J673"/>
    <mergeCell ref="K673:N673"/>
    <mergeCell ref="E675:F675"/>
    <mergeCell ref="M675:N675"/>
    <mergeCell ref="E676:F676"/>
    <mergeCell ref="M676:N676"/>
    <mergeCell ref="E677:F677"/>
    <mergeCell ref="M677:N677"/>
    <mergeCell ref="E678:F678"/>
    <mergeCell ref="M678:N678"/>
    <mergeCell ref="E679:F679"/>
    <mergeCell ref="M679:N679"/>
    <mergeCell ref="E681:F681"/>
    <mergeCell ref="M681:N681"/>
    <mergeCell ref="E680:F680"/>
    <mergeCell ref="M680:N680"/>
    <mergeCell ref="E682:F682"/>
    <mergeCell ref="M682:N682"/>
    <mergeCell ref="B683:D683"/>
    <mergeCell ref="E683:F683"/>
    <mergeCell ref="J683:L683"/>
    <mergeCell ref="M683:N683"/>
    <mergeCell ref="B684:C684"/>
    <mergeCell ref="E684:F684"/>
    <mergeCell ref="J684:K684"/>
    <mergeCell ref="M684:N684"/>
    <mergeCell ref="A685:D685"/>
    <mergeCell ref="E685:F685"/>
    <mergeCell ref="I685:L685"/>
    <mergeCell ref="M685:N685"/>
    <mergeCell ref="A686:C686"/>
    <mergeCell ref="I686:K686"/>
    <mergeCell ref="A687:C687"/>
    <mergeCell ref="I687:K687"/>
    <mergeCell ref="A689:C689"/>
    <mergeCell ref="I689:K689"/>
    <mergeCell ref="A690:C690"/>
    <mergeCell ref="I690:K690"/>
    <mergeCell ref="A691:C691"/>
    <mergeCell ref="E691:F691"/>
    <mergeCell ref="I691:K691"/>
    <mergeCell ref="M691:N691"/>
    <mergeCell ref="B692:D692"/>
    <mergeCell ref="E692:F692"/>
    <mergeCell ref="J692:L692"/>
    <mergeCell ref="M692:N692"/>
    <mergeCell ref="A695:C695"/>
    <mergeCell ref="I695:K695"/>
    <mergeCell ref="A696:C696"/>
    <mergeCell ref="D696:F696"/>
    <mergeCell ref="I696:K696"/>
    <mergeCell ref="L696:N696"/>
    <mergeCell ref="A699:F699"/>
    <mergeCell ref="I699:N699"/>
    <mergeCell ref="A702:B702"/>
    <mergeCell ref="C702:F702"/>
    <mergeCell ref="I702:J702"/>
    <mergeCell ref="K702:N702"/>
    <mergeCell ref="E704:F704"/>
    <mergeCell ref="M704:N704"/>
    <mergeCell ref="E705:F705"/>
    <mergeCell ref="M705:N705"/>
    <mergeCell ref="E706:F706"/>
    <mergeCell ref="M706:N706"/>
    <mergeCell ref="E707:F707"/>
    <mergeCell ref="M707:N707"/>
    <mergeCell ref="E708:F708"/>
    <mergeCell ref="M708:N708"/>
    <mergeCell ref="E710:F710"/>
    <mergeCell ref="M710:N710"/>
    <mergeCell ref="E711:F711"/>
    <mergeCell ref="M711:N711"/>
    <mergeCell ref="E709:F709"/>
    <mergeCell ref="M709:N709"/>
    <mergeCell ref="B712:D712"/>
    <mergeCell ref="E712:F712"/>
    <mergeCell ref="J712:L712"/>
    <mergeCell ref="M712:N712"/>
    <mergeCell ref="B713:C713"/>
    <mergeCell ref="E713:F713"/>
    <mergeCell ref="J713:K713"/>
    <mergeCell ref="M713:N713"/>
    <mergeCell ref="A714:D714"/>
    <mergeCell ref="E714:F714"/>
    <mergeCell ref="I714:L714"/>
    <mergeCell ref="M714:N714"/>
    <mergeCell ref="A715:C715"/>
    <mergeCell ref="I715:K715"/>
    <mergeCell ref="A716:C716"/>
    <mergeCell ref="I716:K716"/>
    <mergeCell ref="A718:C718"/>
    <mergeCell ref="I718:K718"/>
    <mergeCell ref="A719:C719"/>
    <mergeCell ref="I719:K719"/>
    <mergeCell ref="A720:C720"/>
    <mergeCell ref="E720:F720"/>
    <mergeCell ref="I720:K720"/>
    <mergeCell ref="M720:N720"/>
    <mergeCell ref="B721:D721"/>
    <mergeCell ref="E721:F721"/>
    <mergeCell ref="J721:L721"/>
    <mergeCell ref="M721:N721"/>
    <mergeCell ref="A724:C724"/>
    <mergeCell ref="I724:K724"/>
    <mergeCell ref="A725:C725"/>
    <mergeCell ref="D725:F725"/>
    <mergeCell ref="I725:K725"/>
    <mergeCell ref="L725:N725"/>
    <mergeCell ref="A727:C727"/>
    <mergeCell ref="D727:F727"/>
    <mergeCell ref="I727:K727"/>
    <mergeCell ref="L727:N727"/>
    <mergeCell ref="A728:F728"/>
    <mergeCell ref="I728:N728"/>
    <mergeCell ref="A731:B731"/>
    <mergeCell ref="C731:F731"/>
    <mergeCell ref="I731:J731"/>
    <mergeCell ref="K731:N731"/>
    <mergeCell ref="E733:F733"/>
    <mergeCell ref="M733:N733"/>
    <mergeCell ref="E734:F734"/>
    <mergeCell ref="M734:N734"/>
    <mergeCell ref="E735:F735"/>
    <mergeCell ref="M735:N735"/>
    <mergeCell ref="E736:F736"/>
    <mergeCell ref="M736:N736"/>
    <mergeCell ref="E737:F737"/>
    <mergeCell ref="M737:N737"/>
    <mergeCell ref="E739:F739"/>
    <mergeCell ref="M739:N739"/>
    <mergeCell ref="E740:F740"/>
    <mergeCell ref="M740:N740"/>
    <mergeCell ref="E738:F738"/>
    <mergeCell ref="M738:N738"/>
    <mergeCell ref="B741:D741"/>
    <mergeCell ref="E741:F741"/>
    <mergeCell ref="J741:L741"/>
    <mergeCell ref="M741:N741"/>
    <mergeCell ref="B742:C742"/>
    <mergeCell ref="E742:F742"/>
    <mergeCell ref="J742:K742"/>
    <mergeCell ref="M742:N742"/>
    <mergeCell ref="A743:D743"/>
    <mergeCell ref="E743:F743"/>
    <mergeCell ref="I743:L743"/>
    <mergeCell ref="M743:N743"/>
    <mergeCell ref="A744:C744"/>
    <mergeCell ref="I744:K744"/>
    <mergeCell ref="A745:C745"/>
    <mergeCell ref="I745:K745"/>
    <mergeCell ref="A747:C747"/>
    <mergeCell ref="I747:K747"/>
    <mergeCell ref="A748:C748"/>
    <mergeCell ref="I748:K748"/>
    <mergeCell ref="A749:C749"/>
    <mergeCell ref="E749:F749"/>
    <mergeCell ref="I749:K749"/>
    <mergeCell ref="M749:N749"/>
    <mergeCell ref="B750:D750"/>
    <mergeCell ref="E750:F750"/>
    <mergeCell ref="J750:L750"/>
    <mergeCell ref="M750:N750"/>
    <mergeCell ref="A753:C753"/>
    <mergeCell ref="I753:K753"/>
    <mergeCell ref="A754:C754"/>
    <mergeCell ref="D754:F754"/>
    <mergeCell ref="I754:K754"/>
    <mergeCell ref="L754:N754"/>
    <mergeCell ref="A757:F757"/>
    <mergeCell ref="I757:N757"/>
    <mergeCell ref="A760:B760"/>
    <mergeCell ref="C760:F760"/>
    <mergeCell ref="I760:J760"/>
    <mergeCell ref="K760:N760"/>
    <mergeCell ref="E762:F762"/>
    <mergeCell ref="M762:N762"/>
    <mergeCell ref="E763:F763"/>
    <mergeCell ref="M763:N763"/>
    <mergeCell ref="E764:F764"/>
    <mergeCell ref="M764:N764"/>
    <mergeCell ref="E765:F765"/>
    <mergeCell ref="M765:N765"/>
    <mergeCell ref="E766:F766"/>
    <mergeCell ref="M766:N766"/>
    <mergeCell ref="E768:F768"/>
    <mergeCell ref="M768:N768"/>
    <mergeCell ref="E767:F767"/>
    <mergeCell ref="M767:N767"/>
    <mergeCell ref="E769:F769"/>
    <mergeCell ref="M769:N769"/>
    <mergeCell ref="B770:D770"/>
    <mergeCell ref="E770:F770"/>
    <mergeCell ref="J770:L770"/>
    <mergeCell ref="M770:N770"/>
    <mergeCell ref="B771:C771"/>
    <mergeCell ref="E771:F771"/>
    <mergeCell ref="J771:K771"/>
    <mergeCell ref="M771:N771"/>
    <mergeCell ref="A772:D772"/>
    <mergeCell ref="E772:F772"/>
    <mergeCell ref="I772:L772"/>
    <mergeCell ref="M772:N772"/>
    <mergeCell ref="A773:C773"/>
    <mergeCell ref="I773:K773"/>
    <mergeCell ref="A774:C774"/>
    <mergeCell ref="I774:K774"/>
    <mergeCell ref="A776:C776"/>
    <mergeCell ref="I776:K776"/>
    <mergeCell ref="A777:C777"/>
    <mergeCell ref="I777:K777"/>
    <mergeCell ref="A778:C778"/>
    <mergeCell ref="E778:F778"/>
    <mergeCell ref="I778:K778"/>
    <mergeCell ref="M778:N778"/>
    <mergeCell ref="B779:D779"/>
    <mergeCell ref="E779:F779"/>
    <mergeCell ref="J779:L779"/>
    <mergeCell ref="M779:N779"/>
    <mergeCell ref="A782:C782"/>
    <mergeCell ref="I782:K782"/>
    <mergeCell ref="A783:C783"/>
    <mergeCell ref="D783:F783"/>
    <mergeCell ref="I783:K783"/>
    <mergeCell ref="L783:N783"/>
    <mergeCell ref="A786:F786"/>
    <mergeCell ref="I786:N786"/>
    <mergeCell ref="A789:B789"/>
    <mergeCell ref="C789:F789"/>
    <mergeCell ref="I789:J789"/>
    <mergeCell ref="K789:N789"/>
    <mergeCell ref="E791:F791"/>
    <mergeCell ref="M791:N791"/>
    <mergeCell ref="E792:F792"/>
    <mergeCell ref="M792:N792"/>
    <mergeCell ref="E793:F793"/>
    <mergeCell ref="M793:N793"/>
    <mergeCell ref="E794:F794"/>
    <mergeCell ref="M794:N794"/>
    <mergeCell ref="E795:F795"/>
    <mergeCell ref="M795:N795"/>
    <mergeCell ref="E797:F797"/>
    <mergeCell ref="M797:N797"/>
    <mergeCell ref="E798:F798"/>
    <mergeCell ref="M798:N798"/>
    <mergeCell ref="E796:F796"/>
    <mergeCell ref="M796:N796"/>
    <mergeCell ref="B799:D799"/>
    <mergeCell ref="E799:F799"/>
    <mergeCell ref="J799:L799"/>
    <mergeCell ref="M799:N799"/>
    <mergeCell ref="B800:C800"/>
    <mergeCell ref="E800:F800"/>
    <mergeCell ref="J800:K800"/>
    <mergeCell ref="M800:N800"/>
    <mergeCell ref="A801:D801"/>
    <mergeCell ref="E801:F801"/>
    <mergeCell ref="I801:L801"/>
    <mergeCell ref="M801:N801"/>
    <mergeCell ref="A802:C802"/>
    <mergeCell ref="I802:K802"/>
    <mergeCell ref="A803:C803"/>
    <mergeCell ref="I803:K803"/>
    <mergeCell ref="A805:C805"/>
    <mergeCell ref="I805:K805"/>
    <mergeCell ref="A806:C806"/>
    <mergeCell ref="I806:K806"/>
    <mergeCell ref="A807:C807"/>
    <mergeCell ref="E807:F807"/>
    <mergeCell ref="I807:K807"/>
    <mergeCell ref="M807:N807"/>
    <mergeCell ref="B808:D808"/>
    <mergeCell ref="E808:F808"/>
    <mergeCell ref="J808:L808"/>
    <mergeCell ref="M808:N808"/>
    <mergeCell ref="A811:C811"/>
    <mergeCell ref="I811:K811"/>
    <mergeCell ref="A812:C812"/>
    <mergeCell ref="D812:F812"/>
    <mergeCell ref="I812:K812"/>
    <mergeCell ref="L812:N812"/>
    <mergeCell ref="A815:F815"/>
    <mergeCell ref="I815:N815"/>
    <mergeCell ref="A818:B818"/>
    <mergeCell ref="C818:F818"/>
    <mergeCell ref="I818:J818"/>
    <mergeCell ref="K818:N818"/>
    <mergeCell ref="E820:F820"/>
    <mergeCell ref="M820:N820"/>
    <mergeCell ref="E821:F821"/>
    <mergeCell ref="M821:N821"/>
    <mergeCell ref="E822:F822"/>
    <mergeCell ref="M822:N822"/>
    <mergeCell ref="E823:F823"/>
    <mergeCell ref="M823:N823"/>
    <mergeCell ref="E824:F824"/>
    <mergeCell ref="M824:N824"/>
    <mergeCell ref="E826:F826"/>
    <mergeCell ref="M826:N826"/>
    <mergeCell ref="E825:F825"/>
    <mergeCell ref="M825:N825"/>
    <mergeCell ref="E827:F827"/>
    <mergeCell ref="M827:N827"/>
    <mergeCell ref="B828:D828"/>
    <mergeCell ref="E828:F828"/>
    <mergeCell ref="J828:L828"/>
    <mergeCell ref="M828:N828"/>
    <mergeCell ref="B829:C829"/>
    <mergeCell ref="E829:F829"/>
    <mergeCell ref="J829:K829"/>
    <mergeCell ref="M829:N829"/>
    <mergeCell ref="A830:D830"/>
    <mergeCell ref="E830:F830"/>
    <mergeCell ref="I830:L830"/>
    <mergeCell ref="M830:N830"/>
    <mergeCell ref="A831:C831"/>
    <mergeCell ref="I831:K831"/>
    <mergeCell ref="A832:C832"/>
    <mergeCell ref="I832:K832"/>
    <mergeCell ref="A834:C834"/>
    <mergeCell ref="I834:K834"/>
    <mergeCell ref="A835:C835"/>
    <mergeCell ref="I835:K835"/>
    <mergeCell ref="A836:C836"/>
    <mergeCell ref="E836:F836"/>
    <mergeCell ref="I836:K836"/>
    <mergeCell ref="M836:N836"/>
    <mergeCell ref="B837:D837"/>
    <mergeCell ref="E837:F837"/>
    <mergeCell ref="J837:L837"/>
    <mergeCell ref="M837:N837"/>
    <mergeCell ref="A840:C840"/>
    <mergeCell ref="I840:K840"/>
    <mergeCell ref="A841:C841"/>
    <mergeCell ref="D841:F841"/>
    <mergeCell ref="I841:K841"/>
    <mergeCell ref="L841:N841"/>
    <mergeCell ref="A844:F844"/>
    <mergeCell ref="I844:N844"/>
    <mergeCell ref="A847:B847"/>
    <mergeCell ref="C847:F847"/>
    <mergeCell ref="I847:J847"/>
    <mergeCell ref="K847:N847"/>
    <mergeCell ref="E849:F849"/>
    <mergeCell ref="M849:N849"/>
    <mergeCell ref="E850:F850"/>
    <mergeCell ref="M850:N850"/>
    <mergeCell ref="E851:F851"/>
    <mergeCell ref="M851:N851"/>
    <mergeCell ref="E852:F852"/>
    <mergeCell ref="M852:N852"/>
    <mergeCell ref="E853:F853"/>
    <mergeCell ref="M853:N853"/>
    <mergeCell ref="E855:F855"/>
    <mergeCell ref="M855:N855"/>
    <mergeCell ref="E856:F856"/>
    <mergeCell ref="M856:N856"/>
    <mergeCell ref="E854:F854"/>
    <mergeCell ref="B857:D857"/>
    <mergeCell ref="E857:F857"/>
    <mergeCell ref="J857:L857"/>
    <mergeCell ref="M857:N857"/>
    <mergeCell ref="B858:C858"/>
    <mergeCell ref="E858:F858"/>
    <mergeCell ref="J858:K858"/>
    <mergeCell ref="M858:N858"/>
    <mergeCell ref="A859:D859"/>
    <mergeCell ref="E859:F859"/>
    <mergeCell ref="I859:L859"/>
    <mergeCell ref="M859:N859"/>
    <mergeCell ref="A860:C860"/>
    <mergeCell ref="I860:K860"/>
    <mergeCell ref="A861:C861"/>
    <mergeCell ref="I861:K861"/>
    <mergeCell ref="A863:C863"/>
    <mergeCell ref="I863:K863"/>
    <mergeCell ref="A864:C864"/>
    <mergeCell ref="I864:K864"/>
    <mergeCell ref="A865:C865"/>
    <mergeCell ref="E865:F865"/>
    <mergeCell ref="I865:K865"/>
    <mergeCell ref="M865:N865"/>
    <mergeCell ref="B866:D866"/>
    <mergeCell ref="E866:F866"/>
    <mergeCell ref="J866:L866"/>
    <mergeCell ref="M866:N866"/>
    <mergeCell ref="A869:C869"/>
    <mergeCell ref="I869:K869"/>
    <mergeCell ref="A870:C870"/>
    <mergeCell ref="D870:F870"/>
    <mergeCell ref="I870:K870"/>
    <mergeCell ref="L870:N870"/>
    <mergeCell ref="A876:F876"/>
    <mergeCell ref="I876:N876"/>
    <mergeCell ref="A879:B879"/>
    <mergeCell ref="C879:F879"/>
    <mergeCell ref="I879:J879"/>
    <mergeCell ref="K879:N879"/>
    <mergeCell ref="E881:F881"/>
    <mergeCell ref="M881:N881"/>
    <mergeCell ref="E882:F882"/>
    <mergeCell ref="M882:N882"/>
    <mergeCell ref="E883:F883"/>
    <mergeCell ref="M883:N883"/>
    <mergeCell ref="E884:F884"/>
    <mergeCell ref="M884:N884"/>
    <mergeCell ref="E885:F885"/>
    <mergeCell ref="M885:N885"/>
    <mergeCell ref="E887:F887"/>
    <mergeCell ref="M887:N887"/>
    <mergeCell ref="E886:F886"/>
    <mergeCell ref="M886:N886"/>
    <mergeCell ref="E888:F888"/>
    <mergeCell ref="M888:N888"/>
    <mergeCell ref="B889:D889"/>
    <mergeCell ref="E889:F889"/>
    <mergeCell ref="J889:L889"/>
    <mergeCell ref="M889:N889"/>
    <mergeCell ref="B890:C890"/>
    <mergeCell ref="E890:F890"/>
    <mergeCell ref="J890:K890"/>
    <mergeCell ref="M890:N890"/>
    <mergeCell ref="A891:D891"/>
    <mergeCell ref="E891:F891"/>
    <mergeCell ref="I891:L891"/>
    <mergeCell ref="M891:N891"/>
    <mergeCell ref="A892:C892"/>
    <mergeCell ref="I892:K892"/>
    <mergeCell ref="A893:C893"/>
    <mergeCell ref="I893:K893"/>
    <mergeCell ref="A895:C895"/>
    <mergeCell ref="I895:K895"/>
    <mergeCell ref="A896:C896"/>
    <mergeCell ref="I896:K896"/>
    <mergeCell ref="A897:C897"/>
    <mergeCell ref="E897:F897"/>
    <mergeCell ref="I897:K897"/>
    <mergeCell ref="M897:N897"/>
    <mergeCell ref="B898:D898"/>
    <mergeCell ref="E898:F898"/>
    <mergeCell ref="J898:L898"/>
    <mergeCell ref="M898:N898"/>
    <mergeCell ref="A901:C901"/>
    <mergeCell ref="I901:K901"/>
    <mergeCell ref="A902:C902"/>
    <mergeCell ref="D902:F902"/>
    <mergeCell ref="I902:K902"/>
    <mergeCell ref="L902:N902"/>
    <mergeCell ref="A906:F906"/>
    <mergeCell ref="I906:N906"/>
    <mergeCell ref="A909:B909"/>
    <mergeCell ref="C909:F909"/>
    <mergeCell ref="I909:J909"/>
    <mergeCell ref="K909:N909"/>
    <mergeCell ref="E911:F911"/>
    <mergeCell ref="M911:N911"/>
    <mergeCell ref="E912:F912"/>
    <mergeCell ref="M912:N912"/>
    <mergeCell ref="E913:F913"/>
    <mergeCell ref="M913:N913"/>
    <mergeCell ref="E914:F914"/>
    <mergeCell ref="M914:N914"/>
    <mergeCell ref="E915:F915"/>
    <mergeCell ref="M915:N915"/>
    <mergeCell ref="E917:F917"/>
    <mergeCell ref="M917:N917"/>
    <mergeCell ref="E918:F918"/>
    <mergeCell ref="M918:N918"/>
    <mergeCell ref="E916:F916"/>
    <mergeCell ref="M916:N916"/>
    <mergeCell ref="B919:D919"/>
    <mergeCell ref="E919:F919"/>
    <mergeCell ref="J919:L919"/>
    <mergeCell ref="M919:N919"/>
    <mergeCell ref="B920:C920"/>
    <mergeCell ref="E920:F920"/>
    <mergeCell ref="J920:K920"/>
    <mergeCell ref="M920:N920"/>
    <mergeCell ref="A921:D921"/>
    <mergeCell ref="E921:F921"/>
    <mergeCell ref="I921:L921"/>
    <mergeCell ref="M921:N921"/>
    <mergeCell ref="A922:C922"/>
    <mergeCell ref="I922:K922"/>
    <mergeCell ref="A923:C923"/>
    <mergeCell ref="I923:K923"/>
    <mergeCell ref="A925:C925"/>
    <mergeCell ref="I925:K925"/>
    <mergeCell ref="A926:C926"/>
    <mergeCell ref="I926:K926"/>
    <mergeCell ref="A927:C927"/>
    <mergeCell ref="E927:F927"/>
    <mergeCell ref="I927:K927"/>
    <mergeCell ref="M927:N927"/>
    <mergeCell ref="B928:D928"/>
    <mergeCell ref="E928:F928"/>
    <mergeCell ref="J928:L928"/>
    <mergeCell ref="M928:N928"/>
    <mergeCell ref="A931:C931"/>
    <mergeCell ref="I931:K931"/>
    <mergeCell ref="A932:C932"/>
    <mergeCell ref="D932:F932"/>
    <mergeCell ref="I932:K932"/>
    <mergeCell ref="L932:N932"/>
    <mergeCell ref="A936:F936"/>
    <mergeCell ref="I936:N936"/>
    <mergeCell ref="A939:B939"/>
    <mergeCell ref="C939:F939"/>
    <mergeCell ref="I939:J939"/>
    <mergeCell ref="K939:N939"/>
    <mergeCell ref="E941:F941"/>
    <mergeCell ref="M941:N941"/>
    <mergeCell ref="E942:F942"/>
    <mergeCell ref="M942:N942"/>
    <mergeCell ref="E943:F943"/>
    <mergeCell ref="M943:N943"/>
    <mergeCell ref="E944:F944"/>
    <mergeCell ref="M944:N944"/>
    <mergeCell ref="E945:F945"/>
    <mergeCell ref="M945:N945"/>
    <mergeCell ref="E947:F947"/>
    <mergeCell ref="M947:N947"/>
    <mergeCell ref="E946:F946"/>
    <mergeCell ref="M946:N946"/>
    <mergeCell ref="E948:F948"/>
    <mergeCell ref="M948:N948"/>
    <mergeCell ref="B949:D949"/>
    <mergeCell ref="E949:F949"/>
    <mergeCell ref="J949:L949"/>
    <mergeCell ref="M949:N949"/>
    <mergeCell ref="B950:C950"/>
    <mergeCell ref="E950:F950"/>
    <mergeCell ref="J950:K950"/>
    <mergeCell ref="M950:N950"/>
    <mergeCell ref="A951:D951"/>
    <mergeCell ref="E951:F951"/>
    <mergeCell ref="I951:L951"/>
    <mergeCell ref="M951:N951"/>
    <mergeCell ref="A952:C952"/>
    <mergeCell ref="I952:K952"/>
    <mergeCell ref="A953:C953"/>
    <mergeCell ref="I953:K953"/>
    <mergeCell ref="A955:C955"/>
    <mergeCell ref="I955:K955"/>
    <mergeCell ref="A956:C956"/>
    <mergeCell ref="I956:K956"/>
    <mergeCell ref="A957:C957"/>
    <mergeCell ref="E957:F957"/>
    <mergeCell ref="I957:K957"/>
    <mergeCell ref="M957:N957"/>
    <mergeCell ref="B958:D958"/>
    <mergeCell ref="E958:F958"/>
    <mergeCell ref="J958:L958"/>
    <mergeCell ref="M958:N958"/>
    <mergeCell ref="A961:C961"/>
    <mergeCell ref="I961:K961"/>
    <mergeCell ref="A962:C962"/>
    <mergeCell ref="D962:F962"/>
    <mergeCell ref="I962:K962"/>
    <mergeCell ref="L962:N962"/>
    <mergeCell ref="A966:F966"/>
    <mergeCell ref="I966:N966"/>
    <mergeCell ref="A969:B969"/>
    <mergeCell ref="C969:F969"/>
    <mergeCell ref="I969:J969"/>
    <mergeCell ref="K969:N969"/>
    <mergeCell ref="E971:F971"/>
    <mergeCell ref="M971:N971"/>
    <mergeCell ref="E972:F972"/>
    <mergeCell ref="M972:N972"/>
    <mergeCell ref="E973:F973"/>
    <mergeCell ref="M973:N973"/>
    <mergeCell ref="E974:F974"/>
    <mergeCell ref="M974:N974"/>
    <mergeCell ref="E975:F975"/>
    <mergeCell ref="M975:N975"/>
    <mergeCell ref="E977:F977"/>
    <mergeCell ref="M977:N977"/>
    <mergeCell ref="E978:F978"/>
    <mergeCell ref="M978:N978"/>
    <mergeCell ref="E976:F976"/>
    <mergeCell ref="M976:N976"/>
    <mergeCell ref="B979:D979"/>
    <mergeCell ref="E979:F979"/>
    <mergeCell ref="J979:L979"/>
    <mergeCell ref="M979:N979"/>
    <mergeCell ref="B980:C980"/>
    <mergeCell ref="E980:F980"/>
    <mergeCell ref="J980:K980"/>
    <mergeCell ref="M980:N980"/>
    <mergeCell ref="A981:D981"/>
    <mergeCell ref="E981:F981"/>
    <mergeCell ref="I981:L981"/>
    <mergeCell ref="M981:N981"/>
    <mergeCell ref="A982:C982"/>
    <mergeCell ref="I982:K982"/>
    <mergeCell ref="A983:C983"/>
    <mergeCell ref="I983:K983"/>
    <mergeCell ref="A985:C985"/>
    <mergeCell ref="I985:K985"/>
    <mergeCell ref="A986:C986"/>
    <mergeCell ref="I986:K986"/>
    <mergeCell ref="A987:C987"/>
    <mergeCell ref="E987:F987"/>
    <mergeCell ref="I987:K987"/>
    <mergeCell ref="M987:N987"/>
    <mergeCell ref="B988:D988"/>
    <mergeCell ref="E988:F988"/>
    <mergeCell ref="J988:L988"/>
    <mergeCell ref="M988:N988"/>
    <mergeCell ref="A991:C991"/>
    <mergeCell ref="I991:K991"/>
    <mergeCell ref="A992:C992"/>
    <mergeCell ref="D992:F992"/>
    <mergeCell ref="I992:K992"/>
    <mergeCell ref="L992:N992"/>
    <mergeCell ref="A996:F996"/>
    <mergeCell ref="I996:N996"/>
    <mergeCell ref="A999:B999"/>
    <mergeCell ref="C999:F999"/>
    <mergeCell ref="I999:J999"/>
    <mergeCell ref="K999:N999"/>
    <mergeCell ref="E1001:F1001"/>
    <mergeCell ref="M1001:N1001"/>
    <mergeCell ref="E1002:F1002"/>
    <mergeCell ref="M1002:N1002"/>
    <mergeCell ref="E1003:F1003"/>
    <mergeCell ref="M1003:N1003"/>
    <mergeCell ref="E1004:F1004"/>
    <mergeCell ref="M1004:N1004"/>
    <mergeCell ref="E1005:F1005"/>
    <mergeCell ref="M1005:N1005"/>
    <mergeCell ref="E1007:F1007"/>
    <mergeCell ref="M1007:N1007"/>
    <mergeCell ref="E1006:F1006"/>
    <mergeCell ref="M1006:N1006"/>
    <mergeCell ref="E1008:F1008"/>
    <mergeCell ref="M1008:N1008"/>
    <mergeCell ref="B1009:D1009"/>
    <mergeCell ref="E1009:F1009"/>
    <mergeCell ref="J1009:L1009"/>
    <mergeCell ref="M1009:N1009"/>
    <mergeCell ref="B1010:C1010"/>
    <mergeCell ref="E1010:F1010"/>
    <mergeCell ref="J1010:K1010"/>
    <mergeCell ref="M1010:N1010"/>
    <mergeCell ref="A1011:D1011"/>
    <mergeCell ref="E1011:F1011"/>
    <mergeCell ref="I1011:L1011"/>
    <mergeCell ref="M1011:N1011"/>
    <mergeCell ref="A1012:C1012"/>
    <mergeCell ref="I1012:K1012"/>
    <mergeCell ref="A1013:C1013"/>
    <mergeCell ref="I1013:K1013"/>
    <mergeCell ref="A1015:C1015"/>
    <mergeCell ref="I1015:K1015"/>
    <mergeCell ref="A1016:C1016"/>
    <mergeCell ref="I1016:K1016"/>
    <mergeCell ref="A1017:C1017"/>
    <mergeCell ref="E1017:F1017"/>
    <mergeCell ref="I1017:K1017"/>
    <mergeCell ref="M1017:N1017"/>
    <mergeCell ref="A1022:C1022"/>
    <mergeCell ref="D1022:F1022"/>
    <mergeCell ref="I1022:K1022"/>
    <mergeCell ref="L1022:N1022"/>
    <mergeCell ref="B1018:D1018"/>
    <mergeCell ref="E1018:F1018"/>
    <mergeCell ref="J1018:L1018"/>
    <mergeCell ref="M1018:N1018"/>
    <mergeCell ref="A1021:C1021"/>
    <mergeCell ref="I1021:K1021"/>
    <mergeCell ref="A1025:F1025"/>
    <mergeCell ref="I1025:N1025"/>
    <mergeCell ref="A1028:B1028"/>
    <mergeCell ref="C1028:F1028"/>
    <mergeCell ref="I1028:J1028"/>
    <mergeCell ref="K1028:N1028"/>
    <mergeCell ref="E1030:F1030"/>
    <mergeCell ref="M1030:N1030"/>
    <mergeCell ref="E1031:F1031"/>
    <mergeCell ref="M1031:N1031"/>
    <mergeCell ref="E1032:F1032"/>
    <mergeCell ref="M1032:N1032"/>
    <mergeCell ref="E1033:F1033"/>
    <mergeCell ref="M1033:N1033"/>
    <mergeCell ref="E1034:F1034"/>
    <mergeCell ref="M1034:N1034"/>
    <mergeCell ref="E1036:F1036"/>
    <mergeCell ref="M1036:N1036"/>
    <mergeCell ref="E1035:F1035"/>
    <mergeCell ref="M1035:N1035"/>
    <mergeCell ref="E1037:F1037"/>
    <mergeCell ref="M1037:N1037"/>
    <mergeCell ref="B1038:D1038"/>
    <mergeCell ref="E1038:F1038"/>
    <mergeCell ref="J1038:L1038"/>
    <mergeCell ref="M1038:N1038"/>
    <mergeCell ref="B1039:C1039"/>
    <mergeCell ref="E1039:F1039"/>
    <mergeCell ref="J1039:K1039"/>
    <mergeCell ref="M1039:N1039"/>
    <mergeCell ref="A1040:D1040"/>
    <mergeCell ref="E1040:F1040"/>
    <mergeCell ref="I1040:L1040"/>
    <mergeCell ref="M1040:N1040"/>
    <mergeCell ref="A1041:C1041"/>
    <mergeCell ref="I1041:K1041"/>
    <mergeCell ref="A1042:C1042"/>
    <mergeCell ref="I1042:K1042"/>
    <mergeCell ref="A1044:C1044"/>
    <mergeCell ref="I1044:K1044"/>
    <mergeCell ref="A1045:C1045"/>
    <mergeCell ref="I1045:K1045"/>
    <mergeCell ref="A1046:C1046"/>
    <mergeCell ref="E1046:F1046"/>
    <mergeCell ref="I1046:K1046"/>
    <mergeCell ref="M1046:N1046"/>
    <mergeCell ref="B1047:D1047"/>
    <mergeCell ref="E1047:F1047"/>
    <mergeCell ref="J1047:L1047"/>
    <mergeCell ref="M1047:N1047"/>
    <mergeCell ref="A1050:C1050"/>
    <mergeCell ref="I1050:K1050"/>
    <mergeCell ref="A1051:C1051"/>
    <mergeCell ref="D1051:F1051"/>
    <mergeCell ref="I1051:K1051"/>
    <mergeCell ref="L1051:N1051"/>
    <mergeCell ref="A1054:F1054"/>
    <mergeCell ref="I1054:N1054"/>
    <mergeCell ref="A1057:B1057"/>
    <mergeCell ref="C1057:F1057"/>
    <mergeCell ref="I1057:J1057"/>
    <mergeCell ref="K1057:N1057"/>
    <mergeCell ref="E1059:F1059"/>
    <mergeCell ref="M1059:N1059"/>
    <mergeCell ref="A1073:C1073"/>
    <mergeCell ref="I1073:K1073"/>
    <mergeCell ref="A1074:C1074"/>
    <mergeCell ref="I1074:K1074"/>
    <mergeCell ref="A1075:C1075"/>
    <mergeCell ref="E1075:F1075"/>
    <mergeCell ref="I1075:K1075"/>
    <mergeCell ref="M1075:N1075"/>
    <mergeCell ref="E1060:F1060"/>
    <mergeCell ref="M1060:N1060"/>
    <mergeCell ref="E1061:F1061"/>
    <mergeCell ref="M1061:N1061"/>
    <mergeCell ref="E1062:F1062"/>
    <mergeCell ref="M1062:N1062"/>
    <mergeCell ref="E1063:F1063"/>
    <mergeCell ref="M1063:N1063"/>
    <mergeCell ref="E1065:F1065"/>
    <mergeCell ref="M1065:N1065"/>
    <mergeCell ref="E1066:F1066"/>
    <mergeCell ref="M1066:N1066"/>
    <mergeCell ref="E1064:F1064"/>
    <mergeCell ref="M1064:N1064"/>
    <mergeCell ref="B1067:D1067"/>
    <mergeCell ref="E1067:F1067"/>
    <mergeCell ref="J1067:L1067"/>
    <mergeCell ref="M1067:N1067"/>
    <mergeCell ref="B1076:D1076"/>
    <mergeCell ref="E1076:F1076"/>
    <mergeCell ref="J1076:L1076"/>
    <mergeCell ref="M1076:N1076"/>
    <mergeCell ref="A1079:C1079"/>
    <mergeCell ref="I1079:K1079"/>
    <mergeCell ref="A1080:C1080"/>
    <mergeCell ref="D1080:F1080"/>
    <mergeCell ref="I1080:K1080"/>
    <mergeCell ref="L1080:N1080"/>
    <mergeCell ref="E186:F186"/>
    <mergeCell ref="M186:N186"/>
    <mergeCell ref="E215:F215"/>
    <mergeCell ref="M215:N215"/>
    <mergeCell ref="E244:F244"/>
    <mergeCell ref="M244:N244"/>
    <mergeCell ref="E242:F242"/>
    <mergeCell ref="M242:N242"/>
    <mergeCell ref="E243:F243"/>
    <mergeCell ref="M243:N243"/>
    <mergeCell ref="B1068:C1068"/>
    <mergeCell ref="E1068:F1068"/>
    <mergeCell ref="J1068:K1068"/>
    <mergeCell ref="M1068:N1068"/>
    <mergeCell ref="A1069:D1069"/>
    <mergeCell ref="E1069:F1069"/>
    <mergeCell ref="I1069:L1069"/>
    <mergeCell ref="M1069:N1069"/>
    <mergeCell ref="A1070:C1070"/>
    <mergeCell ref="I1070:K1070"/>
    <mergeCell ref="A1071:C1071"/>
    <mergeCell ref="I1071:K1071"/>
  </mergeCells>
  <pageMargins left="0.31496062992125984" right="0.19685039370078741" top="0" bottom="0" header="0.31496062992125984" footer="0.31496062992125984"/>
  <pageSetup paperSize="5" scale="91" orientation="portrait" r:id="rId1"/>
  <rowBreaks count="16" manualBreakCount="16">
    <brk id="57" max="13" man="1"/>
    <brk id="115" max="13" man="1"/>
    <brk id="173" max="13" man="1"/>
    <brk id="233" max="13" man="1"/>
    <brk id="290" max="13" man="1"/>
    <brk id="349" max="13" man="1"/>
    <brk id="407" max="13" man="1"/>
    <brk id="492" max="13" man="1"/>
    <brk id="579" max="13" man="1"/>
    <brk id="638" max="13" man="1"/>
    <brk id="697" max="13" man="1"/>
    <brk id="755" max="13" man="1"/>
    <brk id="813" max="13" man="1"/>
    <brk id="872" max="13" man="1"/>
    <brk id="934" max="13" man="1"/>
    <brk id="995" max="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3"/>
  <dimension ref="A1:O925"/>
  <sheetViews>
    <sheetView view="pageBreakPreview" topLeftCell="A152" zoomScaleSheetLayoutView="100" workbookViewId="0">
      <selection activeCell="E798" sqref="E798:F798"/>
    </sheetView>
  </sheetViews>
  <sheetFormatPr baseColWidth="10" defaultRowHeight="12.75"/>
  <cols>
    <col min="1" max="1" width="6.85546875" customWidth="1"/>
    <col min="2" max="2" width="9" customWidth="1"/>
    <col min="3" max="3" width="5.28515625" customWidth="1"/>
    <col min="4" max="4" width="10.85546875" customWidth="1"/>
    <col min="5" max="5" width="8.85546875" customWidth="1"/>
    <col min="6" max="6" width="7.5703125" customWidth="1"/>
    <col min="7" max="7" width="4.42578125" customWidth="1"/>
    <col min="8" max="8" width="4.7109375" customWidth="1"/>
    <col min="9" max="9" width="6.85546875" customWidth="1"/>
    <col min="10" max="10" width="9" customWidth="1"/>
    <col min="11" max="11" width="9.140625" customWidth="1"/>
    <col min="12" max="12" width="10.85546875" customWidth="1"/>
    <col min="13" max="13" width="8.85546875" customWidth="1"/>
    <col min="14" max="14" width="7.5703125" customWidth="1"/>
  </cols>
  <sheetData>
    <row r="1" spans="1:14" ht="19.5" customHeight="1">
      <c r="A1" s="1274" t="s">
        <v>138</v>
      </c>
      <c r="B1" s="1275"/>
      <c r="C1" s="1275"/>
      <c r="D1" s="1275"/>
      <c r="E1" s="1275"/>
      <c r="F1" s="1276"/>
      <c r="G1" s="50"/>
      <c r="I1" s="1274" t="s">
        <v>138</v>
      </c>
      <c r="J1" s="1275"/>
      <c r="K1" s="1275"/>
      <c r="L1" s="1275"/>
      <c r="M1" s="1275"/>
      <c r="N1" s="1276"/>
    </row>
    <row r="2" spans="1:14">
      <c r="A2" s="51"/>
      <c r="B2" s="52"/>
      <c r="C2" s="52"/>
      <c r="D2" s="53"/>
      <c r="E2" s="52"/>
      <c r="F2" s="54"/>
      <c r="G2" s="55"/>
      <c r="I2" s="51"/>
      <c r="J2" s="52"/>
      <c r="K2" s="52"/>
      <c r="L2" s="53"/>
      <c r="M2" s="52"/>
      <c r="N2" s="54"/>
    </row>
    <row r="3" spans="1:14">
      <c r="A3" s="56" t="s">
        <v>120</v>
      </c>
      <c r="B3" s="57">
        <f>'Nom. Sic. Sem. 4'!$C$4</f>
        <v>43549</v>
      </c>
      <c r="C3" s="52" t="s">
        <v>16</v>
      </c>
      <c r="D3" s="57">
        <f>'Nom. Sic. Sem. 4'!$G$4</f>
        <v>43555</v>
      </c>
      <c r="E3" s="52" t="s">
        <v>121</v>
      </c>
      <c r="F3" s="54">
        <f>'Nom. Sic. Sem. 1'!$J$4</f>
        <v>2019</v>
      </c>
      <c r="G3" s="55"/>
      <c r="I3" s="56" t="s">
        <v>120</v>
      </c>
      <c r="J3" s="57">
        <f>'Nom. Sic. Sem. 4'!$C$4</f>
        <v>43549</v>
      </c>
      <c r="K3" s="52" t="s">
        <v>16</v>
      </c>
      <c r="L3" s="57">
        <f>'Nom. Sic. Sem. 4'!$G$4</f>
        <v>43555</v>
      </c>
      <c r="M3" s="52" t="s">
        <v>121</v>
      </c>
      <c r="N3" s="54">
        <f>'Nom. Sic. Sem. 1'!$J$4</f>
        <v>2019</v>
      </c>
    </row>
    <row r="4" spans="1:14">
      <c r="A4" s="1277" t="s">
        <v>122</v>
      </c>
      <c r="B4" s="1278"/>
      <c r="C4" s="1308" t="str">
        <f>'Nom. Sic. Sem. 4'!$B$7</f>
        <v>Vicente P. Briceño*</v>
      </c>
      <c r="D4" s="1308"/>
      <c r="E4" s="1308"/>
      <c r="F4" s="1309"/>
      <c r="G4" s="60"/>
      <c r="I4" s="1277" t="s">
        <v>122</v>
      </c>
      <c r="J4" s="1278"/>
      <c r="K4" s="1279" t="str">
        <f>'Nom. Sic. Sem. 4'!$B$8</f>
        <v>Luby Alvarado</v>
      </c>
      <c r="L4" s="1279"/>
      <c r="M4" s="1279"/>
      <c r="N4" s="1280"/>
    </row>
    <row r="5" spans="1:14">
      <c r="A5" s="58"/>
      <c r="B5" s="59"/>
      <c r="C5" s="61"/>
      <c r="D5" s="61"/>
      <c r="E5" s="61"/>
      <c r="F5" s="62"/>
      <c r="G5" s="63"/>
      <c r="I5" s="58"/>
      <c r="J5" s="59"/>
      <c r="K5" s="61"/>
      <c r="L5" s="61"/>
      <c r="M5" s="61"/>
      <c r="N5" s="62"/>
    </row>
    <row r="6" spans="1:14">
      <c r="A6" s="64">
        <f>'Nom. Sic. Sem. 4'!$L$7</f>
        <v>5</v>
      </c>
      <c r="B6" s="52" t="s">
        <v>123</v>
      </c>
      <c r="C6" s="52"/>
      <c r="D6" s="52"/>
      <c r="E6" s="1272">
        <f>'Nom. Sic. Sem. 4'!$M$7</f>
        <v>3000</v>
      </c>
      <c r="F6" s="1273"/>
      <c r="G6" s="65"/>
      <c r="I6" s="64">
        <f>'Nom. Sic. Sem. 4'!$L$8</f>
        <v>5</v>
      </c>
      <c r="J6" s="52" t="s">
        <v>123</v>
      </c>
      <c r="K6" s="52"/>
      <c r="L6" s="52"/>
      <c r="M6" s="1272">
        <f>'Nom. Sic. Sem. 4'!$M$8</f>
        <v>3000</v>
      </c>
      <c r="N6" s="1273"/>
    </row>
    <row r="7" spans="1:14">
      <c r="A7" s="64"/>
      <c r="B7" s="52"/>
      <c r="C7" s="52"/>
      <c r="D7" s="52"/>
      <c r="E7" s="1272">
        <v>0</v>
      </c>
      <c r="F7" s="1273"/>
      <c r="G7" s="65"/>
      <c r="I7" s="64"/>
      <c r="J7" s="52"/>
      <c r="K7" s="52"/>
      <c r="L7" s="52"/>
      <c r="M7" s="1272">
        <v>0</v>
      </c>
      <c r="N7" s="1273"/>
    </row>
    <row r="8" spans="1:14">
      <c r="A8" s="64"/>
      <c r="B8" s="52" t="s">
        <v>124</v>
      </c>
      <c r="C8" s="52"/>
      <c r="D8" s="52"/>
      <c r="E8" s="1272">
        <f>'Nom. Sic. Sem. 4'!$N$7</f>
        <v>262.5</v>
      </c>
      <c r="F8" s="1273"/>
      <c r="G8" s="65"/>
      <c r="I8" s="64"/>
      <c r="J8" s="52" t="s">
        <v>124</v>
      </c>
      <c r="K8" s="52"/>
      <c r="L8" s="52"/>
      <c r="M8" s="1272">
        <f>'Nom. Sic. Sem. 4'!$N$8</f>
        <v>0</v>
      </c>
      <c r="N8" s="1273"/>
    </row>
    <row r="9" spans="1:14">
      <c r="A9" s="66">
        <v>0</v>
      </c>
      <c r="B9" s="52" t="s">
        <v>125</v>
      </c>
      <c r="C9" s="52"/>
      <c r="D9" s="52"/>
      <c r="E9" s="1272">
        <v>0</v>
      </c>
      <c r="F9" s="1273"/>
      <c r="G9" s="65"/>
      <c r="I9" s="66">
        <v>0</v>
      </c>
      <c r="J9" s="52" t="s">
        <v>125</v>
      </c>
      <c r="K9" s="52"/>
      <c r="L9" s="52"/>
      <c r="M9" s="1272">
        <v>0</v>
      </c>
      <c r="N9" s="1273"/>
    </row>
    <row r="10" spans="1:14">
      <c r="A10" s="66">
        <v>0</v>
      </c>
      <c r="B10" s="52" t="s">
        <v>126</v>
      </c>
      <c r="C10" s="52"/>
      <c r="D10" s="52"/>
      <c r="E10" s="1272">
        <v>0</v>
      </c>
      <c r="F10" s="1273"/>
      <c r="G10" s="65"/>
      <c r="I10" s="66">
        <v>0</v>
      </c>
      <c r="J10" s="52" t="s">
        <v>126</v>
      </c>
      <c r="K10" s="52"/>
      <c r="L10" s="52"/>
      <c r="M10" s="1272">
        <v>0</v>
      </c>
      <c r="N10" s="1273"/>
    </row>
    <row r="11" spans="1:14">
      <c r="A11" s="66">
        <f>'Nom. Sic. Sem. 4'!V7</f>
        <v>0</v>
      </c>
      <c r="B11" s="226" t="s">
        <v>261</v>
      </c>
      <c r="C11" s="226"/>
      <c r="D11" s="78"/>
      <c r="E11" s="1298">
        <f>'Nom. Sic. Sem. 4'!W7</f>
        <v>0</v>
      </c>
      <c r="F11" s="1299"/>
      <c r="G11" s="65"/>
      <c r="I11" s="66">
        <f>'Nom. Sic. Sem. 4'!V8</f>
        <v>0</v>
      </c>
      <c r="J11" s="226" t="s">
        <v>261</v>
      </c>
      <c r="K11" s="226"/>
      <c r="L11" s="78"/>
      <c r="M11" s="1298">
        <f>'Nom. Sic. Sem. 4'!W8</f>
        <v>0</v>
      </c>
      <c r="N11" s="1299"/>
    </row>
    <row r="12" spans="1:14">
      <c r="A12" s="66">
        <f>'Nom. Sic. Sem. 4'!X7</f>
        <v>1</v>
      </c>
      <c r="B12" s="226" t="s">
        <v>262</v>
      </c>
      <c r="C12" s="226"/>
      <c r="D12" s="78"/>
      <c r="E12" s="1298">
        <f>'Nom. Sic. Sem. 4'!Y7</f>
        <v>1141.875</v>
      </c>
      <c r="F12" s="1299"/>
      <c r="G12" s="65"/>
      <c r="I12" s="66">
        <f>'Nom. Sic. Sem. 4'!X8</f>
        <v>1</v>
      </c>
      <c r="J12" s="226" t="s">
        <v>262</v>
      </c>
      <c r="K12" s="226"/>
      <c r="L12" s="78"/>
      <c r="M12" s="1298">
        <f>'Nom. Sic. Sem. 4'!Y8</f>
        <v>1050</v>
      </c>
      <c r="N12" s="1299"/>
    </row>
    <row r="13" spans="1:14">
      <c r="A13" s="66">
        <f>'Nom. Sic. Sem. 4'!$AB$7</f>
        <v>2</v>
      </c>
      <c r="B13" s="52" t="s">
        <v>128</v>
      </c>
      <c r="C13" s="52"/>
      <c r="D13" s="52"/>
      <c r="E13" s="1272">
        <f>'Nom. Sic. Sem. 4'!$AC$7</f>
        <v>1761.75</v>
      </c>
      <c r="F13" s="1273"/>
      <c r="G13" s="65"/>
      <c r="I13" s="66">
        <f>'Nom. Sic. Sem. 4'!$AB$8</f>
        <v>2</v>
      </c>
      <c r="J13" s="52" t="s">
        <v>128</v>
      </c>
      <c r="K13" s="52"/>
      <c r="L13" s="52"/>
      <c r="M13" s="1272">
        <f>'Nom. Sic. Sem. 4'!$AC$8</f>
        <v>1620</v>
      </c>
      <c r="N13" s="1273"/>
    </row>
    <row r="14" spans="1:14">
      <c r="A14" s="66">
        <f>'Nom. Sic. Sem. 4'!$O$7</f>
        <v>0</v>
      </c>
      <c r="B14" s="1267" t="str">
        <f>'Nom. Sic. Sem. 1'!$O$4</f>
        <v>PR / RM /F</v>
      </c>
      <c r="C14" s="1267"/>
      <c r="D14" s="1267"/>
      <c r="E14" s="1272">
        <f>'Nom. Sic. Sem. 4'!$P$7</f>
        <v>0</v>
      </c>
      <c r="F14" s="1273"/>
      <c r="G14" s="65"/>
      <c r="I14" s="66">
        <f>'Nom. Sic. Sem. 4'!$O$8</f>
        <v>0</v>
      </c>
      <c r="J14" s="1267" t="str">
        <f>'Nom. Sic. Sem. 1'!$O$4</f>
        <v>PR / RM /F</v>
      </c>
      <c r="K14" s="1267"/>
      <c r="L14" s="1267"/>
      <c r="M14" s="1272">
        <f>'Nom. Sic. Sem. 4'!$P$8</f>
        <v>0</v>
      </c>
      <c r="N14" s="1273"/>
    </row>
    <row r="15" spans="1:14" ht="16.5" customHeight="1">
      <c r="A15" s="51"/>
      <c r="B15" s="1261" t="s">
        <v>10</v>
      </c>
      <c r="C15" s="1261"/>
      <c r="D15" s="52"/>
      <c r="E15" s="1259">
        <f>SUM(E6:F14)</f>
        <v>6166.125</v>
      </c>
      <c r="F15" s="1262"/>
      <c r="G15" s="69"/>
      <c r="I15" s="51"/>
      <c r="J15" s="1261" t="s">
        <v>10</v>
      </c>
      <c r="K15" s="1261"/>
      <c r="L15" s="52"/>
      <c r="M15" s="1259">
        <f>SUM(M6:N14)</f>
        <v>5670</v>
      </c>
      <c r="N15" s="1262"/>
    </row>
    <row r="16" spans="1:14">
      <c r="A16" s="1263" t="s">
        <v>105</v>
      </c>
      <c r="B16" s="1248"/>
      <c r="C16" s="1248"/>
      <c r="D16" s="1248"/>
      <c r="E16" s="1257"/>
      <c r="F16" s="1258"/>
      <c r="G16" s="69"/>
      <c r="I16" s="1263" t="s">
        <v>105</v>
      </c>
      <c r="J16" s="1248"/>
      <c r="K16" s="1248"/>
      <c r="L16" s="1248"/>
      <c r="M16" s="1257"/>
      <c r="N16" s="1258"/>
    </row>
    <row r="17" spans="1:14">
      <c r="A17" s="1307" t="s">
        <v>304</v>
      </c>
      <c r="B17" s="1267"/>
      <c r="C17" s="1267"/>
      <c r="D17" s="787">
        <v>1815.5</v>
      </c>
      <c r="E17" s="52"/>
      <c r="F17" s="54"/>
      <c r="G17" s="55"/>
      <c r="I17" s="1266" t="s">
        <v>129</v>
      </c>
      <c r="J17" s="1267"/>
      <c r="K17" s="1267"/>
      <c r="L17" s="73">
        <f>'Nom. Sic. Sem. 4'!$AG$8</f>
        <v>0</v>
      </c>
      <c r="M17" s="52"/>
      <c r="N17" s="54"/>
    </row>
    <row r="18" spans="1:14">
      <c r="A18" s="1266" t="s">
        <v>130</v>
      </c>
      <c r="B18" s="1267"/>
      <c r="C18" s="1267"/>
      <c r="D18" s="73">
        <f>'Nom. Sic. Sem. 4'!$AE$7</f>
        <v>189</v>
      </c>
      <c r="E18" s="73"/>
      <c r="F18" s="54"/>
      <c r="G18" s="55"/>
      <c r="I18" s="1266" t="s">
        <v>130</v>
      </c>
      <c r="J18" s="1267"/>
      <c r="K18" s="1267"/>
      <c r="L18" s="73">
        <f>'Nom. Sic. Sem. 4'!$AE$8</f>
        <v>189</v>
      </c>
      <c r="M18" s="73"/>
      <c r="N18" s="54"/>
    </row>
    <row r="19" spans="1:14">
      <c r="A19" s="72" t="s">
        <v>131</v>
      </c>
      <c r="B19" s="68"/>
      <c r="C19" s="68"/>
      <c r="D19" s="73">
        <f>'Nom. Sic. Sem. 4'!$AF$7</f>
        <v>61.661250000000003</v>
      </c>
      <c r="E19" s="52"/>
      <c r="F19" s="54"/>
      <c r="G19" s="55"/>
      <c r="I19" s="72" t="s">
        <v>131</v>
      </c>
      <c r="J19" s="68"/>
      <c r="K19" s="68"/>
      <c r="L19" s="73">
        <f>'Nom. Sic. Sem. 4'!$AF$8</f>
        <v>56.7</v>
      </c>
      <c r="M19" s="52"/>
      <c r="N19" s="54"/>
    </row>
    <row r="20" spans="1:14">
      <c r="A20" s="1266" t="s">
        <v>132</v>
      </c>
      <c r="B20" s="1267"/>
      <c r="C20" s="1267"/>
      <c r="D20" s="73">
        <f>'Nom. Sic. Sem. 4'!$AH$7</f>
        <v>0</v>
      </c>
      <c r="E20" s="52"/>
      <c r="F20" s="54"/>
      <c r="G20" s="55"/>
      <c r="I20" s="1266" t="s">
        <v>132</v>
      </c>
      <c r="J20" s="1267"/>
      <c r="K20" s="1267"/>
      <c r="L20" s="73">
        <f>'Nom. Sic. Sem. 4'!$AH$8</f>
        <v>0</v>
      </c>
      <c r="M20" s="52"/>
      <c r="N20" s="54"/>
    </row>
    <row r="21" spans="1:14">
      <c r="A21" s="1266" t="s">
        <v>133</v>
      </c>
      <c r="B21" s="1267"/>
      <c r="C21" s="1267"/>
      <c r="D21" s="73">
        <f>'Nom. Sic. Sem. 4'!$AI$7</f>
        <v>61.661250000000003</v>
      </c>
      <c r="E21" s="52"/>
      <c r="F21" s="54"/>
      <c r="G21" s="55"/>
      <c r="I21" s="1266" t="s">
        <v>133</v>
      </c>
      <c r="J21" s="1267"/>
      <c r="K21" s="1267"/>
      <c r="L21" s="73">
        <f>'Nom. Sic. Sem. 4'!$AI$8</f>
        <v>56.7</v>
      </c>
      <c r="M21" s="52"/>
      <c r="N21" s="54"/>
    </row>
    <row r="22" spans="1:14" ht="13.5" thickBot="1">
      <c r="A22" s="1268" t="s">
        <v>134</v>
      </c>
      <c r="B22" s="1257"/>
      <c r="C22" s="1257"/>
      <c r="D22" s="52"/>
      <c r="E22" s="1269">
        <f>SUM(D17:D21)</f>
        <v>2127.8225000000002</v>
      </c>
      <c r="F22" s="1258"/>
      <c r="G22" s="69"/>
      <c r="I22" s="1268" t="s">
        <v>134</v>
      </c>
      <c r="J22" s="1257"/>
      <c r="K22" s="1257"/>
      <c r="L22" s="52"/>
      <c r="M22" s="1269">
        <f>SUM(L17:L21)</f>
        <v>302.39999999999998</v>
      </c>
      <c r="N22" s="1258"/>
    </row>
    <row r="23" spans="1:14" ht="20.25" customHeight="1" thickBot="1">
      <c r="A23" s="51"/>
      <c r="B23" s="1248" t="s">
        <v>104</v>
      </c>
      <c r="C23" s="1248"/>
      <c r="D23" s="1248"/>
      <c r="E23" s="1249">
        <f>(E15-E22)</f>
        <v>4038.3024999999998</v>
      </c>
      <c r="F23" s="1250"/>
      <c r="G23" s="69"/>
      <c r="I23" s="51"/>
      <c r="J23" s="1248" t="s">
        <v>104</v>
      </c>
      <c r="K23" s="1248"/>
      <c r="L23" s="1248"/>
      <c r="M23" s="1249">
        <f>(M15-M22)</f>
        <v>5367.6</v>
      </c>
      <c r="N23" s="1250"/>
    </row>
    <row r="24" spans="1:14">
      <c r="A24" s="51"/>
      <c r="B24" s="52"/>
      <c r="C24" s="52"/>
      <c r="D24" s="52"/>
      <c r="E24" s="52"/>
      <c r="F24" s="54"/>
      <c r="G24" s="55"/>
      <c r="I24" s="51"/>
      <c r="J24" s="52"/>
      <c r="K24" s="52"/>
      <c r="L24" s="52"/>
      <c r="M24" s="52"/>
      <c r="N24" s="54"/>
    </row>
    <row r="25" spans="1:14">
      <c r="A25" s="51"/>
      <c r="B25" s="52"/>
      <c r="C25" s="52"/>
      <c r="D25" s="52"/>
      <c r="E25" s="52"/>
      <c r="F25" s="54"/>
      <c r="G25" s="55"/>
      <c r="I25" s="51"/>
      <c r="J25" s="52"/>
      <c r="K25" s="52"/>
      <c r="L25" s="52"/>
      <c r="M25" s="52"/>
      <c r="N25" s="54"/>
    </row>
    <row r="26" spans="1:14">
      <c r="A26" s="1253"/>
      <c r="B26" s="1254"/>
      <c r="C26" s="1254"/>
      <c r="D26" s="52" t="s">
        <v>135</v>
      </c>
      <c r="E26" s="52"/>
      <c r="F26" s="54"/>
      <c r="G26" s="55"/>
      <c r="I26" s="1253"/>
      <c r="J26" s="1254"/>
      <c r="K26" s="1254"/>
      <c r="L26" s="52" t="s">
        <v>135</v>
      </c>
      <c r="M26" s="52"/>
      <c r="N26" s="54"/>
    </row>
    <row r="27" spans="1:14">
      <c r="A27" s="1255" t="s">
        <v>136</v>
      </c>
      <c r="B27" s="1256"/>
      <c r="C27" s="1256"/>
      <c r="D27" s="1257" t="s">
        <v>137</v>
      </c>
      <c r="E27" s="1257"/>
      <c r="F27" s="1258"/>
      <c r="G27" s="69"/>
      <c r="I27" s="1255" t="s">
        <v>136</v>
      </c>
      <c r="J27" s="1256"/>
      <c r="K27" s="1256"/>
      <c r="L27" s="1257" t="s">
        <v>137</v>
      </c>
      <c r="M27" s="1257"/>
      <c r="N27" s="1258"/>
    </row>
    <row r="28" spans="1:14" ht="13.5" thickBot="1">
      <c r="A28" s="75"/>
      <c r="B28" s="76"/>
      <c r="C28" s="76"/>
      <c r="D28" s="76"/>
      <c r="E28" s="76"/>
      <c r="F28" s="77"/>
      <c r="G28" s="55"/>
      <c r="I28" s="75"/>
      <c r="J28" s="76"/>
      <c r="K28" s="76"/>
      <c r="L28" s="76"/>
      <c r="M28" s="76"/>
      <c r="N28" s="77"/>
    </row>
    <row r="29" spans="1:14">
      <c r="A29" s="52"/>
      <c r="B29" s="52"/>
      <c r="C29" s="52"/>
      <c r="D29" s="52"/>
      <c r="E29" s="52"/>
      <c r="F29" s="52"/>
      <c r="G29" s="55"/>
      <c r="H29" s="52"/>
      <c r="I29" s="52"/>
      <c r="J29" s="52"/>
      <c r="K29" s="52"/>
      <c r="L29" s="52"/>
      <c r="M29" s="52"/>
      <c r="N29" s="52"/>
    </row>
    <row r="30" spans="1:14" ht="13.5" thickBot="1">
      <c r="G30" s="55"/>
    </row>
    <row r="31" spans="1:14" ht="19.5" customHeight="1">
      <c r="A31" s="1274" t="s">
        <v>138</v>
      </c>
      <c r="B31" s="1275"/>
      <c r="C31" s="1275"/>
      <c r="D31" s="1275"/>
      <c r="E31" s="1275"/>
      <c r="F31" s="1276"/>
      <c r="G31" s="50"/>
      <c r="I31" s="1274" t="s">
        <v>138</v>
      </c>
      <c r="J31" s="1275"/>
      <c r="K31" s="1275"/>
      <c r="L31" s="1275"/>
      <c r="M31" s="1275"/>
      <c r="N31" s="1276"/>
    </row>
    <row r="32" spans="1:14">
      <c r="A32" s="51"/>
      <c r="B32" s="52"/>
      <c r="C32" s="52"/>
      <c r="D32" s="53"/>
      <c r="E32" s="52"/>
      <c r="F32" s="54"/>
      <c r="G32" s="55"/>
      <c r="I32" s="51"/>
      <c r="J32" s="52"/>
      <c r="K32" s="52"/>
      <c r="L32" s="53"/>
      <c r="M32" s="52"/>
      <c r="N32" s="54"/>
    </row>
    <row r="33" spans="1:14">
      <c r="A33" s="56" t="s">
        <v>120</v>
      </c>
      <c r="B33" s="57">
        <f>'Nom. Sic. Sem. 4'!$C$4</f>
        <v>43549</v>
      </c>
      <c r="C33" s="52" t="s">
        <v>16</v>
      </c>
      <c r="D33" s="57">
        <f>'Nom. Sic. Sem. 4'!$G$4</f>
        <v>43555</v>
      </c>
      <c r="E33" s="52" t="s">
        <v>121</v>
      </c>
      <c r="F33" s="54">
        <f>'Nom. Sic. Sem. 4'!$J$4</f>
        <v>2019</v>
      </c>
      <c r="G33" s="55"/>
      <c r="I33" s="56" t="s">
        <v>120</v>
      </c>
      <c r="J33" s="57">
        <f>'Nom. Sic. Sem. 4'!$C$4</f>
        <v>43549</v>
      </c>
      <c r="K33" s="52" t="s">
        <v>16</v>
      </c>
      <c r="L33" s="57">
        <f>'Nom. Sic. Sem. 4'!$G$4</f>
        <v>43555</v>
      </c>
      <c r="M33" s="52" t="s">
        <v>121</v>
      </c>
      <c r="N33" s="54">
        <f>'Nom. Sic. Sem. 1'!$J$4</f>
        <v>2019</v>
      </c>
    </row>
    <row r="34" spans="1:14">
      <c r="A34" s="1277" t="s">
        <v>122</v>
      </c>
      <c r="B34" s="1278"/>
      <c r="C34" s="1279" t="str">
        <f>'Nom. Sic. Sem. 4'!$B$9</f>
        <v>Ricardo A. Parra*</v>
      </c>
      <c r="D34" s="1279"/>
      <c r="E34" s="1279"/>
      <c r="F34" s="1280"/>
      <c r="G34" s="60"/>
      <c r="I34" s="1277" t="s">
        <v>122</v>
      </c>
      <c r="J34" s="1278"/>
      <c r="K34" s="1279" t="str">
        <f>'Nom. Sic. Sem. 4'!$B$10</f>
        <v>Reinaldo Ladino</v>
      </c>
      <c r="L34" s="1279"/>
      <c r="M34" s="1279"/>
      <c r="N34" s="1280"/>
    </row>
    <row r="35" spans="1:14">
      <c r="A35" s="58"/>
      <c r="B35" s="59"/>
      <c r="C35" s="61"/>
      <c r="D35" s="61"/>
      <c r="E35" s="61"/>
      <c r="F35" s="62"/>
      <c r="G35" s="63"/>
      <c r="I35" s="58"/>
      <c r="J35" s="59"/>
      <c r="K35" s="61"/>
      <c r="L35" s="61"/>
      <c r="M35" s="61"/>
      <c r="N35" s="62"/>
    </row>
    <row r="36" spans="1:14">
      <c r="A36" s="64">
        <f>'Nom. Sic. Sem. 4'!$L$9</f>
        <v>2.5</v>
      </c>
      <c r="B36" s="52" t="s">
        <v>123</v>
      </c>
      <c r="C36" s="52"/>
      <c r="D36" s="52"/>
      <c r="E36" s="1272">
        <f>'Nom. Sic. Sem. 4'!$M$9</f>
        <v>1500</v>
      </c>
      <c r="F36" s="1273"/>
      <c r="G36" s="65"/>
      <c r="I36" s="64">
        <f>'Nom. Sic. Sem. 4'!$L$10</f>
        <v>5</v>
      </c>
      <c r="J36" s="52" t="s">
        <v>123</v>
      </c>
      <c r="K36" s="52"/>
      <c r="L36" s="52"/>
      <c r="M36" s="1272">
        <f>'Nom. Sic. Sem. 4'!$M$10</f>
        <v>6000</v>
      </c>
      <c r="N36" s="1273"/>
    </row>
    <row r="37" spans="1:14">
      <c r="A37" s="64"/>
      <c r="B37" s="52"/>
      <c r="C37" s="52"/>
      <c r="D37" s="52"/>
      <c r="E37" s="1272">
        <v>0</v>
      </c>
      <c r="F37" s="1273"/>
      <c r="G37" s="65"/>
      <c r="I37" s="64"/>
      <c r="J37" s="52"/>
      <c r="K37" s="52"/>
      <c r="L37" s="52"/>
      <c r="M37" s="1272">
        <v>0</v>
      </c>
      <c r="N37" s="1273"/>
    </row>
    <row r="38" spans="1:14">
      <c r="A38" s="64"/>
      <c r="B38" s="52" t="s">
        <v>124</v>
      </c>
      <c r="C38" s="52"/>
      <c r="D38" s="52"/>
      <c r="E38" s="1272">
        <f>'Nom. Sic. Sem. 4'!$N$9</f>
        <v>131.25</v>
      </c>
      <c r="F38" s="1273"/>
      <c r="G38" s="65"/>
      <c r="I38" s="64"/>
      <c r="J38" s="52" t="s">
        <v>124</v>
      </c>
      <c r="K38" s="52"/>
      <c r="L38" s="52"/>
      <c r="M38" s="1272">
        <f>'Nom. Sic. Sem. 4'!$N$10</f>
        <v>525</v>
      </c>
      <c r="N38" s="1273"/>
    </row>
    <row r="39" spans="1:14">
      <c r="A39" s="66">
        <v>0</v>
      </c>
      <c r="B39" s="52" t="s">
        <v>125</v>
      </c>
      <c r="C39" s="52"/>
      <c r="D39" s="52"/>
      <c r="E39" s="1272">
        <v>0</v>
      </c>
      <c r="F39" s="1273"/>
      <c r="G39" s="65"/>
      <c r="I39" s="66">
        <v>0</v>
      </c>
      <c r="J39" s="52" t="s">
        <v>125</v>
      </c>
      <c r="K39" s="52"/>
      <c r="L39" s="52"/>
      <c r="M39" s="1272">
        <v>0</v>
      </c>
      <c r="N39" s="1273"/>
    </row>
    <row r="40" spans="1:14">
      <c r="A40" s="66">
        <v>0</v>
      </c>
      <c r="B40" s="52" t="s">
        <v>126</v>
      </c>
      <c r="C40" s="52"/>
      <c r="D40" s="52"/>
      <c r="E40" s="1272">
        <v>0</v>
      </c>
      <c r="F40" s="1273"/>
      <c r="G40" s="65"/>
      <c r="I40" s="66">
        <v>0</v>
      </c>
      <c r="J40" s="52" t="s">
        <v>126</v>
      </c>
      <c r="K40" s="52"/>
      <c r="L40" s="52"/>
      <c r="M40" s="1272">
        <v>0</v>
      </c>
      <c r="N40" s="1273"/>
    </row>
    <row r="41" spans="1:14">
      <c r="A41" s="66">
        <f>'Nom. Sic. Sem. 4'!V9</f>
        <v>0</v>
      </c>
      <c r="B41" s="226" t="s">
        <v>261</v>
      </c>
      <c r="C41" s="226"/>
      <c r="D41" s="78"/>
      <c r="E41" s="1298">
        <f>'Nom. Sic. Sem. 4'!W9</f>
        <v>0</v>
      </c>
      <c r="F41" s="1299"/>
      <c r="G41" s="65"/>
      <c r="I41" s="66">
        <f>'Nom. Sic. Sem. 4'!V10</f>
        <v>0</v>
      </c>
      <c r="J41" s="226" t="s">
        <v>261</v>
      </c>
      <c r="K41" s="226"/>
      <c r="L41" s="78"/>
      <c r="M41" s="1298">
        <f>'Nom. Sic. Sem. 4'!W10</f>
        <v>0</v>
      </c>
      <c r="N41" s="1299"/>
    </row>
    <row r="42" spans="1:14">
      <c r="A42" s="66">
        <f>'Nom. Sic. Sem. 4'!X9</f>
        <v>0</v>
      </c>
      <c r="B42" s="226" t="s">
        <v>262</v>
      </c>
      <c r="C42" s="226"/>
      <c r="D42" s="78"/>
      <c r="E42" s="1298">
        <f>'Nom. Sic. Sem. 4'!Y9</f>
        <v>0</v>
      </c>
      <c r="F42" s="1299"/>
      <c r="G42" s="65"/>
      <c r="I42" s="66">
        <f>'Nom. Sic. Sem. 4'!X10</f>
        <v>1</v>
      </c>
      <c r="J42" s="226" t="s">
        <v>262</v>
      </c>
      <c r="K42" s="226"/>
      <c r="L42" s="78"/>
      <c r="M42" s="1298">
        <f>'Nom. Sic. Sem. 4'!Y10</f>
        <v>2283.75</v>
      </c>
      <c r="N42" s="1299"/>
    </row>
    <row r="43" spans="1:14">
      <c r="A43" s="66">
        <f>'Nom. Sic. Sem. 4'!$AB$9</f>
        <v>2</v>
      </c>
      <c r="B43" s="52" t="s">
        <v>128</v>
      </c>
      <c r="C43" s="52"/>
      <c r="D43" s="52"/>
      <c r="E43" s="1272">
        <f>'Nom. Sic. Sem. 4'!$AC$9</f>
        <v>1305</v>
      </c>
      <c r="F43" s="1273"/>
      <c r="G43" s="65"/>
      <c r="I43" s="66">
        <f>'Nom. Sic. Sem. 4'!$AB$10</f>
        <v>2</v>
      </c>
      <c r="J43" s="52" t="s">
        <v>128</v>
      </c>
      <c r="K43" s="52"/>
      <c r="L43" s="52"/>
      <c r="M43" s="1272">
        <f>'Nom. Sic. Sem. 4'!$AC$10</f>
        <v>3523.5</v>
      </c>
      <c r="N43" s="1273"/>
    </row>
    <row r="44" spans="1:14">
      <c r="A44" s="66">
        <f>'Nom. Sic. Sem. 4'!$O$9</f>
        <v>0</v>
      </c>
      <c r="B44" s="1267" t="str">
        <f>'Nom. Sic. Sem. 1'!$O$4</f>
        <v>PR / RM /F</v>
      </c>
      <c r="C44" s="1267"/>
      <c r="D44" s="1267"/>
      <c r="E44" s="1272">
        <f>'Nom. Sic. Sem. 4'!$P$9</f>
        <v>0</v>
      </c>
      <c r="F44" s="1273"/>
      <c r="G44" s="65"/>
      <c r="I44" s="66">
        <f>'Nom. Sic. Sem. 4'!$O$10</f>
        <v>0</v>
      </c>
      <c r="J44" s="1267" t="str">
        <f>'Nom. Sic. Sem. 1'!$O$4</f>
        <v>PR / RM /F</v>
      </c>
      <c r="K44" s="1267"/>
      <c r="L44" s="1267"/>
      <c r="M44" s="1272">
        <f>'Nom. Sic. Sem. 4'!$P$10</f>
        <v>0</v>
      </c>
      <c r="N44" s="1273"/>
    </row>
    <row r="45" spans="1:14" ht="16.5" customHeight="1">
      <c r="A45" s="51"/>
      <c r="B45" s="1261" t="s">
        <v>10</v>
      </c>
      <c r="C45" s="1261"/>
      <c r="D45" s="52"/>
      <c r="E45" s="1259">
        <f>SUM(E36:F44)</f>
        <v>2936.25</v>
      </c>
      <c r="F45" s="1262"/>
      <c r="G45" s="69"/>
      <c r="I45" s="51"/>
      <c r="J45" s="1261" t="s">
        <v>10</v>
      </c>
      <c r="K45" s="1261"/>
      <c r="L45" s="52"/>
      <c r="M45" s="1259">
        <f>SUM(M36:N44)</f>
        <v>12332.25</v>
      </c>
      <c r="N45" s="1262"/>
    </row>
    <row r="46" spans="1:14">
      <c r="A46" s="1263" t="s">
        <v>105</v>
      </c>
      <c r="B46" s="1248"/>
      <c r="C46" s="1248"/>
      <c r="D46" s="1248"/>
      <c r="E46" s="1257"/>
      <c r="F46" s="1258"/>
      <c r="G46" s="69"/>
      <c r="I46" s="1263" t="s">
        <v>105</v>
      </c>
      <c r="J46" s="1248"/>
      <c r="K46" s="1248"/>
      <c r="L46" s="1248"/>
      <c r="M46" s="1257"/>
      <c r="N46" s="1258"/>
    </row>
    <row r="47" spans="1:14">
      <c r="A47" s="1266" t="s">
        <v>129</v>
      </c>
      <c r="B47" s="1267"/>
      <c r="C47" s="1267"/>
      <c r="D47" s="73">
        <f>'Nom. Sic. Sem. 4'!$AG$9</f>
        <v>0</v>
      </c>
      <c r="E47" s="52"/>
      <c r="F47" s="54"/>
      <c r="G47" s="55"/>
      <c r="I47" s="1266" t="s">
        <v>129</v>
      </c>
      <c r="J47" s="1267"/>
      <c r="K47" s="1267"/>
      <c r="L47" s="73">
        <f>'Nom. Sic. Sem. 4'!$AG$10</f>
        <v>0</v>
      </c>
      <c r="M47" s="52"/>
      <c r="N47" s="54"/>
    </row>
    <row r="48" spans="1:14">
      <c r="A48" s="1266" t="s">
        <v>130</v>
      </c>
      <c r="B48" s="1267"/>
      <c r="C48" s="1267"/>
      <c r="D48" s="73">
        <f>'Nom. Sic. Sem. 4'!$AE$9</f>
        <v>189</v>
      </c>
      <c r="E48" s="73"/>
      <c r="F48" s="54"/>
      <c r="G48" s="55"/>
      <c r="I48" s="1266" t="s">
        <v>130</v>
      </c>
      <c r="J48" s="1267"/>
      <c r="K48" s="1267"/>
      <c r="L48" s="73">
        <f>'Nom. Sic. Sem. 4'!$AE$10</f>
        <v>378</v>
      </c>
      <c r="M48" s="73"/>
      <c r="N48" s="54"/>
    </row>
    <row r="49" spans="1:14">
      <c r="A49" s="72" t="s">
        <v>131</v>
      </c>
      <c r="B49" s="68"/>
      <c r="C49" s="68"/>
      <c r="D49" s="73">
        <f>'Nom. Sic. Sem. 4'!$AF$9</f>
        <v>29.362500000000001</v>
      </c>
      <c r="E49" s="52"/>
      <c r="F49" s="54"/>
      <c r="G49" s="55"/>
      <c r="I49" s="72" t="s">
        <v>131</v>
      </c>
      <c r="J49" s="68"/>
      <c r="K49" s="68"/>
      <c r="L49" s="73">
        <f>'Nom. Sic. Sem. 4'!$AF$10</f>
        <v>123.32250000000001</v>
      </c>
      <c r="M49" s="52"/>
      <c r="N49" s="54"/>
    </row>
    <row r="50" spans="1:14">
      <c r="A50" s="1266" t="s">
        <v>132</v>
      </c>
      <c r="B50" s="1267"/>
      <c r="C50" s="1267"/>
      <c r="D50" s="73">
        <f>'Nom. Sic. Sem. 4'!$AH$9</f>
        <v>0</v>
      </c>
      <c r="E50" s="52"/>
      <c r="F50" s="54"/>
      <c r="G50" s="55"/>
      <c r="I50" s="1266" t="s">
        <v>132</v>
      </c>
      <c r="J50" s="1267"/>
      <c r="K50" s="1267"/>
      <c r="L50" s="73">
        <f>'Nom. Sic. Sem. 4'!$AH$10</f>
        <v>0</v>
      </c>
      <c r="M50" s="52"/>
      <c r="N50" s="54"/>
    </row>
    <row r="51" spans="1:14">
      <c r="A51" s="1266" t="s">
        <v>133</v>
      </c>
      <c r="B51" s="1267"/>
      <c r="C51" s="1267"/>
      <c r="D51" s="73">
        <f>'Nom. Sic. Sem. 4'!$AI$9</f>
        <v>29.362500000000001</v>
      </c>
      <c r="E51" s="52"/>
      <c r="F51" s="54"/>
      <c r="G51" s="55"/>
      <c r="I51" s="1266" t="s">
        <v>133</v>
      </c>
      <c r="J51" s="1267"/>
      <c r="K51" s="1267"/>
      <c r="L51" s="73">
        <f>'Nom. Sic. Sem. 4'!$AI$10</f>
        <v>123.32250000000001</v>
      </c>
      <c r="M51" s="52"/>
      <c r="N51" s="54"/>
    </row>
    <row r="52" spans="1:14" ht="13.5" thickBot="1">
      <c r="A52" s="1268" t="s">
        <v>134</v>
      </c>
      <c r="B52" s="1257"/>
      <c r="C52" s="1257"/>
      <c r="D52" s="52"/>
      <c r="E52" s="1269">
        <f>SUM(D47:D51)</f>
        <v>247.72500000000002</v>
      </c>
      <c r="F52" s="1258"/>
      <c r="G52" s="69"/>
      <c r="I52" s="1268" t="s">
        <v>134</v>
      </c>
      <c r="J52" s="1257"/>
      <c r="K52" s="1257"/>
      <c r="L52" s="52"/>
      <c r="M52" s="1269">
        <f>SUM(L47:L51)</f>
        <v>624.64499999999998</v>
      </c>
      <c r="N52" s="1258"/>
    </row>
    <row r="53" spans="1:14" ht="20.25" customHeight="1" thickBot="1">
      <c r="A53" s="51"/>
      <c r="B53" s="1248" t="s">
        <v>104</v>
      </c>
      <c r="C53" s="1248"/>
      <c r="D53" s="1248"/>
      <c r="E53" s="1249">
        <f>(E45-E52)</f>
        <v>2688.5250000000001</v>
      </c>
      <c r="F53" s="1250"/>
      <c r="G53" s="69"/>
      <c r="I53" s="51"/>
      <c r="J53" s="1248" t="s">
        <v>104</v>
      </c>
      <c r="K53" s="1248"/>
      <c r="L53" s="1248"/>
      <c r="M53" s="1249">
        <f>(M45-M52)</f>
        <v>11707.605</v>
      </c>
      <c r="N53" s="1250"/>
    </row>
    <row r="54" spans="1:14">
      <c r="A54" s="51"/>
      <c r="B54" s="52"/>
      <c r="C54" s="52"/>
      <c r="D54" s="52"/>
      <c r="E54" s="52"/>
      <c r="F54" s="54"/>
      <c r="G54" s="55"/>
      <c r="I54" s="51"/>
      <c r="J54" s="52"/>
      <c r="K54" s="52"/>
      <c r="L54" s="52"/>
      <c r="M54" s="52"/>
      <c r="N54" s="54"/>
    </row>
    <row r="55" spans="1:14">
      <c r="A55" s="51"/>
      <c r="B55" s="52"/>
      <c r="C55" s="52"/>
      <c r="D55" s="52"/>
      <c r="E55" s="52"/>
      <c r="F55" s="54"/>
      <c r="G55" s="55"/>
      <c r="I55" s="51"/>
      <c r="J55" s="52"/>
      <c r="K55" s="52"/>
      <c r="L55" s="52"/>
      <c r="M55" s="52"/>
      <c r="N55" s="54"/>
    </row>
    <row r="56" spans="1:14">
      <c r="A56" s="1253"/>
      <c r="B56" s="1254"/>
      <c r="C56" s="1254"/>
      <c r="D56" s="52" t="s">
        <v>135</v>
      </c>
      <c r="E56" s="52"/>
      <c r="F56" s="54"/>
      <c r="G56" s="55"/>
      <c r="I56" s="1253"/>
      <c r="J56" s="1254"/>
      <c r="K56" s="1254"/>
      <c r="L56" s="52" t="s">
        <v>135</v>
      </c>
      <c r="M56" s="52"/>
      <c r="N56" s="54"/>
    </row>
    <row r="57" spans="1:14">
      <c r="A57" s="1255" t="s">
        <v>136</v>
      </c>
      <c r="B57" s="1256"/>
      <c r="C57" s="1256"/>
      <c r="D57" s="1257" t="s">
        <v>137</v>
      </c>
      <c r="E57" s="1257"/>
      <c r="F57" s="1258"/>
      <c r="G57" s="69"/>
      <c r="I57" s="1255" t="s">
        <v>136</v>
      </c>
      <c r="J57" s="1256"/>
      <c r="K57" s="1256"/>
      <c r="L57" s="1257" t="s">
        <v>137</v>
      </c>
      <c r="M57" s="1257"/>
      <c r="N57" s="1258"/>
    </row>
    <row r="58" spans="1:14" ht="13.5" thickBot="1">
      <c r="A58" s="75"/>
      <c r="B58" s="76"/>
      <c r="C58" s="76"/>
      <c r="D58" s="76"/>
      <c r="E58" s="76"/>
      <c r="F58" s="77"/>
      <c r="G58" s="55"/>
      <c r="I58" s="75"/>
      <c r="J58" s="76"/>
      <c r="K58" s="76"/>
      <c r="L58" s="76"/>
      <c r="M58" s="76"/>
      <c r="N58" s="77"/>
    </row>
    <row r="59" spans="1:14" ht="13.5" thickBot="1"/>
    <row r="60" spans="1:14" ht="19.5" customHeight="1">
      <c r="A60" s="1274" t="s">
        <v>138</v>
      </c>
      <c r="B60" s="1275"/>
      <c r="C60" s="1275"/>
      <c r="D60" s="1275"/>
      <c r="E60" s="1275"/>
      <c r="F60" s="1276"/>
      <c r="G60" s="50"/>
      <c r="I60" s="1274" t="s">
        <v>138</v>
      </c>
      <c r="J60" s="1275"/>
      <c r="K60" s="1275"/>
      <c r="L60" s="1275"/>
      <c r="M60" s="1275"/>
      <c r="N60" s="1276"/>
    </row>
    <row r="61" spans="1:14">
      <c r="A61" s="51"/>
      <c r="B61" s="52"/>
      <c r="C61" s="52"/>
      <c r="D61" s="53"/>
      <c r="E61" s="52"/>
      <c r="F61" s="54"/>
      <c r="G61" s="55"/>
      <c r="I61" s="51"/>
      <c r="J61" s="52"/>
      <c r="K61" s="52"/>
      <c r="L61" s="53"/>
      <c r="M61" s="52"/>
      <c r="N61" s="54"/>
    </row>
    <row r="62" spans="1:14">
      <c r="A62" s="56" t="s">
        <v>120</v>
      </c>
      <c r="B62" s="57">
        <f>'Nom. Sic. Sem. 4'!$C$4</f>
        <v>43549</v>
      </c>
      <c r="C62" s="52" t="s">
        <v>16</v>
      </c>
      <c r="D62" s="57">
        <f>'Nom. Sic. Sem. 4'!$G$4</f>
        <v>43555</v>
      </c>
      <c r="E62" s="52" t="s">
        <v>121</v>
      </c>
      <c r="F62" s="54">
        <f>'Nom. Sic. Sem. 1'!$J$4</f>
        <v>2019</v>
      </c>
      <c r="G62" s="55"/>
      <c r="I62" s="56" t="s">
        <v>120</v>
      </c>
      <c r="J62" s="57">
        <f>'Nom. Sic. Sem. 4'!$C$4</f>
        <v>43549</v>
      </c>
      <c r="K62" s="52" t="s">
        <v>16</v>
      </c>
      <c r="L62" s="57">
        <f>'Nom. Sic. Sem. 4'!$G$4</f>
        <v>43555</v>
      </c>
      <c r="M62" s="52" t="s">
        <v>121</v>
      </c>
      <c r="N62" s="54">
        <f>'Nom. Sic. Sem. 1'!$J$4</f>
        <v>2019</v>
      </c>
    </row>
    <row r="63" spans="1:14">
      <c r="A63" s="1277" t="s">
        <v>122</v>
      </c>
      <c r="B63" s="1278"/>
      <c r="C63" s="1279" t="str">
        <f>'Nom. Sic. Sem. 4'!$B$11</f>
        <v>Ángel Custodio Torres</v>
      </c>
      <c r="D63" s="1279"/>
      <c r="E63" s="1279"/>
      <c r="F63" s="1280"/>
      <c r="G63" s="60"/>
      <c r="I63" s="1277" t="s">
        <v>122</v>
      </c>
      <c r="J63" s="1278"/>
      <c r="K63" s="1279" t="str">
        <f>'Nom. Sic. Sem. 4'!$B$12</f>
        <v>Octavio de Jesus  Tua</v>
      </c>
      <c r="L63" s="1279"/>
      <c r="M63" s="1279"/>
      <c r="N63" s="1280"/>
    </row>
    <row r="64" spans="1:14">
      <c r="A64" s="58"/>
      <c r="B64" s="59"/>
      <c r="C64" s="61"/>
      <c r="D64" s="61"/>
      <c r="E64" s="61"/>
      <c r="F64" s="62"/>
      <c r="G64" s="63"/>
      <c r="I64" s="58"/>
      <c r="J64" s="59"/>
      <c r="K64" s="61"/>
      <c r="L64" s="61"/>
      <c r="M64" s="61"/>
      <c r="N64" s="62"/>
    </row>
    <row r="65" spans="1:14">
      <c r="A65" s="64">
        <f>'Nom. Sic. Sem. 4'!$L$11</f>
        <v>5</v>
      </c>
      <c r="B65" s="52" t="s">
        <v>123</v>
      </c>
      <c r="C65" s="52"/>
      <c r="D65" s="52"/>
      <c r="E65" s="1272">
        <f>'Nom. Sic. Sem. 4'!$M$11</f>
        <v>3000</v>
      </c>
      <c r="F65" s="1273"/>
      <c r="G65" s="65"/>
      <c r="I65" s="64">
        <f>'Nom. Sic. Sem. 4'!$L$12</f>
        <v>5</v>
      </c>
      <c r="J65" s="52" t="s">
        <v>123</v>
      </c>
      <c r="K65" s="52"/>
      <c r="L65" s="52"/>
      <c r="M65" s="1272">
        <f>'Nom. Sic. Sem. 4'!$M$12</f>
        <v>3270</v>
      </c>
      <c r="N65" s="1273"/>
    </row>
    <row r="66" spans="1:14">
      <c r="A66" s="64"/>
      <c r="B66" s="52"/>
      <c r="C66" s="52"/>
      <c r="D66" s="52"/>
      <c r="E66" s="1272">
        <v>0</v>
      </c>
      <c r="F66" s="1273"/>
      <c r="G66" s="65"/>
      <c r="I66" s="64"/>
      <c r="J66" s="52"/>
      <c r="K66" s="52"/>
      <c r="L66" s="52"/>
      <c r="M66" s="1272">
        <v>0</v>
      </c>
      <c r="N66" s="1273"/>
    </row>
    <row r="67" spans="1:14">
      <c r="A67" s="64"/>
      <c r="B67" s="52" t="s">
        <v>124</v>
      </c>
      <c r="C67" s="52"/>
      <c r="D67" s="52"/>
      <c r="E67" s="1272">
        <f>'Nom. Sic. Sem. 4'!$N$11</f>
        <v>0</v>
      </c>
      <c r="F67" s="1273"/>
      <c r="G67" s="65"/>
      <c r="I67" s="64"/>
      <c r="J67" s="52" t="s">
        <v>124</v>
      </c>
      <c r="K67" s="52"/>
      <c r="L67" s="52"/>
      <c r="M67" s="1272">
        <f>'Nom. Sic. Sem. 4'!$N$12</f>
        <v>0</v>
      </c>
      <c r="N67" s="1273"/>
    </row>
    <row r="68" spans="1:14">
      <c r="A68" s="66">
        <v>0</v>
      </c>
      <c r="B68" s="52" t="s">
        <v>125</v>
      </c>
      <c r="C68" s="52"/>
      <c r="D68" s="52"/>
      <c r="E68" s="1272">
        <v>0</v>
      </c>
      <c r="F68" s="1273"/>
      <c r="G68" s="65"/>
      <c r="I68" s="66">
        <v>0</v>
      </c>
      <c r="J68" s="52" t="s">
        <v>125</v>
      </c>
      <c r="K68" s="52"/>
      <c r="L68" s="52"/>
      <c r="M68" s="1272">
        <v>0</v>
      </c>
      <c r="N68" s="1273"/>
    </row>
    <row r="69" spans="1:14">
      <c r="A69" s="66">
        <v>0</v>
      </c>
      <c r="B69" s="52" t="s">
        <v>126</v>
      </c>
      <c r="C69" s="52"/>
      <c r="D69" s="52"/>
      <c r="E69" s="1272">
        <v>0</v>
      </c>
      <c r="F69" s="1273"/>
      <c r="G69" s="65"/>
      <c r="I69" s="66">
        <v>0</v>
      </c>
      <c r="J69" s="52" t="s">
        <v>126</v>
      </c>
      <c r="K69" s="52"/>
      <c r="L69" s="52"/>
      <c r="M69" s="1272">
        <v>0</v>
      </c>
      <c r="N69" s="1273"/>
    </row>
    <row r="70" spans="1:14">
      <c r="A70" s="66">
        <f>'Nom. Sic. Sem. 4'!V11</f>
        <v>0</v>
      </c>
      <c r="B70" s="226" t="s">
        <v>261</v>
      </c>
      <c r="C70" s="226"/>
      <c r="D70" s="78"/>
      <c r="E70" s="1298">
        <f>'Nom. Sic. Sem. 4'!W11</f>
        <v>0</v>
      </c>
      <c r="F70" s="1299"/>
      <c r="G70" s="65"/>
      <c r="I70" s="66">
        <f>'Nom. Sic. Sem. 4'!V12</f>
        <v>0</v>
      </c>
      <c r="J70" s="226" t="s">
        <v>261</v>
      </c>
      <c r="K70" s="226"/>
      <c r="L70" s="78"/>
      <c r="M70" s="1298">
        <f>'Nom. Sic. Sem. 4'!W12</f>
        <v>0</v>
      </c>
      <c r="N70" s="1299"/>
    </row>
    <row r="71" spans="1:14">
      <c r="A71" s="66">
        <f>'Nom. Sic. Sem. 4'!X11</f>
        <v>1</v>
      </c>
      <c r="B71" s="226" t="s">
        <v>262</v>
      </c>
      <c r="C71" s="226"/>
      <c r="D71" s="78"/>
      <c r="E71" s="1298">
        <f>'Nom. Sic. Sem. 4'!Y11</f>
        <v>1050</v>
      </c>
      <c r="F71" s="1299"/>
      <c r="G71" s="65"/>
      <c r="I71" s="66">
        <f>'Nom. Sic. Sem. 4'!X12</f>
        <v>1</v>
      </c>
      <c r="J71" s="226" t="s">
        <v>262</v>
      </c>
      <c r="K71" s="226"/>
      <c r="L71" s="78"/>
      <c r="M71" s="1298">
        <f>'Nom. Sic. Sem. 4'!Y12</f>
        <v>1144.5</v>
      </c>
      <c r="N71" s="1299"/>
    </row>
    <row r="72" spans="1:14">
      <c r="A72" s="66">
        <f>'Nom. Sic. Sem. 4'!$AB$11</f>
        <v>2</v>
      </c>
      <c r="B72" s="52" t="s">
        <v>128</v>
      </c>
      <c r="C72" s="52"/>
      <c r="D72" s="52"/>
      <c r="E72" s="1272">
        <f>'Nom. Sic. Sem. 4'!$AC$11</f>
        <v>1620</v>
      </c>
      <c r="F72" s="1273"/>
      <c r="G72" s="65"/>
      <c r="I72" s="66">
        <f>'Nom. Sic. Sem. 4'!$AB$12</f>
        <v>2</v>
      </c>
      <c r="J72" s="52" t="s">
        <v>128</v>
      </c>
      <c r="K72" s="52"/>
      <c r="L72" s="52"/>
      <c r="M72" s="1272">
        <f>'Nom. Sic. Sem. 4'!$AC$12</f>
        <v>1765.8</v>
      </c>
      <c r="N72" s="1273"/>
    </row>
    <row r="73" spans="1:14">
      <c r="A73" s="66">
        <f>'Nom. Sic. Sem. 4'!$O$11</f>
        <v>0</v>
      </c>
      <c r="B73" s="1267" t="str">
        <f>'Nom. Sic. Sem. 1'!$O$4</f>
        <v>PR / RM /F</v>
      </c>
      <c r="C73" s="1267"/>
      <c r="D73" s="1267"/>
      <c r="E73" s="1272">
        <f>'Nom. Sic. Sem. 4'!$P$11</f>
        <v>0</v>
      </c>
      <c r="F73" s="1273"/>
      <c r="G73" s="65"/>
      <c r="I73" s="66">
        <f>'Nom. Sic. Sem. 4'!$O$12</f>
        <v>0</v>
      </c>
      <c r="J73" s="1267" t="str">
        <f>'Nom. Sic. Sem. 1'!$O$4</f>
        <v>PR / RM /F</v>
      </c>
      <c r="K73" s="1267"/>
      <c r="L73" s="1267"/>
      <c r="M73" s="1272">
        <f>'Nom. Sic. Sem. 4'!$P$12</f>
        <v>0</v>
      </c>
      <c r="N73" s="1273"/>
    </row>
    <row r="74" spans="1:14" ht="16.5" customHeight="1">
      <c r="A74" s="51"/>
      <c r="B74" s="1261" t="s">
        <v>10</v>
      </c>
      <c r="C74" s="1261"/>
      <c r="D74" s="52"/>
      <c r="E74" s="1259">
        <f>SUM(E65:F73)</f>
        <v>5670</v>
      </c>
      <c r="F74" s="1262"/>
      <c r="G74" s="69"/>
      <c r="I74" s="51"/>
      <c r="J74" s="1261" t="s">
        <v>10</v>
      </c>
      <c r="K74" s="1261"/>
      <c r="L74" s="52"/>
      <c r="M74" s="1259">
        <f>SUM(M65:N73)</f>
        <v>6180.3</v>
      </c>
      <c r="N74" s="1262"/>
    </row>
    <row r="75" spans="1:14">
      <c r="A75" s="1263" t="s">
        <v>105</v>
      </c>
      <c r="B75" s="1248"/>
      <c r="C75" s="1248"/>
      <c r="D75" s="1248"/>
      <c r="E75" s="1257"/>
      <c r="F75" s="1258"/>
      <c r="G75" s="69"/>
      <c r="I75" s="1263" t="s">
        <v>105</v>
      </c>
      <c r="J75" s="1248"/>
      <c r="K75" s="1248"/>
      <c r="L75" s="1248"/>
      <c r="M75" s="1257"/>
      <c r="N75" s="1258"/>
    </row>
    <row r="76" spans="1:14">
      <c r="A76" s="1266" t="s">
        <v>129</v>
      </c>
      <c r="B76" s="1267"/>
      <c r="C76" s="1267"/>
      <c r="D76" s="73">
        <f>'Nom. Sic. Sem. 4'!$AG$11</f>
        <v>0</v>
      </c>
      <c r="E76" s="52"/>
      <c r="F76" s="54"/>
      <c r="G76" s="55"/>
      <c r="I76" s="1266" t="s">
        <v>129</v>
      </c>
      <c r="J76" s="1267"/>
      <c r="K76" s="1267"/>
      <c r="L76" s="73">
        <f>'Nom. Sic. Sem. 4'!$AG$12</f>
        <v>0</v>
      </c>
      <c r="M76" s="52"/>
      <c r="N76" s="54"/>
    </row>
    <row r="77" spans="1:14">
      <c r="A77" s="1266" t="s">
        <v>130</v>
      </c>
      <c r="B77" s="1267"/>
      <c r="C77" s="1267"/>
      <c r="D77" s="73">
        <f>'Nom. Sic. Sem. 4'!$AE$11</f>
        <v>0</v>
      </c>
      <c r="E77" s="73"/>
      <c r="F77" s="54"/>
      <c r="G77" s="55"/>
      <c r="I77" s="1266" t="s">
        <v>130</v>
      </c>
      <c r="J77" s="1267"/>
      <c r="K77" s="1267"/>
      <c r="L77" s="73">
        <f>'Nom. Sic. Sem. 4'!$AE$12</f>
        <v>206.01</v>
      </c>
      <c r="M77" s="73"/>
      <c r="N77" s="54"/>
    </row>
    <row r="78" spans="1:14">
      <c r="A78" s="72" t="s">
        <v>131</v>
      </c>
      <c r="B78" s="68"/>
      <c r="C78" s="68"/>
      <c r="D78" s="73">
        <f>'Nom. Sic. Sem. 4'!$AF$11</f>
        <v>56.7</v>
      </c>
      <c r="E78" s="52"/>
      <c r="F78" s="54"/>
      <c r="G78" s="55"/>
      <c r="I78" s="72" t="s">
        <v>131</v>
      </c>
      <c r="J78" s="68"/>
      <c r="K78" s="68"/>
      <c r="L78" s="73">
        <f>'Nom. Sic. Sem. 4'!$AF$12</f>
        <v>61.803000000000004</v>
      </c>
      <c r="M78" s="52"/>
      <c r="N78" s="54"/>
    </row>
    <row r="79" spans="1:14">
      <c r="A79" s="1266" t="s">
        <v>132</v>
      </c>
      <c r="B79" s="1267"/>
      <c r="C79" s="1267"/>
      <c r="D79" s="73">
        <f>'Nom. Sic. Sem. 4'!$AH$11</f>
        <v>0</v>
      </c>
      <c r="E79" s="52"/>
      <c r="F79" s="54"/>
      <c r="G79" s="55"/>
      <c r="I79" s="1266" t="s">
        <v>132</v>
      </c>
      <c r="J79" s="1267"/>
      <c r="K79" s="1267"/>
      <c r="L79" s="73">
        <f>'Nom. Sic. Sem. 4'!$AH$12</f>
        <v>0</v>
      </c>
      <c r="M79" s="52"/>
      <c r="N79" s="54"/>
    </row>
    <row r="80" spans="1:14">
      <c r="A80" s="1266" t="s">
        <v>133</v>
      </c>
      <c r="B80" s="1267"/>
      <c r="C80" s="1267"/>
      <c r="D80" s="73">
        <f>'Nom. Sic. Sem. 4'!$AI$11</f>
        <v>56.7</v>
      </c>
      <c r="E80" s="52"/>
      <c r="F80" s="54"/>
      <c r="G80" s="55"/>
      <c r="I80" s="1266" t="s">
        <v>133</v>
      </c>
      <c r="J80" s="1267"/>
      <c r="K80" s="1267"/>
      <c r="L80" s="73">
        <f>'Nom. Sic. Sem. 4'!$AI$12</f>
        <v>61.803000000000004</v>
      </c>
      <c r="M80" s="52"/>
      <c r="N80" s="54"/>
    </row>
    <row r="81" spans="1:14" ht="13.5" thickBot="1">
      <c r="A81" s="1268" t="s">
        <v>134</v>
      </c>
      <c r="B81" s="1257"/>
      <c r="C81" s="1257"/>
      <c r="D81" s="52"/>
      <c r="E81" s="1269">
        <f>SUM(D76:D80)</f>
        <v>113.4</v>
      </c>
      <c r="F81" s="1258"/>
      <c r="G81" s="69"/>
      <c r="I81" s="1268" t="s">
        <v>134</v>
      </c>
      <c r="J81" s="1257"/>
      <c r="K81" s="1257"/>
      <c r="L81" s="52"/>
      <c r="M81" s="1269">
        <f>SUM(L76:L80)</f>
        <v>329.61599999999999</v>
      </c>
      <c r="N81" s="1258"/>
    </row>
    <row r="82" spans="1:14" ht="20.25" customHeight="1" thickBot="1">
      <c r="A82" s="51"/>
      <c r="B82" s="1248" t="s">
        <v>104</v>
      </c>
      <c r="C82" s="1248"/>
      <c r="D82" s="1248"/>
      <c r="E82" s="1249">
        <f>(E74-E81)</f>
        <v>5556.6</v>
      </c>
      <c r="F82" s="1250"/>
      <c r="G82" s="69"/>
      <c r="I82" s="51"/>
      <c r="J82" s="1248" t="s">
        <v>104</v>
      </c>
      <c r="K82" s="1248"/>
      <c r="L82" s="1248"/>
      <c r="M82" s="1249">
        <f>(M74-M81)</f>
        <v>5850.6840000000002</v>
      </c>
      <c r="N82" s="1250"/>
    </row>
    <row r="83" spans="1:14">
      <c r="A83" s="51"/>
      <c r="B83" s="52"/>
      <c r="C83" s="52"/>
      <c r="D83" s="52"/>
      <c r="E83" s="52"/>
      <c r="F83" s="54"/>
      <c r="G83" s="55"/>
      <c r="I83" s="51"/>
      <c r="J83" s="52"/>
      <c r="K83" s="52"/>
      <c r="L83" s="52"/>
      <c r="M83" s="52"/>
      <c r="N83" s="54"/>
    </row>
    <row r="84" spans="1:14">
      <c r="A84" s="51"/>
      <c r="B84" s="52"/>
      <c r="C84" s="52"/>
      <c r="D84" s="52"/>
      <c r="E84" s="52"/>
      <c r="F84" s="54"/>
      <c r="G84" s="55"/>
      <c r="I84" s="51"/>
      <c r="J84" s="52"/>
      <c r="K84" s="52"/>
      <c r="L84" s="52"/>
      <c r="M84" s="52"/>
      <c r="N84" s="54"/>
    </row>
    <row r="85" spans="1:14">
      <c r="A85" s="1253"/>
      <c r="B85" s="1254"/>
      <c r="C85" s="1254"/>
      <c r="D85" s="52" t="s">
        <v>135</v>
      </c>
      <c r="E85" s="52"/>
      <c r="F85" s="54"/>
      <c r="G85" s="55"/>
      <c r="I85" s="1253"/>
      <c r="J85" s="1254"/>
      <c r="K85" s="1254"/>
      <c r="L85" s="52" t="s">
        <v>135</v>
      </c>
      <c r="M85" s="52"/>
      <c r="N85" s="54"/>
    </row>
    <row r="86" spans="1:14">
      <c r="A86" s="1255" t="s">
        <v>136</v>
      </c>
      <c r="B86" s="1256"/>
      <c r="C86" s="1256"/>
      <c r="D86" s="1257" t="s">
        <v>137</v>
      </c>
      <c r="E86" s="1257"/>
      <c r="F86" s="1258"/>
      <c r="G86" s="69"/>
      <c r="I86" s="1255" t="s">
        <v>136</v>
      </c>
      <c r="J86" s="1256"/>
      <c r="K86" s="1256"/>
      <c r="L86" s="1257" t="s">
        <v>137</v>
      </c>
      <c r="M86" s="1257"/>
      <c r="N86" s="1258"/>
    </row>
    <row r="87" spans="1:14" ht="13.5" thickBot="1">
      <c r="A87" s="75"/>
      <c r="B87" s="76"/>
      <c r="C87" s="76"/>
      <c r="D87" s="76"/>
      <c r="E87" s="76"/>
      <c r="F87" s="77"/>
      <c r="G87" s="55"/>
      <c r="I87" s="75"/>
      <c r="J87" s="76"/>
      <c r="K87" s="76"/>
      <c r="L87" s="76"/>
      <c r="M87" s="76"/>
      <c r="N87" s="77"/>
    </row>
    <row r="88" spans="1:14">
      <c r="A88" s="52"/>
      <c r="B88" s="52"/>
      <c r="C88" s="52"/>
      <c r="D88" s="52"/>
      <c r="E88" s="52"/>
      <c r="F88" s="52"/>
      <c r="G88" s="55"/>
      <c r="H88" s="52"/>
      <c r="I88" s="52"/>
      <c r="J88" s="52"/>
      <c r="K88" s="52"/>
      <c r="L88" s="52"/>
      <c r="M88" s="52"/>
      <c r="N88" s="52"/>
    </row>
    <row r="89" spans="1:14" ht="13.5" thickBot="1">
      <c r="G89" s="55"/>
    </row>
    <row r="90" spans="1:14" ht="19.5" customHeight="1">
      <c r="A90" s="1274" t="s">
        <v>138</v>
      </c>
      <c r="B90" s="1275"/>
      <c r="C90" s="1275"/>
      <c r="D90" s="1275"/>
      <c r="E90" s="1275"/>
      <c r="F90" s="1276"/>
      <c r="G90" s="50"/>
      <c r="I90" s="1274" t="s">
        <v>138</v>
      </c>
      <c r="J90" s="1275"/>
      <c r="K90" s="1275"/>
      <c r="L90" s="1275"/>
      <c r="M90" s="1275"/>
      <c r="N90" s="1276"/>
    </row>
    <row r="91" spans="1:14">
      <c r="A91" s="51"/>
      <c r="B91" s="52"/>
      <c r="C91" s="52"/>
      <c r="D91" s="53"/>
      <c r="E91" s="52"/>
      <c r="F91" s="54"/>
      <c r="G91" s="55"/>
      <c r="I91" s="51"/>
      <c r="J91" s="52"/>
      <c r="K91" s="52"/>
      <c r="L91" s="53"/>
      <c r="M91" s="52"/>
      <c r="N91" s="54"/>
    </row>
    <row r="92" spans="1:14">
      <c r="A92" s="56" t="s">
        <v>120</v>
      </c>
      <c r="B92" s="57">
        <f>'Nom. Sic. Sem. 4'!$C$4</f>
        <v>43549</v>
      </c>
      <c r="C92" s="52" t="s">
        <v>16</v>
      </c>
      <c r="D92" s="57">
        <f>'Nom. Sic. Sem. 4'!$G$4</f>
        <v>43555</v>
      </c>
      <c r="E92" s="52" t="s">
        <v>121</v>
      </c>
      <c r="F92" s="54">
        <f>'Nom. Sic. Sem. 1'!$J$4</f>
        <v>2019</v>
      </c>
      <c r="G92" s="55"/>
      <c r="I92" s="56" t="s">
        <v>120</v>
      </c>
      <c r="J92" s="57">
        <f>'Nom. Sic. Sem. 4'!$C$4</f>
        <v>43549</v>
      </c>
      <c r="K92" s="52" t="s">
        <v>16</v>
      </c>
      <c r="L92" s="57">
        <f>'Nom. Sic. Sem. 4'!$G$4</f>
        <v>43555</v>
      </c>
      <c r="M92" s="52" t="s">
        <v>121</v>
      </c>
      <c r="N92" s="54">
        <f>'Nom. Sic. Sem. 1'!$J$4</f>
        <v>2019</v>
      </c>
    </row>
    <row r="93" spans="1:14">
      <c r="A93" s="1277" t="s">
        <v>122</v>
      </c>
      <c r="B93" s="1278"/>
      <c r="C93" s="1279" t="str">
        <f>'Nom. Sic. Sem. 4'!$B$13</f>
        <v>Jose Luis Tua</v>
      </c>
      <c r="D93" s="1279"/>
      <c r="E93" s="1279"/>
      <c r="F93" s="1280"/>
      <c r="G93" s="60"/>
      <c r="I93" s="1277" t="s">
        <v>122</v>
      </c>
      <c r="J93" s="1278"/>
      <c r="K93" s="1279" t="str">
        <f>'Nom. Sic. Sem. 4'!$B$14</f>
        <v>Gerardo M. García</v>
      </c>
      <c r="L93" s="1279"/>
      <c r="M93" s="1279"/>
      <c r="N93" s="1280"/>
    </row>
    <row r="94" spans="1:14">
      <c r="A94" s="58"/>
      <c r="B94" s="59"/>
      <c r="C94" s="61"/>
      <c r="D94" s="61"/>
      <c r="E94" s="61"/>
      <c r="F94" s="62"/>
      <c r="G94" s="63"/>
      <c r="I94" s="58"/>
      <c r="J94" s="59"/>
      <c r="K94" s="61"/>
      <c r="L94" s="61"/>
      <c r="M94" s="61"/>
      <c r="N94" s="62"/>
    </row>
    <row r="95" spans="1:14">
      <c r="A95" s="64">
        <f>'Nom. Sic. Sem. 4'!$L$13</f>
        <v>5</v>
      </c>
      <c r="B95" s="52" t="s">
        <v>123</v>
      </c>
      <c r="C95" s="52"/>
      <c r="D95" s="52"/>
      <c r="E95" s="1272">
        <f>'Nom. Sic. Sem. 4'!$M$13</f>
        <v>3270</v>
      </c>
      <c r="F95" s="1273"/>
      <c r="G95" s="65"/>
      <c r="I95" s="64">
        <f>'Nom. Sic. Sem. 4'!$L$14</f>
        <v>5</v>
      </c>
      <c r="J95" s="52" t="s">
        <v>123</v>
      </c>
      <c r="K95" s="52"/>
      <c r="L95" s="52"/>
      <c r="M95" s="1272">
        <f>'Nom. Sic. Sem. 4'!$M$14</f>
        <v>3000</v>
      </c>
      <c r="N95" s="1273"/>
    </row>
    <row r="96" spans="1:14">
      <c r="A96" s="64"/>
      <c r="B96" s="52"/>
      <c r="C96" s="52"/>
      <c r="D96" s="52"/>
      <c r="E96" s="1272">
        <v>0</v>
      </c>
      <c r="F96" s="1273"/>
      <c r="G96" s="65"/>
      <c r="I96" s="64"/>
      <c r="J96" s="52"/>
      <c r="K96" s="52"/>
      <c r="L96" s="52"/>
      <c r="M96" s="1272">
        <v>0</v>
      </c>
      <c r="N96" s="1273"/>
    </row>
    <row r="97" spans="1:14">
      <c r="A97" s="64"/>
      <c r="B97" s="52" t="s">
        <v>124</v>
      </c>
      <c r="C97" s="52"/>
      <c r="D97" s="52"/>
      <c r="E97" s="1272">
        <f>'Nom. Sic. Sem. 4'!$N$13</f>
        <v>143.0625</v>
      </c>
      <c r="F97" s="1273"/>
      <c r="G97" s="65"/>
      <c r="I97" s="64"/>
      <c r="J97" s="52" t="s">
        <v>124</v>
      </c>
      <c r="K97" s="52"/>
      <c r="L97" s="52"/>
      <c r="M97" s="1272">
        <f>'Nom. Sic. Sem. 4'!$N$14</f>
        <v>0</v>
      </c>
      <c r="N97" s="1273"/>
    </row>
    <row r="98" spans="1:14">
      <c r="A98" s="66">
        <v>0</v>
      </c>
      <c r="B98" s="52" t="s">
        <v>125</v>
      </c>
      <c r="C98" s="52"/>
      <c r="D98" s="52"/>
      <c r="E98" s="1272">
        <v>0</v>
      </c>
      <c r="F98" s="1273"/>
      <c r="G98" s="65"/>
      <c r="I98" s="66">
        <v>0</v>
      </c>
      <c r="J98" s="52" t="s">
        <v>125</v>
      </c>
      <c r="K98" s="52"/>
      <c r="L98" s="52"/>
      <c r="M98" s="1272">
        <v>0</v>
      </c>
      <c r="N98" s="1273"/>
    </row>
    <row r="99" spans="1:14">
      <c r="A99" s="66">
        <v>0</v>
      </c>
      <c r="B99" s="52" t="s">
        <v>126</v>
      </c>
      <c r="C99" s="52"/>
      <c r="D99" s="52"/>
      <c r="E99" s="1272">
        <v>0</v>
      </c>
      <c r="F99" s="1273"/>
      <c r="G99" s="65"/>
      <c r="I99" s="66">
        <v>0</v>
      </c>
      <c r="J99" s="52" t="s">
        <v>126</v>
      </c>
      <c r="K99" s="52"/>
      <c r="L99" s="52"/>
      <c r="M99" s="1272">
        <v>0</v>
      </c>
      <c r="N99" s="1273"/>
    </row>
    <row r="100" spans="1:14">
      <c r="A100" s="66">
        <f>'Nom. Sic. Sem. 4'!V13</f>
        <v>0</v>
      </c>
      <c r="B100" s="226" t="s">
        <v>261</v>
      </c>
      <c r="C100" s="226"/>
      <c r="D100" s="78"/>
      <c r="E100" s="1298">
        <f>'Nom. Sic. Sem. 4'!W13</f>
        <v>0</v>
      </c>
      <c r="F100" s="1299"/>
      <c r="G100" s="65"/>
      <c r="I100" s="66">
        <f>'Nom. Sic. Sem. 4'!V14</f>
        <v>0</v>
      </c>
      <c r="J100" s="226" t="s">
        <v>261</v>
      </c>
      <c r="K100" s="226"/>
      <c r="L100" s="78"/>
      <c r="M100" s="1298">
        <f>'Nom. Sic. Sem. 4'!W14</f>
        <v>0</v>
      </c>
      <c r="N100" s="1299"/>
    </row>
    <row r="101" spans="1:14">
      <c r="A101" s="66">
        <f>'Nom. Sic. Sem. 4'!X13</f>
        <v>1</v>
      </c>
      <c r="B101" s="226" t="s">
        <v>262</v>
      </c>
      <c r="C101" s="226"/>
      <c r="D101" s="78"/>
      <c r="E101" s="1298">
        <f>'Nom. Sic. Sem. 4'!Y13</f>
        <v>1194.5718749999999</v>
      </c>
      <c r="F101" s="1299"/>
      <c r="G101" s="65"/>
      <c r="I101" s="66">
        <f>'Nom. Sic. Sem. 4'!X14</f>
        <v>1</v>
      </c>
      <c r="J101" s="226" t="s">
        <v>262</v>
      </c>
      <c r="K101" s="226"/>
      <c r="L101" s="78"/>
      <c r="M101" s="1298">
        <f>'Nom. Sic. Sem. 4'!Y14</f>
        <v>1050</v>
      </c>
      <c r="N101" s="1299"/>
    </row>
    <row r="102" spans="1:14">
      <c r="A102" s="66">
        <f>'Nom. Sic. Sem. 4'!$AB$13</f>
        <v>2</v>
      </c>
      <c r="B102" s="52" t="s">
        <v>128</v>
      </c>
      <c r="C102" s="52"/>
      <c r="D102" s="52"/>
      <c r="E102" s="1272">
        <f>'Nom. Sic. Sem. 4'!$AC$13</f>
        <v>1843.0537499999998</v>
      </c>
      <c r="F102" s="1273"/>
      <c r="G102" s="65"/>
      <c r="I102" s="66">
        <f>'Nom. Sic. Sem. 4'!$AB$14</f>
        <v>2</v>
      </c>
      <c r="J102" s="52" t="s">
        <v>128</v>
      </c>
      <c r="K102" s="52"/>
      <c r="L102" s="52"/>
      <c r="M102" s="1272">
        <f>'Nom. Sic. Sem. 4'!$AC$14</f>
        <v>1620</v>
      </c>
      <c r="N102" s="1273"/>
    </row>
    <row r="103" spans="1:14">
      <c r="A103" s="66">
        <f>'Nom. Sic. Sem. 4'!$O$13</f>
        <v>0</v>
      </c>
      <c r="B103" s="1267" t="str">
        <f>'Nom. Sic. Sem. 1'!$O$4</f>
        <v>PR / RM /F</v>
      </c>
      <c r="C103" s="1267"/>
      <c r="D103" s="1267"/>
      <c r="E103" s="1272">
        <f>'Nom. Sic. Sem. 4'!$P$13</f>
        <v>0</v>
      </c>
      <c r="F103" s="1273"/>
      <c r="G103" s="65"/>
      <c r="I103" s="66">
        <f>'Nom. Sic. Sem. 4'!$O$14</f>
        <v>0</v>
      </c>
      <c r="J103" s="1267" t="str">
        <f>'Nom. Sic. Sem. 1'!$O$4</f>
        <v>PR / RM /F</v>
      </c>
      <c r="K103" s="1267"/>
      <c r="L103" s="1267"/>
      <c r="M103" s="1272">
        <f>'Nom. Sic. Sem. 4'!$P$14</f>
        <v>0</v>
      </c>
      <c r="N103" s="1273"/>
    </row>
    <row r="104" spans="1:14" ht="16.5" customHeight="1">
      <c r="A104" s="51"/>
      <c r="B104" s="1261" t="s">
        <v>10</v>
      </c>
      <c r="C104" s="1261"/>
      <c r="D104" s="52"/>
      <c r="E104" s="1259">
        <f>SUM(E95:F103)</f>
        <v>6450.6881249999997</v>
      </c>
      <c r="F104" s="1262"/>
      <c r="G104" s="69"/>
      <c r="I104" s="51"/>
      <c r="J104" s="1261" t="s">
        <v>10</v>
      </c>
      <c r="K104" s="1261"/>
      <c r="L104" s="52"/>
      <c r="M104" s="1259">
        <f>SUM(M95:N103)</f>
        <v>5670</v>
      </c>
      <c r="N104" s="1262"/>
    </row>
    <row r="105" spans="1:14">
      <c r="A105" s="1263" t="s">
        <v>105</v>
      </c>
      <c r="B105" s="1248"/>
      <c r="C105" s="1248"/>
      <c r="D105" s="1248"/>
      <c r="E105" s="1257"/>
      <c r="F105" s="1258"/>
      <c r="G105" s="69"/>
      <c r="I105" s="1263" t="s">
        <v>105</v>
      </c>
      <c r="J105" s="1248"/>
      <c r="K105" s="1248"/>
      <c r="L105" s="1248"/>
      <c r="M105" s="1257"/>
      <c r="N105" s="1258"/>
    </row>
    <row r="106" spans="1:14">
      <c r="A106" s="1266" t="s">
        <v>129</v>
      </c>
      <c r="B106" s="1267"/>
      <c r="C106" s="1267"/>
      <c r="D106" s="73">
        <f>'Nom. Sic. Sem. 4'!$AG$13</f>
        <v>0</v>
      </c>
      <c r="E106" s="52"/>
      <c r="F106" s="54"/>
      <c r="G106" s="55"/>
      <c r="I106" s="1266" t="s">
        <v>129</v>
      </c>
      <c r="J106" s="1267"/>
      <c r="K106" s="1267"/>
      <c r="L106" s="73">
        <f>'Nom. Sic. Sem. 4'!$AG$14</f>
        <v>0</v>
      </c>
      <c r="M106" s="52"/>
      <c r="N106" s="54"/>
    </row>
    <row r="107" spans="1:14">
      <c r="A107" s="1266" t="s">
        <v>130</v>
      </c>
      <c r="B107" s="1267"/>
      <c r="C107" s="1267"/>
      <c r="D107" s="73">
        <f>'Nom. Sic. Sem. 4'!$AE$13</f>
        <v>206.01</v>
      </c>
      <c r="E107" s="73"/>
      <c r="F107" s="54"/>
      <c r="G107" s="55"/>
      <c r="I107" s="1266" t="s">
        <v>130</v>
      </c>
      <c r="J107" s="1267"/>
      <c r="K107" s="1267"/>
      <c r="L107" s="73">
        <f>'Nom. Sic. Sem. 4'!$AE$14</f>
        <v>189</v>
      </c>
      <c r="M107" s="73"/>
      <c r="N107" s="54"/>
    </row>
    <row r="108" spans="1:14">
      <c r="A108" s="72" t="s">
        <v>131</v>
      </c>
      <c r="B108" s="68"/>
      <c r="C108" s="68"/>
      <c r="D108" s="73">
        <f>'Nom. Sic. Sem. 4'!$AF$13</f>
        <v>64.506881249999992</v>
      </c>
      <c r="E108" s="52"/>
      <c r="F108" s="54"/>
      <c r="G108" s="55"/>
      <c r="I108" s="72" t="s">
        <v>131</v>
      </c>
      <c r="J108" s="68"/>
      <c r="K108" s="68"/>
      <c r="L108" s="73">
        <f>'Nom. Sic. Sem. 4'!$AF$14</f>
        <v>56.7</v>
      </c>
      <c r="M108" s="52"/>
      <c r="N108" s="54"/>
    </row>
    <row r="109" spans="1:14">
      <c r="A109" s="1266" t="s">
        <v>132</v>
      </c>
      <c r="B109" s="1267"/>
      <c r="C109" s="1267"/>
      <c r="D109" s="73">
        <f>'Nom. Sic. Sem. 4'!$AH$13</f>
        <v>0</v>
      </c>
      <c r="E109" s="52"/>
      <c r="F109" s="54"/>
      <c r="G109" s="55"/>
      <c r="I109" s="1266" t="s">
        <v>132</v>
      </c>
      <c r="J109" s="1267"/>
      <c r="K109" s="1267"/>
      <c r="L109" s="73">
        <f>'Nom. Sic. Sem. 4'!$AH$14</f>
        <v>0</v>
      </c>
      <c r="M109" s="52"/>
      <c r="N109" s="54"/>
    </row>
    <row r="110" spans="1:14">
      <c r="A110" s="1266" t="s">
        <v>133</v>
      </c>
      <c r="B110" s="1267"/>
      <c r="C110" s="1267"/>
      <c r="D110" s="73">
        <f>'Nom. Sic. Sem. 4'!$AI$13</f>
        <v>64.506881249999992</v>
      </c>
      <c r="E110" s="52"/>
      <c r="F110" s="54"/>
      <c r="G110" s="55"/>
      <c r="I110" s="1266" t="s">
        <v>133</v>
      </c>
      <c r="J110" s="1267"/>
      <c r="K110" s="1267"/>
      <c r="L110" s="73">
        <f>'Nom. Sic. Sem. 4'!$AI$14</f>
        <v>56.7</v>
      </c>
      <c r="M110" s="52"/>
      <c r="N110" s="54"/>
    </row>
    <row r="111" spans="1:14" ht="13.5" thickBot="1">
      <c r="A111" s="1268" t="s">
        <v>134</v>
      </c>
      <c r="B111" s="1257"/>
      <c r="C111" s="1257"/>
      <c r="D111" s="52"/>
      <c r="E111" s="1269">
        <f>SUM(D106:D110)</f>
        <v>335.02376249999998</v>
      </c>
      <c r="F111" s="1258"/>
      <c r="G111" s="69"/>
      <c r="I111" s="1268" t="s">
        <v>134</v>
      </c>
      <c r="J111" s="1257"/>
      <c r="K111" s="1257"/>
      <c r="L111" s="52"/>
      <c r="M111" s="1269">
        <f>SUM(L106:L110)</f>
        <v>302.39999999999998</v>
      </c>
      <c r="N111" s="1258"/>
    </row>
    <row r="112" spans="1:14" ht="20.25" customHeight="1" thickBot="1">
      <c r="A112" s="51"/>
      <c r="B112" s="1248" t="s">
        <v>104</v>
      </c>
      <c r="C112" s="1248"/>
      <c r="D112" s="1248"/>
      <c r="E112" s="1249">
        <f>(E104-E111)</f>
        <v>6115.6643624999997</v>
      </c>
      <c r="F112" s="1250"/>
      <c r="G112" s="69"/>
      <c r="I112" s="51"/>
      <c r="J112" s="1248" t="s">
        <v>104</v>
      </c>
      <c r="K112" s="1248"/>
      <c r="L112" s="1248"/>
      <c r="M112" s="1249">
        <f>(M104-M111)</f>
        <v>5367.6</v>
      </c>
      <c r="N112" s="1250"/>
    </row>
    <row r="113" spans="1:14">
      <c r="A113" s="51"/>
      <c r="B113" s="52"/>
      <c r="C113" s="52"/>
      <c r="D113" s="52"/>
      <c r="E113" s="52"/>
      <c r="F113" s="54"/>
      <c r="G113" s="55"/>
      <c r="I113" s="51"/>
      <c r="J113" s="52"/>
      <c r="K113" s="52"/>
      <c r="L113" s="52"/>
      <c r="M113" s="52"/>
      <c r="N113" s="54"/>
    </row>
    <row r="114" spans="1:14">
      <c r="A114" s="51"/>
      <c r="B114" s="52"/>
      <c r="C114" s="52"/>
      <c r="D114" s="52"/>
      <c r="E114" s="52"/>
      <c r="F114" s="54"/>
      <c r="G114" s="55"/>
      <c r="I114" s="51"/>
      <c r="J114" s="52"/>
      <c r="K114" s="52"/>
      <c r="L114" s="52"/>
      <c r="M114" s="52"/>
      <c r="N114" s="54"/>
    </row>
    <row r="115" spans="1:14">
      <c r="A115" s="1253"/>
      <c r="B115" s="1254"/>
      <c r="C115" s="1254"/>
      <c r="D115" s="52" t="s">
        <v>135</v>
      </c>
      <c r="E115" s="52"/>
      <c r="F115" s="54"/>
      <c r="G115" s="55"/>
      <c r="I115" s="1253"/>
      <c r="J115" s="1254"/>
      <c r="K115" s="1254"/>
      <c r="L115" s="52" t="s">
        <v>135</v>
      </c>
      <c r="M115" s="52"/>
      <c r="N115" s="54"/>
    </row>
    <row r="116" spans="1:14">
      <c r="A116" s="1255" t="s">
        <v>136</v>
      </c>
      <c r="B116" s="1256"/>
      <c r="C116" s="1256"/>
      <c r="D116" s="1257" t="s">
        <v>137</v>
      </c>
      <c r="E116" s="1257"/>
      <c r="F116" s="1258"/>
      <c r="G116" s="69"/>
      <c r="I116" s="1255" t="s">
        <v>136</v>
      </c>
      <c r="J116" s="1256"/>
      <c r="K116" s="1256"/>
      <c r="L116" s="1257" t="s">
        <v>137</v>
      </c>
      <c r="M116" s="1257"/>
      <c r="N116" s="1258"/>
    </row>
    <row r="117" spans="1:14" ht="13.5" thickBot="1">
      <c r="A117" s="75"/>
      <c r="B117" s="76"/>
      <c r="C117" s="76"/>
      <c r="D117" s="76"/>
      <c r="E117" s="76"/>
      <c r="F117" s="77"/>
      <c r="G117" s="55"/>
      <c r="I117" s="75"/>
      <c r="J117" s="76"/>
      <c r="K117" s="76"/>
      <c r="L117" s="76"/>
      <c r="M117" s="76"/>
      <c r="N117" s="77"/>
    </row>
    <row r="118" spans="1:14" ht="13.5" thickBot="1">
      <c r="A118" s="71"/>
      <c r="B118" s="52"/>
      <c r="C118" s="52"/>
      <c r="D118" s="52"/>
      <c r="E118" s="1269"/>
      <c r="F118" s="1269"/>
      <c r="G118" s="74"/>
      <c r="H118" s="52"/>
      <c r="I118" s="71"/>
      <c r="J118" s="52"/>
      <c r="K118" s="52"/>
      <c r="L118" s="52"/>
      <c r="M118" s="1269"/>
      <c r="N118" s="1269"/>
    </row>
    <row r="119" spans="1:14" ht="19.5" customHeight="1">
      <c r="A119" s="1274" t="s">
        <v>138</v>
      </c>
      <c r="B119" s="1275"/>
      <c r="C119" s="1275"/>
      <c r="D119" s="1275"/>
      <c r="E119" s="1275"/>
      <c r="F119" s="1276"/>
      <c r="G119" s="50"/>
      <c r="I119" s="1274" t="s">
        <v>138</v>
      </c>
      <c r="J119" s="1275"/>
      <c r="K119" s="1275"/>
      <c r="L119" s="1275"/>
      <c r="M119" s="1275"/>
      <c r="N119" s="1276"/>
    </row>
    <row r="120" spans="1:14">
      <c r="A120" s="51"/>
      <c r="B120" s="52"/>
      <c r="C120" s="52"/>
      <c r="D120" s="53"/>
      <c r="E120" s="52"/>
      <c r="F120" s="54"/>
      <c r="G120" s="55"/>
      <c r="I120" s="51"/>
      <c r="J120" s="52"/>
      <c r="K120" s="52"/>
      <c r="L120" s="53"/>
      <c r="M120" s="52"/>
      <c r="N120" s="54"/>
    </row>
    <row r="121" spans="1:14">
      <c r="A121" s="56" t="s">
        <v>120</v>
      </c>
      <c r="B121" s="57">
        <f>'Nom. Sic. Sem. 4'!$C$4</f>
        <v>43549</v>
      </c>
      <c r="C121" s="52" t="s">
        <v>16</v>
      </c>
      <c r="D121" s="57">
        <f>'Nom. Sic. Sem. 4'!$G$4</f>
        <v>43555</v>
      </c>
      <c r="E121" s="52" t="s">
        <v>121</v>
      </c>
      <c r="F121" s="54">
        <f>'Nom. Sic. Sem. 1'!$J$4</f>
        <v>2019</v>
      </c>
      <c r="G121" s="55"/>
      <c r="I121" s="56" t="s">
        <v>120</v>
      </c>
      <c r="J121" s="57">
        <f>'Nom. Sic. Sem. 4'!$C$4</f>
        <v>43549</v>
      </c>
      <c r="K121" s="52" t="s">
        <v>16</v>
      </c>
      <c r="L121" s="57">
        <f>'Nom. Sic. Sem. 4'!$G$4</f>
        <v>43555</v>
      </c>
      <c r="M121" s="52" t="s">
        <v>121</v>
      </c>
      <c r="N121" s="54">
        <f>'Nom. Sic. Sem. 1'!$J$4</f>
        <v>2019</v>
      </c>
    </row>
    <row r="122" spans="1:14">
      <c r="A122" s="1277" t="s">
        <v>122</v>
      </c>
      <c r="B122" s="1278"/>
      <c r="C122" s="1279" t="str">
        <f>'Nom. Sic. Sem. 4'!$B$15</f>
        <v>Efrain Perozo</v>
      </c>
      <c r="D122" s="1279"/>
      <c r="E122" s="1279"/>
      <c r="F122" s="1280"/>
      <c r="G122" s="60"/>
      <c r="I122" s="1277" t="s">
        <v>122</v>
      </c>
      <c r="J122" s="1278"/>
      <c r="K122" s="1308" t="str">
        <f>'Nom. Sic. Sem. 4'!$B$16</f>
        <v>Jose Juan Garcia</v>
      </c>
      <c r="L122" s="1308"/>
      <c r="M122" s="1308"/>
      <c r="N122" s="1309"/>
    </row>
    <row r="123" spans="1:14">
      <c r="A123" s="58"/>
      <c r="B123" s="59"/>
      <c r="C123" s="61"/>
      <c r="D123" s="61"/>
      <c r="E123" s="61"/>
      <c r="F123" s="62"/>
      <c r="G123" s="63"/>
      <c r="I123" s="58"/>
      <c r="J123" s="59"/>
      <c r="K123" s="61"/>
      <c r="L123" s="61"/>
      <c r="M123" s="61"/>
      <c r="N123" s="62"/>
    </row>
    <row r="124" spans="1:14">
      <c r="A124" s="64">
        <f>'Nom. Sic. Sem. 4'!$L$15</f>
        <v>5</v>
      </c>
      <c r="B124" s="52" t="s">
        <v>123</v>
      </c>
      <c r="C124" s="52"/>
      <c r="D124" s="52"/>
      <c r="E124" s="1272">
        <f>'Nom. Sic. Sem. 4'!$M$15</f>
        <v>3270</v>
      </c>
      <c r="F124" s="1273"/>
      <c r="G124" s="65"/>
      <c r="I124" s="64">
        <f>'Nom. Sic. Sem. 4'!$L$16</f>
        <v>5</v>
      </c>
      <c r="J124" s="52" t="s">
        <v>123</v>
      </c>
      <c r="K124" s="52"/>
      <c r="L124" s="52"/>
      <c r="M124" s="1272">
        <f>'Nom. Sic. Sem. 4'!$M$16</f>
        <v>3000</v>
      </c>
      <c r="N124" s="1273"/>
    </row>
    <row r="125" spans="1:14">
      <c r="A125" s="64"/>
      <c r="B125" s="52"/>
      <c r="C125" s="52"/>
      <c r="D125" s="52"/>
      <c r="E125" s="1272">
        <v>0</v>
      </c>
      <c r="F125" s="1273"/>
      <c r="G125" s="65"/>
      <c r="I125" s="64"/>
      <c r="J125" s="52"/>
      <c r="K125" s="52"/>
      <c r="L125" s="52"/>
      <c r="M125" s="1272">
        <v>0</v>
      </c>
      <c r="N125" s="1273"/>
    </row>
    <row r="126" spans="1:14">
      <c r="A126" s="64"/>
      <c r="B126" s="52" t="s">
        <v>124</v>
      </c>
      <c r="C126" s="52"/>
      <c r="D126" s="52"/>
      <c r="E126" s="1272">
        <f>'Nom. Sic. Sem. 4'!$N$15</f>
        <v>0</v>
      </c>
      <c r="F126" s="1273"/>
      <c r="G126" s="65"/>
      <c r="I126" s="64"/>
      <c r="J126" s="52" t="s">
        <v>124</v>
      </c>
      <c r="K126" s="52"/>
      <c r="L126" s="52"/>
      <c r="M126" s="1272">
        <f>'Nom. Sic. Sem. 4'!$N$16</f>
        <v>0</v>
      </c>
      <c r="N126" s="1273"/>
    </row>
    <row r="127" spans="1:14">
      <c r="A127" s="66">
        <v>0</v>
      </c>
      <c r="B127" s="52" t="s">
        <v>125</v>
      </c>
      <c r="C127" s="52"/>
      <c r="D127" s="52"/>
      <c r="E127" s="1272">
        <v>0</v>
      </c>
      <c r="F127" s="1273"/>
      <c r="G127" s="65"/>
      <c r="I127" s="66">
        <v>0</v>
      </c>
      <c r="J127" s="52" t="s">
        <v>125</v>
      </c>
      <c r="K127" s="52"/>
      <c r="L127" s="52"/>
      <c r="M127" s="1272">
        <v>0</v>
      </c>
      <c r="N127" s="1273"/>
    </row>
    <row r="128" spans="1:14">
      <c r="A128" s="66">
        <v>0</v>
      </c>
      <c r="B128" s="52" t="s">
        <v>126</v>
      </c>
      <c r="C128" s="52"/>
      <c r="D128" s="52"/>
      <c r="E128" s="1272">
        <v>0</v>
      </c>
      <c r="F128" s="1273"/>
      <c r="G128" s="65"/>
      <c r="I128" s="66">
        <v>0</v>
      </c>
      <c r="J128" s="52" t="s">
        <v>126</v>
      </c>
      <c r="K128" s="52"/>
      <c r="L128" s="52"/>
      <c r="M128" s="1272">
        <v>0</v>
      </c>
      <c r="N128" s="1273"/>
    </row>
    <row r="129" spans="1:14">
      <c r="A129" s="293">
        <f>'Nom. Sic. Sem. 4'!V15</f>
        <v>0</v>
      </c>
      <c r="B129" s="226" t="s">
        <v>261</v>
      </c>
      <c r="C129" s="226"/>
      <c r="D129" s="78"/>
      <c r="E129" s="1298">
        <f>'Nom. Sic. Sem. 4'!W15</f>
        <v>0</v>
      </c>
      <c r="F129" s="1299"/>
      <c r="G129" s="65"/>
      <c r="I129" s="66">
        <f>'Nom. Sic. Sem. 4'!V16</f>
        <v>0</v>
      </c>
      <c r="J129" s="226" t="s">
        <v>261</v>
      </c>
      <c r="K129" s="226"/>
      <c r="L129" s="78"/>
      <c r="M129" s="1298">
        <f>'Nom. Sic. Sem. 4'!W16</f>
        <v>0</v>
      </c>
      <c r="N129" s="1299"/>
    </row>
    <row r="130" spans="1:14">
      <c r="A130" s="66">
        <f>'Nom. Sic. Sem. 4'!X15</f>
        <v>1</v>
      </c>
      <c r="B130" s="226" t="s">
        <v>262</v>
      </c>
      <c r="C130" s="226"/>
      <c r="D130" s="78"/>
      <c r="E130" s="1298">
        <f>'Nom. Sic. Sem. 4'!Y15</f>
        <v>1144.5</v>
      </c>
      <c r="F130" s="1299"/>
      <c r="G130" s="65"/>
      <c r="I130" s="66">
        <f>'Nom. Sic. Sem. 4'!X16</f>
        <v>1</v>
      </c>
      <c r="J130" s="226" t="s">
        <v>262</v>
      </c>
      <c r="K130" s="226"/>
      <c r="L130" s="78"/>
      <c r="M130" s="1298">
        <f>'Nom. Sic. Sem. 4'!Y16</f>
        <v>1050</v>
      </c>
      <c r="N130" s="1299"/>
    </row>
    <row r="131" spans="1:14">
      <c r="A131" s="66">
        <f>'Nom. Sic. Sem. 4'!$AB$15</f>
        <v>2</v>
      </c>
      <c r="B131" s="52" t="s">
        <v>128</v>
      </c>
      <c r="C131" s="52"/>
      <c r="D131" s="52"/>
      <c r="E131" s="1272">
        <f>'Nom. Sic. Sem. 4'!$AC$15</f>
        <v>1765.8</v>
      </c>
      <c r="F131" s="1273"/>
      <c r="G131" s="65"/>
      <c r="I131" s="66">
        <f>'Nom. Sic. Sem. 4'!$AB$16</f>
        <v>2</v>
      </c>
      <c r="J131" s="52" t="s">
        <v>128</v>
      </c>
      <c r="K131" s="52"/>
      <c r="L131" s="52"/>
      <c r="M131" s="1272">
        <f>'Nom. Sic. Sem. 4'!$AC$16</f>
        <v>1620</v>
      </c>
      <c r="N131" s="1273"/>
    </row>
    <row r="132" spans="1:14">
      <c r="A132" s="66">
        <f>'Nom. Sic. Sem. 4'!$O$15</f>
        <v>0</v>
      </c>
      <c r="B132" s="1267" t="str">
        <f>'Nom. Sic. Sem. 1'!$O$4</f>
        <v>PR / RM /F</v>
      </c>
      <c r="C132" s="1267"/>
      <c r="D132" s="1267"/>
      <c r="E132" s="1272">
        <f>'Nom. Sic. Sem. 4'!$P$15</f>
        <v>0</v>
      </c>
      <c r="F132" s="1273"/>
      <c r="G132" s="65"/>
      <c r="I132" s="66">
        <f>'Nom. Sic. Sem. 4'!$O$16</f>
        <v>0</v>
      </c>
      <c r="J132" s="1267" t="str">
        <f>'Nom. Sic. Sem. 1'!$O$4</f>
        <v>PR / RM /F</v>
      </c>
      <c r="K132" s="1267"/>
      <c r="L132" s="1267"/>
      <c r="M132" s="1272">
        <f>'Nom. Sic. Sem. 4'!$P$16</f>
        <v>0</v>
      </c>
      <c r="N132" s="1273"/>
    </row>
    <row r="133" spans="1:14" ht="16.5" customHeight="1">
      <c r="A133" s="51"/>
      <c r="B133" s="1261" t="s">
        <v>10</v>
      </c>
      <c r="C133" s="1261"/>
      <c r="D133" s="52"/>
      <c r="E133" s="1259">
        <f>SUM(E124:F132)</f>
        <v>6180.3</v>
      </c>
      <c r="F133" s="1262"/>
      <c r="G133" s="69"/>
      <c r="I133" s="51"/>
      <c r="J133" s="1261" t="s">
        <v>10</v>
      </c>
      <c r="K133" s="1261"/>
      <c r="L133" s="52"/>
      <c r="M133" s="1259">
        <f>SUM(M124:N132)</f>
        <v>5670</v>
      </c>
      <c r="N133" s="1262"/>
    </row>
    <row r="134" spans="1:14">
      <c r="A134" s="1263" t="s">
        <v>105</v>
      </c>
      <c r="B134" s="1248"/>
      <c r="C134" s="1248"/>
      <c r="D134" s="1248"/>
      <c r="E134" s="1257"/>
      <c r="F134" s="1258"/>
      <c r="G134" s="69"/>
      <c r="I134" s="1263" t="s">
        <v>105</v>
      </c>
      <c r="J134" s="1248"/>
      <c r="K134" s="1248"/>
      <c r="L134" s="1248"/>
      <c r="M134" s="1257"/>
      <c r="N134" s="1258"/>
    </row>
    <row r="135" spans="1:14">
      <c r="A135" s="1266" t="s">
        <v>129</v>
      </c>
      <c r="B135" s="1267"/>
      <c r="C135" s="1267"/>
      <c r="D135" s="73">
        <f>'Nom. Sic. Sem. 4'!$AG$15</f>
        <v>0</v>
      </c>
      <c r="E135" s="52"/>
      <c r="F135" s="54"/>
      <c r="G135" s="55"/>
      <c r="I135" s="1266" t="s">
        <v>129</v>
      </c>
      <c r="J135" s="1267"/>
      <c r="K135" s="1267"/>
      <c r="L135" s="73">
        <f>'Nom. Sic. Sem. 4'!$AG$16</f>
        <v>0</v>
      </c>
      <c r="M135" s="52"/>
      <c r="N135" s="54"/>
    </row>
    <row r="136" spans="1:14">
      <c r="A136" s="1266" t="s">
        <v>130</v>
      </c>
      <c r="B136" s="1267"/>
      <c r="C136" s="1267"/>
      <c r="D136" s="73">
        <f>'Nom. Sic. Sem. 4'!$AE$15</f>
        <v>206.01</v>
      </c>
      <c r="E136" s="73"/>
      <c r="F136" s="54"/>
      <c r="G136" s="55"/>
      <c r="I136" s="1266" t="s">
        <v>130</v>
      </c>
      <c r="J136" s="1267"/>
      <c r="K136" s="1267"/>
      <c r="L136" s="73">
        <f>'Nom. Sic. Sem. 4'!$AE$16</f>
        <v>189</v>
      </c>
      <c r="M136" s="73"/>
      <c r="N136" s="54"/>
    </row>
    <row r="137" spans="1:14">
      <c r="A137" s="72" t="s">
        <v>131</v>
      </c>
      <c r="B137" s="68"/>
      <c r="C137" s="68"/>
      <c r="D137" s="73">
        <f>'Nom. Sic. Sem. 4'!$AF$15</f>
        <v>61.803000000000004</v>
      </c>
      <c r="E137" s="52"/>
      <c r="F137" s="54"/>
      <c r="G137" s="55"/>
      <c r="I137" s="72" t="s">
        <v>131</v>
      </c>
      <c r="J137" s="68"/>
      <c r="K137" s="68"/>
      <c r="L137" s="73">
        <f>'Nom. Sic. Sem. 4'!$AF$16</f>
        <v>56.7</v>
      </c>
      <c r="M137" s="52"/>
      <c r="N137" s="54"/>
    </row>
    <row r="138" spans="1:14">
      <c r="A138" s="1266" t="s">
        <v>132</v>
      </c>
      <c r="B138" s="1267"/>
      <c r="C138" s="1267"/>
      <c r="D138" s="73">
        <f>'Nom. Sic. Sem. 4'!$AH$15</f>
        <v>0</v>
      </c>
      <c r="E138" s="52"/>
      <c r="F138" s="54"/>
      <c r="G138" s="55"/>
      <c r="I138" s="1266" t="s">
        <v>132</v>
      </c>
      <c r="J138" s="1267"/>
      <c r="K138" s="1267"/>
      <c r="L138" s="73">
        <f>'Nom. Sic. Sem. 4'!$AH$16</f>
        <v>0</v>
      </c>
      <c r="M138" s="52"/>
      <c r="N138" s="54"/>
    </row>
    <row r="139" spans="1:14">
      <c r="A139" s="1266" t="s">
        <v>133</v>
      </c>
      <c r="B139" s="1267"/>
      <c r="C139" s="1267"/>
      <c r="D139" s="73">
        <f>'Nom. Sic. Sem. 4'!$AI$15</f>
        <v>61.803000000000004</v>
      </c>
      <c r="E139" s="52"/>
      <c r="F139" s="54"/>
      <c r="G139" s="55"/>
      <c r="I139" s="1266" t="s">
        <v>133</v>
      </c>
      <c r="J139" s="1267"/>
      <c r="K139" s="1267"/>
      <c r="L139" s="73">
        <f>'Nom. Sic. Sem. 4'!$AI$16</f>
        <v>56.7</v>
      </c>
      <c r="M139" s="52"/>
      <c r="N139" s="54"/>
    </row>
    <row r="140" spans="1:14" ht="13.5" thickBot="1">
      <c r="A140" s="1268" t="s">
        <v>134</v>
      </c>
      <c r="B140" s="1257"/>
      <c r="C140" s="1257"/>
      <c r="D140" s="52"/>
      <c r="E140" s="1269">
        <f>SUM(D135:D139)</f>
        <v>329.61599999999999</v>
      </c>
      <c r="F140" s="1258"/>
      <c r="G140" s="69"/>
      <c r="I140" s="1268" t="s">
        <v>134</v>
      </c>
      <c r="J140" s="1257"/>
      <c r="K140" s="1257"/>
      <c r="L140" s="52"/>
      <c r="M140" s="1269">
        <f>SUM(L135:L139)</f>
        <v>302.39999999999998</v>
      </c>
      <c r="N140" s="1258"/>
    </row>
    <row r="141" spans="1:14" ht="20.25" customHeight="1" thickBot="1">
      <c r="A141" s="51"/>
      <c r="B141" s="1248" t="s">
        <v>104</v>
      </c>
      <c r="C141" s="1248"/>
      <c r="D141" s="1248"/>
      <c r="E141" s="1249">
        <f>(E133-E140)</f>
        <v>5850.6840000000002</v>
      </c>
      <c r="F141" s="1250"/>
      <c r="G141" s="69"/>
      <c r="I141" s="51"/>
      <c r="J141" s="1248" t="s">
        <v>104</v>
      </c>
      <c r="K141" s="1248"/>
      <c r="L141" s="1248"/>
      <c r="M141" s="1249">
        <f>(M133-M140)</f>
        <v>5367.6</v>
      </c>
      <c r="N141" s="1250"/>
    </row>
    <row r="142" spans="1:14">
      <c r="A142" s="51"/>
      <c r="B142" s="52"/>
      <c r="C142" s="52"/>
      <c r="D142" s="52"/>
      <c r="E142" s="52"/>
      <c r="F142" s="54"/>
      <c r="G142" s="55"/>
      <c r="I142" s="51"/>
      <c r="J142" s="52"/>
      <c r="K142" s="52"/>
      <c r="L142" s="52"/>
      <c r="M142" s="52"/>
      <c r="N142" s="54"/>
    </row>
    <row r="143" spans="1:14">
      <c r="A143" s="51"/>
      <c r="B143" s="52"/>
      <c r="C143" s="52"/>
      <c r="D143" s="52"/>
      <c r="E143" s="52"/>
      <c r="F143" s="54"/>
      <c r="G143" s="55"/>
      <c r="I143" s="51"/>
      <c r="J143" s="52"/>
      <c r="K143" s="52"/>
      <c r="L143" s="52"/>
      <c r="M143" s="52"/>
      <c r="N143" s="54"/>
    </row>
    <row r="144" spans="1:14">
      <c r="A144" s="1253"/>
      <c r="B144" s="1254"/>
      <c r="C144" s="1254"/>
      <c r="D144" s="52" t="s">
        <v>135</v>
      </c>
      <c r="E144" s="52"/>
      <c r="F144" s="54"/>
      <c r="G144" s="55"/>
      <c r="I144" s="1253"/>
      <c r="J144" s="1254"/>
      <c r="K144" s="1254"/>
      <c r="L144" s="52" t="s">
        <v>135</v>
      </c>
      <c r="M144" s="52"/>
      <c r="N144" s="54"/>
    </row>
    <row r="145" spans="1:14">
      <c r="A145" s="1255" t="s">
        <v>136</v>
      </c>
      <c r="B145" s="1256"/>
      <c r="C145" s="1256"/>
      <c r="D145" s="1257" t="s">
        <v>137</v>
      </c>
      <c r="E145" s="1257"/>
      <c r="F145" s="1258"/>
      <c r="G145" s="69"/>
      <c r="I145" s="1255" t="s">
        <v>136</v>
      </c>
      <c r="J145" s="1256"/>
      <c r="K145" s="1256"/>
      <c r="L145" s="1257" t="s">
        <v>137</v>
      </c>
      <c r="M145" s="1257"/>
      <c r="N145" s="1258"/>
    </row>
    <row r="146" spans="1:14" ht="13.5" thickBot="1">
      <c r="A146" s="75"/>
      <c r="B146" s="76"/>
      <c r="C146" s="76"/>
      <c r="D146" s="76"/>
      <c r="E146" s="76"/>
      <c r="F146" s="77"/>
      <c r="G146" s="55"/>
      <c r="I146" s="75"/>
      <c r="J146" s="76"/>
      <c r="K146" s="76"/>
      <c r="L146" s="76"/>
      <c r="M146" s="76"/>
      <c r="N146" s="77"/>
    </row>
    <row r="147" spans="1:14">
      <c r="A147" s="52"/>
      <c r="B147" s="52"/>
      <c r="C147" s="52"/>
      <c r="D147" s="52"/>
      <c r="E147" s="52"/>
      <c r="F147" s="52"/>
      <c r="G147" s="55"/>
      <c r="H147" s="52"/>
      <c r="I147" s="52"/>
      <c r="J147" s="52"/>
      <c r="K147" s="52"/>
      <c r="L147" s="52"/>
      <c r="M147" s="52"/>
      <c r="N147" s="52"/>
    </row>
    <row r="148" spans="1:14" ht="13.5" thickBot="1">
      <c r="G148" s="55"/>
    </row>
    <row r="149" spans="1:14" ht="19.5" customHeight="1">
      <c r="A149" s="1274" t="s">
        <v>138</v>
      </c>
      <c r="B149" s="1275"/>
      <c r="C149" s="1275"/>
      <c r="D149" s="1275"/>
      <c r="E149" s="1275"/>
      <c r="F149" s="1276"/>
      <c r="G149" s="50"/>
      <c r="I149" s="1274" t="s">
        <v>138</v>
      </c>
      <c r="J149" s="1275"/>
      <c r="K149" s="1275"/>
      <c r="L149" s="1275"/>
      <c r="M149" s="1275"/>
      <c r="N149" s="1276"/>
    </row>
    <row r="150" spans="1:14">
      <c r="A150" s="51"/>
      <c r="B150" s="52"/>
      <c r="C150" s="52"/>
      <c r="D150" s="53"/>
      <c r="E150" s="52"/>
      <c r="F150" s="54"/>
      <c r="G150" s="55"/>
      <c r="I150" s="51"/>
      <c r="J150" s="52"/>
      <c r="K150" s="52"/>
      <c r="L150" s="53"/>
      <c r="M150" s="52"/>
      <c r="N150" s="54"/>
    </row>
    <row r="151" spans="1:14">
      <c r="A151" s="56" t="s">
        <v>120</v>
      </c>
      <c r="B151" s="57">
        <f>'Nom. Sic. Sem. 4'!$C$4</f>
        <v>43549</v>
      </c>
      <c r="C151" s="52" t="s">
        <v>16</v>
      </c>
      <c r="D151" s="57">
        <f>'Nom. Sic. Sem. 4'!$G$4</f>
        <v>43555</v>
      </c>
      <c r="E151" s="52" t="s">
        <v>121</v>
      </c>
      <c r="F151" s="54">
        <f>'Nom. Sic. Sem. 1'!$J$4</f>
        <v>2019</v>
      </c>
      <c r="G151" s="55"/>
      <c r="I151" s="56" t="s">
        <v>120</v>
      </c>
      <c r="J151" s="57">
        <f>'Nom. Sic. Sem. 4'!$C$4</f>
        <v>43549</v>
      </c>
      <c r="K151" s="52" t="s">
        <v>16</v>
      </c>
      <c r="L151" s="57">
        <f>'Nom. Sic. Sem. 4'!$G$4</f>
        <v>43555</v>
      </c>
      <c r="M151" s="52" t="s">
        <v>121</v>
      </c>
      <c r="N151" s="54">
        <f>'Nom. Sic. Sem. 1'!$J$4</f>
        <v>2019</v>
      </c>
    </row>
    <row r="152" spans="1:14">
      <c r="A152" s="1277" t="s">
        <v>122</v>
      </c>
      <c r="B152" s="1278"/>
      <c r="C152" s="1279" t="str">
        <f>'Nom. Sic. Sem. 4'!$B$17</f>
        <v>Betulio S. González</v>
      </c>
      <c r="D152" s="1279"/>
      <c r="E152" s="1279"/>
      <c r="F152" s="1280"/>
      <c r="G152" s="60"/>
      <c r="I152" s="1277" t="s">
        <v>122</v>
      </c>
      <c r="J152" s="1278"/>
      <c r="K152" s="1308" t="str">
        <f>'Nom. Sic. Sem. 4'!$B$18</f>
        <v>David Rafael Ladino</v>
      </c>
      <c r="L152" s="1308"/>
      <c r="M152" s="1308"/>
      <c r="N152" s="1309"/>
    </row>
    <row r="153" spans="1:14">
      <c r="A153" s="58"/>
      <c r="B153" s="59"/>
      <c r="C153" s="61"/>
      <c r="D153" s="61"/>
      <c r="E153" s="61"/>
      <c r="F153" s="62"/>
      <c r="G153" s="63"/>
      <c r="I153" s="58"/>
      <c r="J153" s="59"/>
      <c r="K153" s="61"/>
      <c r="L153" s="61"/>
      <c r="M153" s="61"/>
      <c r="N153" s="62"/>
    </row>
    <row r="154" spans="1:14">
      <c r="A154" s="64">
        <f>'Nom. Sic. Sem. 4'!$L$17</f>
        <v>5</v>
      </c>
      <c r="B154" s="52" t="s">
        <v>123</v>
      </c>
      <c r="C154" s="52"/>
      <c r="D154" s="52"/>
      <c r="E154" s="1272">
        <f>'Nom. Sic. Sem. 4'!$M$17</f>
        <v>3000</v>
      </c>
      <c r="F154" s="1273"/>
      <c r="G154" s="65"/>
      <c r="I154" s="64">
        <f>'Nom. Sic. Sem. 4'!$L$18</f>
        <v>5</v>
      </c>
      <c r="J154" s="52" t="s">
        <v>123</v>
      </c>
      <c r="K154" s="52"/>
      <c r="L154" s="52"/>
      <c r="M154" s="1272">
        <f>'Nom. Sic. Sem. 4'!$M$18</f>
        <v>3600</v>
      </c>
      <c r="N154" s="1273"/>
    </row>
    <row r="155" spans="1:14">
      <c r="A155" s="64"/>
      <c r="B155" s="52"/>
      <c r="C155" s="52"/>
      <c r="D155" s="52"/>
      <c r="E155" s="1272">
        <v>0</v>
      </c>
      <c r="F155" s="1273"/>
      <c r="G155" s="65"/>
      <c r="I155" s="64"/>
      <c r="J155" s="52"/>
      <c r="K155" s="52"/>
      <c r="L155" s="52"/>
      <c r="M155" s="1272">
        <v>0</v>
      </c>
      <c r="N155" s="1273"/>
    </row>
    <row r="156" spans="1:14">
      <c r="A156" s="64"/>
      <c r="B156" s="52" t="s">
        <v>124</v>
      </c>
      <c r="C156" s="52"/>
      <c r="D156" s="52"/>
      <c r="E156" s="1272">
        <f>'Nom. Sic. Sem. 4'!$N$17</f>
        <v>0</v>
      </c>
      <c r="F156" s="1273"/>
      <c r="G156" s="65"/>
      <c r="I156" s="64"/>
      <c r="J156" s="52" t="s">
        <v>124</v>
      </c>
      <c r="K156" s="52"/>
      <c r="L156" s="52"/>
      <c r="M156" s="1272">
        <f>'Nom. Sic. Sem. 4'!$N$18</f>
        <v>0</v>
      </c>
      <c r="N156" s="1273"/>
    </row>
    <row r="157" spans="1:14">
      <c r="A157" s="66">
        <v>0</v>
      </c>
      <c r="B157" s="52" t="s">
        <v>125</v>
      </c>
      <c r="C157" s="52"/>
      <c r="D157" s="52"/>
      <c r="E157" s="1272">
        <v>0</v>
      </c>
      <c r="F157" s="1273"/>
      <c r="G157" s="65"/>
      <c r="I157" s="66">
        <v>0</v>
      </c>
      <c r="J157" s="52" t="s">
        <v>125</v>
      </c>
      <c r="K157" s="52"/>
      <c r="L157" s="52"/>
      <c r="M157" s="1272">
        <v>0</v>
      </c>
      <c r="N157" s="1273"/>
    </row>
    <row r="158" spans="1:14">
      <c r="A158" s="66">
        <v>0</v>
      </c>
      <c r="B158" s="52" t="s">
        <v>126</v>
      </c>
      <c r="C158" s="52"/>
      <c r="D158" s="52"/>
      <c r="E158" s="1272">
        <v>0</v>
      </c>
      <c r="F158" s="1273"/>
      <c r="G158" s="65"/>
      <c r="I158" s="66">
        <v>0</v>
      </c>
      <c r="J158" s="52" t="s">
        <v>126</v>
      </c>
      <c r="K158" s="52"/>
      <c r="L158" s="52"/>
      <c r="M158" s="1272">
        <v>0</v>
      </c>
      <c r="N158" s="1273"/>
    </row>
    <row r="159" spans="1:14">
      <c r="A159" s="66">
        <f>'Nom. Sic. Sem. 4'!V17</f>
        <v>0</v>
      </c>
      <c r="B159" s="226" t="s">
        <v>261</v>
      </c>
      <c r="C159" s="226"/>
      <c r="D159" s="78"/>
      <c r="E159" s="1298">
        <f>'Nom. Sic. Sem. 4'!W17</f>
        <v>0</v>
      </c>
      <c r="F159" s="1299"/>
      <c r="G159" s="65"/>
      <c r="I159" s="66">
        <f>'Nom. Sic. Sem. 4'!V18</f>
        <v>0</v>
      </c>
      <c r="J159" s="226" t="s">
        <v>261</v>
      </c>
      <c r="K159" s="226"/>
      <c r="L159" s="78"/>
      <c r="M159" s="1298">
        <f>'Nom. Sic. Sem. 4'!W18</f>
        <v>0</v>
      </c>
      <c r="N159" s="1299"/>
    </row>
    <row r="160" spans="1:14">
      <c r="A160" s="66">
        <f>'Nom. Sic. Sem. 4'!X17</f>
        <v>1</v>
      </c>
      <c r="B160" s="226" t="s">
        <v>262</v>
      </c>
      <c r="C160" s="226"/>
      <c r="D160" s="78"/>
      <c r="E160" s="1298">
        <f>'Nom. Sic. Sem. 4'!Y17</f>
        <v>1050</v>
      </c>
      <c r="F160" s="1299"/>
      <c r="G160" s="65"/>
      <c r="I160" s="66">
        <f>'Nom. Sic. Sem. 4'!X18</f>
        <v>1</v>
      </c>
      <c r="J160" s="226" t="s">
        <v>262</v>
      </c>
      <c r="K160" s="226"/>
      <c r="L160" s="78"/>
      <c r="M160" s="1298">
        <f>'Nom. Sic. Sem. 4'!Y18</f>
        <v>1260</v>
      </c>
      <c r="N160" s="1299"/>
    </row>
    <row r="161" spans="1:14">
      <c r="A161" s="66">
        <f>'Nom. Sic. Sem. 4'!$AB$17</f>
        <v>2</v>
      </c>
      <c r="B161" s="52" t="s">
        <v>128</v>
      </c>
      <c r="C161" s="52"/>
      <c r="D161" s="52"/>
      <c r="E161" s="1272">
        <f>'Nom. Sic. Sem. 4'!$AC$17</f>
        <v>1620</v>
      </c>
      <c r="F161" s="1273"/>
      <c r="G161" s="65"/>
      <c r="I161" s="66">
        <f>'Nom. Sic. Sem. 4'!$AB$18</f>
        <v>2</v>
      </c>
      <c r="J161" s="52" t="s">
        <v>128</v>
      </c>
      <c r="K161" s="52"/>
      <c r="L161" s="52"/>
      <c r="M161" s="1272">
        <f>'Nom. Sic. Sem. 4'!$AC$18</f>
        <v>1944</v>
      </c>
      <c r="N161" s="1273"/>
    </row>
    <row r="162" spans="1:14">
      <c r="A162" s="66">
        <f>'Nom. Sic. Sem. 4'!$O$17</f>
        <v>0</v>
      </c>
      <c r="B162" s="1267" t="str">
        <f>'Nom. Sic. Sem. 1'!$O$4</f>
        <v>PR / RM /F</v>
      </c>
      <c r="C162" s="1267"/>
      <c r="D162" s="1267"/>
      <c r="E162" s="1272">
        <f>'Nom. Sic. Sem. 4'!$P$17</f>
        <v>0</v>
      </c>
      <c r="F162" s="1273"/>
      <c r="G162" s="65"/>
      <c r="I162" s="66">
        <f>'Nom. Sic. Sem. 4'!$O$18</f>
        <v>0</v>
      </c>
      <c r="J162" s="1267" t="str">
        <f>'Nom. Sic. Sem. 1'!$O$4</f>
        <v>PR / RM /F</v>
      </c>
      <c r="K162" s="1267"/>
      <c r="L162" s="1267"/>
      <c r="M162" s="1272">
        <f>'Nom. Sic. Sem. 4'!$P$18</f>
        <v>0</v>
      </c>
      <c r="N162" s="1273"/>
    </row>
    <row r="163" spans="1:14" ht="16.5" customHeight="1">
      <c r="A163" s="51"/>
      <c r="B163" s="1261" t="s">
        <v>10</v>
      </c>
      <c r="C163" s="1261"/>
      <c r="D163" s="52"/>
      <c r="E163" s="1259">
        <f>SUM(E154:F162)</f>
        <v>5670</v>
      </c>
      <c r="F163" s="1262"/>
      <c r="G163" s="69"/>
      <c r="I163" s="51"/>
      <c r="J163" s="1261" t="s">
        <v>10</v>
      </c>
      <c r="K163" s="1261"/>
      <c r="L163" s="52"/>
      <c r="M163" s="1259">
        <f>SUM(M154:N162)</f>
        <v>6804</v>
      </c>
      <c r="N163" s="1262"/>
    </row>
    <row r="164" spans="1:14">
      <c r="A164" s="1263" t="s">
        <v>105</v>
      </c>
      <c r="B164" s="1248"/>
      <c r="C164" s="1248"/>
      <c r="D164" s="1248"/>
      <c r="E164" s="1257"/>
      <c r="F164" s="1258"/>
      <c r="G164" s="69"/>
      <c r="I164" s="1263" t="s">
        <v>105</v>
      </c>
      <c r="J164" s="1248"/>
      <c r="K164" s="1248"/>
      <c r="L164" s="1248"/>
      <c r="M164" s="1257"/>
      <c r="N164" s="1258"/>
    </row>
    <row r="165" spans="1:14">
      <c r="A165" s="1266" t="s">
        <v>129</v>
      </c>
      <c r="B165" s="1267"/>
      <c r="C165" s="1267"/>
      <c r="D165" s="73">
        <f>'Nom. Sic. Sem. 4'!$AG$17</f>
        <v>0</v>
      </c>
      <c r="E165" s="52"/>
      <c r="F165" s="54"/>
      <c r="G165" s="55"/>
      <c r="I165" s="1266" t="s">
        <v>129</v>
      </c>
      <c r="J165" s="1267"/>
      <c r="K165" s="1267"/>
      <c r="L165" s="73">
        <f>'Nom. Sic. Sem. 4'!$AG$18</f>
        <v>0</v>
      </c>
      <c r="M165" s="52"/>
      <c r="N165" s="54"/>
    </row>
    <row r="166" spans="1:14">
      <c r="A166" s="1266" t="s">
        <v>130</v>
      </c>
      <c r="B166" s="1267"/>
      <c r="C166" s="1267"/>
      <c r="D166" s="73">
        <f>'Nom. Sic. Sem. 4'!$AE$17</f>
        <v>189</v>
      </c>
      <c r="E166" s="73"/>
      <c r="F166" s="54"/>
      <c r="G166" s="55"/>
      <c r="I166" s="1266" t="s">
        <v>130</v>
      </c>
      <c r="J166" s="1267"/>
      <c r="K166" s="1267"/>
      <c r="L166" s="73">
        <f>'Nom. Sic. Sem. 4'!$AE$18</f>
        <v>226.79999999999998</v>
      </c>
      <c r="M166" s="73"/>
      <c r="N166" s="54"/>
    </row>
    <row r="167" spans="1:14">
      <c r="A167" s="72" t="s">
        <v>131</v>
      </c>
      <c r="B167" s="68"/>
      <c r="C167" s="68"/>
      <c r="D167" s="73">
        <f>'Nom. Sic. Sem. 4'!$AF$17</f>
        <v>56.7</v>
      </c>
      <c r="E167" s="52"/>
      <c r="F167" s="54"/>
      <c r="G167" s="55"/>
      <c r="I167" s="72" t="s">
        <v>131</v>
      </c>
      <c r="J167" s="68"/>
      <c r="K167" s="68"/>
      <c r="L167" s="73">
        <f>'Nom. Sic. Sem. 4'!$AF$18</f>
        <v>68.040000000000006</v>
      </c>
      <c r="M167" s="52"/>
      <c r="N167" s="54"/>
    </row>
    <row r="168" spans="1:14">
      <c r="A168" s="1266" t="s">
        <v>132</v>
      </c>
      <c r="B168" s="1267"/>
      <c r="C168" s="1267"/>
      <c r="D168" s="73">
        <f>'Nom. Sic. Sem. 4'!$AH$17</f>
        <v>0</v>
      </c>
      <c r="E168" s="52"/>
      <c r="F168" s="54"/>
      <c r="G168" s="55"/>
      <c r="I168" s="1266" t="s">
        <v>132</v>
      </c>
      <c r="J168" s="1267"/>
      <c r="K168" s="1267"/>
      <c r="L168" s="73">
        <f>'Nom. Sic. Sem. 4'!$AH$18</f>
        <v>0</v>
      </c>
      <c r="M168" s="52"/>
      <c r="N168" s="54"/>
    </row>
    <row r="169" spans="1:14">
      <c r="A169" s="1266" t="s">
        <v>133</v>
      </c>
      <c r="B169" s="1267"/>
      <c r="C169" s="1267"/>
      <c r="D169" s="73">
        <f>'Nom. Sic. Sem. 4'!$AI$17</f>
        <v>56.7</v>
      </c>
      <c r="E169" s="52"/>
      <c r="F169" s="54"/>
      <c r="G169" s="55"/>
      <c r="I169" s="1266" t="s">
        <v>133</v>
      </c>
      <c r="J169" s="1267"/>
      <c r="K169" s="1267"/>
      <c r="L169" s="73">
        <f>'Nom. Sic. Sem. 4'!$AI$18</f>
        <v>68.040000000000006</v>
      </c>
      <c r="M169" s="52"/>
      <c r="N169" s="54"/>
    </row>
    <row r="170" spans="1:14" ht="13.5" thickBot="1">
      <c r="A170" s="1268" t="s">
        <v>134</v>
      </c>
      <c r="B170" s="1257"/>
      <c r="C170" s="1257"/>
      <c r="D170" s="52"/>
      <c r="E170" s="1269">
        <f>SUM(D165:D169)</f>
        <v>302.39999999999998</v>
      </c>
      <c r="F170" s="1258"/>
      <c r="G170" s="69"/>
      <c r="I170" s="1268" t="s">
        <v>134</v>
      </c>
      <c r="J170" s="1257"/>
      <c r="K170" s="1257"/>
      <c r="L170" s="52"/>
      <c r="M170" s="1269">
        <f>SUM(L165:L169)</f>
        <v>362.88</v>
      </c>
      <c r="N170" s="1258"/>
    </row>
    <row r="171" spans="1:14" ht="20.25" customHeight="1" thickBot="1">
      <c r="A171" s="51"/>
      <c r="B171" s="1248" t="s">
        <v>104</v>
      </c>
      <c r="C171" s="1248"/>
      <c r="D171" s="1248"/>
      <c r="E171" s="1249">
        <f>(E163-E170)</f>
        <v>5367.6</v>
      </c>
      <c r="F171" s="1250"/>
      <c r="G171" s="69"/>
      <c r="I171" s="51"/>
      <c r="J171" s="1248" t="s">
        <v>104</v>
      </c>
      <c r="K171" s="1248"/>
      <c r="L171" s="1248"/>
      <c r="M171" s="1249">
        <f>(M163-M170)</f>
        <v>6441.12</v>
      </c>
      <c r="N171" s="1250"/>
    </row>
    <row r="172" spans="1:14">
      <c r="A172" s="51"/>
      <c r="B172" s="52"/>
      <c r="C172" s="52"/>
      <c r="D172" s="52"/>
      <c r="E172" s="52"/>
      <c r="F172" s="54"/>
      <c r="G172" s="55"/>
      <c r="I172" s="51"/>
      <c r="J172" s="52"/>
      <c r="K172" s="52"/>
      <c r="L172" s="52"/>
      <c r="M172" s="52"/>
      <c r="N172" s="54"/>
    </row>
    <row r="173" spans="1:14">
      <c r="A173" s="51"/>
      <c r="B173" s="52"/>
      <c r="C173" s="52"/>
      <c r="D173" s="52"/>
      <c r="E173" s="52"/>
      <c r="F173" s="54"/>
      <c r="G173" s="55"/>
      <c r="I173" s="51"/>
      <c r="J173" s="52"/>
      <c r="K173" s="52"/>
      <c r="L173" s="52"/>
      <c r="M173" s="52"/>
      <c r="N173" s="54"/>
    </row>
    <row r="174" spans="1:14">
      <c r="A174" s="1253"/>
      <c r="B174" s="1254"/>
      <c r="C174" s="1254"/>
      <c r="D174" s="52" t="s">
        <v>135</v>
      </c>
      <c r="E174" s="52"/>
      <c r="F174" s="54"/>
      <c r="G174" s="55"/>
      <c r="I174" s="1253"/>
      <c r="J174" s="1254"/>
      <c r="K174" s="1254"/>
      <c r="L174" s="52" t="s">
        <v>135</v>
      </c>
      <c r="M174" s="52"/>
      <c r="N174" s="54"/>
    </row>
    <row r="175" spans="1:14">
      <c r="A175" s="1255" t="s">
        <v>136</v>
      </c>
      <c r="B175" s="1256"/>
      <c r="C175" s="1256"/>
      <c r="D175" s="1257" t="s">
        <v>137</v>
      </c>
      <c r="E175" s="1257"/>
      <c r="F175" s="1258"/>
      <c r="G175" s="69"/>
      <c r="I175" s="1255" t="s">
        <v>136</v>
      </c>
      <c r="J175" s="1256"/>
      <c r="K175" s="1256"/>
      <c r="L175" s="1257" t="s">
        <v>137</v>
      </c>
      <c r="M175" s="1257"/>
      <c r="N175" s="1258"/>
    </row>
    <row r="176" spans="1:14" ht="13.5" thickBot="1">
      <c r="A176" s="75"/>
      <c r="B176" s="76"/>
      <c r="C176" s="76"/>
      <c r="D176" s="76"/>
      <c r="E176" s="76"/>
      <c r="F176" s="77"/>
      <c r="G176" s="55"/>
      <c r="I176" s="75"/>
      <c r="J176" s="76"/>
      <c r="K176" s="76"/>
      <c r="L176" s="76"/>
      <c r="M176" s="76"/>
      <c r="N176" s="77"/>
    </row>
    <row r="177" spans="1:14" ht="13.5" thickBot="1">
      <c r="A177" s="1267"/>
      <c r="B177" s="1267"/>
      <c r="C177" s="1267"/>
      <c r="D177" s="73"/>
      <c r="E177" s="52"/>
      <c r="F177" s="52"/>
      <c r="G177" s="52"/>
      <c r="H177" s="52"/>
      <c r="I177" s="1267"/>
      <c r="J177" s="1267"/>
      <c r="K177" s="1267"/>
      <c r="L177" s="73"/>
      <c r="M177" s="52"/>
      <c r="N177" s="52"/>
    </row>
    <row r="178" spans="1:14" ht="19.5" customHeight="1">
      <c r="A178" s="1274" t="s">
        <v>138</v>
      </c>
      <c r="B178" s="1275"/>
      <c r="C178" s="1275"/>
      <c r="D178" s="1275"/>
      <c r="E178" s="1275"/>
      <c r="F178" s="1276"/>
      <c r="G178" s="50"/>
      <c r="I178" s="1274" t="s">
        <v>138</v>
      </c>
      <c r="J178" s="1275"/>
      <c r="K178" s="1275"/>
      <c r="L178" s="1275"/>
      <c r="M178" s="1275"/>
      <c r="N178" s="1276"/>
    </row>
    <row r="179" spans="1:14">
      <c r="A179" s="51"/>
      <c r="B179" s="52"/>
      <c r="C179" s="52"/>
      <c r="D179" s="53"/>
      <c r="E179" s="52"/>
      <c r="F179" s="54"/>
      <c r="G179" s="55"/>
      <c r="I179" s="51"/>
      <c r="J179" s="52"/>
      <c r="K179" s="52"/>
      <c r="L179" s="53"/>
      <c r="M179" s="52"/>
      <c r="N179" s="54"/>
    </row>
    <row r="180" spans="1:14">
      <c r="A180" s="56" t="s">
        <v>120</v>
      </c>
      <c r="B180" s="57">
        <f>'Nom. Sic. Sem. 4'!$C$4</f>
        <v>43549</v>
      </c>
      <c r="C180" s="52" t="s">
        <v>16</v>
      </c>
      <c r="D180" s="57">
        <f>'Nom. Sic. Sem. 4'!$G$4</f>
        <v>43555</v>
      </c>
      <c r="E180" s="52" t="s">
        <v>121</v>
      </c>
      <c r="F180" s="54">
        <f>'Nom. Sic. Sem. 1'!$J$4</f>
        <v>2019</v>
      </c>
      <c r="G180" s="55"/>
      <c r="I180" s="56" t="s">
        <v>120</v>
      </c>
      <c r="J180" s="57">
        <f>'Nom. Sic. Sem. 4'!$C$4</f>
        <v>43549</v>
      </c>
      <c r="K180" s="52" t="s">
        <v>16</v>
      </c>
      <c r="L180" s="57">
        <f>'Nom. Sic. Sem. 4'!$G$4</f>
        <v>43555</v>
      </c>
      <c r="M180" s="52" t="s">
        <v>121</v>
      </c>
      <c r="N180" s="54">
        <f>'Nom. Sic. Sem. 1'!$J$4</f>
        <v>2019</v>
      </c>
    </row>
    <row r="181" spans="1:14">
      <c r="A181" s="1277" t="s">
        <v>122</v>
      </c>
      <c r="B181" s="1278"/>
      <c r="C181" s="1279" t="str">
        <f>'Nom. Sic. Sem. 4'!$B$19</f>
        <v>Euclides Gonzalez</v>
      </c>
      <c r="D181" s="1279"/>
      <c r="E181" s="1279"/>
      <c r="F181" s="1280"/>
      <c r="G181" s="60"/>
      <c r="I181" s="1277" t="s">
        <v>122</v>
      </c>
      <c r="J181" s="1278"/>
      <c r="K181" s="1279" t="str">
        <f>'Nom. Sic. Sem. 4'!$B$20</f>
        <v>Felipe Parra</v>
      </c>
      <c r="L181" s="1279"/>
      <c r="M181" s="1279"/>
      <c r="N181" s="1280"/>
    </row>
    <row r="182" spans="1:14">
      <c r="A182" s="58"/>
      <c r="B182" s="59"/>
      <c r="C182" s="61"/>
      <c r="D182" s="61"/>
      <c r="E182" s="61"/>
      <c r="F182" s="62"/>
      <c r="G182" s="63"/>
      <c r="I182" s="58"/>
      <c r="J182" s="59"/>
      <c r="K182" s="61"/>
      <c r="L182" s="61"/>
      <c r="M182" s="61"/>
      <c r="N182" s="62"/>
    </row>
    <row r="183" spans="1:14">
      <c r="A183" s="64">
        <f>'Nom. Sic. Sem. 4'!$L$19</f>
        <v>5</v>
      </c>
      <c r="B183" s="52" t="s">
        <v>123</v>
      </c>
      <c r="C183" s="52"/>
      <c r="D183" s="52"/>
      <c r="E183" s="1272">
        <f>'Nom. Sic. Sem. 4'!$M$19</f>
        <v>3600</v>
      </c>
      <c r="F183" s="1273"/>
      <c r="G183" s="65"/>
      <c r="I183" s="64">
        <f>'Nom. Sic. Sem. 4'!$L$20</f>
        <v>5</v>
      </c>
      <c r="J183" s="52" t="s">
        <v>123</v>
      </c>
      <c r="K183" s="52"/>
      <c r="L183" s="52"/>
      <c r="M183" s="1272">
        <f>'Nom. Sic. Sem. 4'!$M$20</f>
        <v>3000</v>
      </c>
      <c r="N183" s="1273"/>
    </row>
    <row r="184" spans="1:14">
      <c r="A184" s="64"/>
      <c r="B184" s="52"/>
      <c r="C184" s="52"/>
      <c r="D184" s="52"/>
      <c r="E184" s="1272">
        <v>0</v>
      </c>
      <c r="F184" s="1273"/>
      <c r="G184" s="65"/>
      <c r="I184" s="64"/>
      <c r="J184" s="52"/>
      <c r="K184" s="52"/>
      <c r="L184" s="52"/>
      <c r="M184" s="1272">
        <v>0</v>
      </c>
      <c r="N184" s="1273"/>
    </row>
    <row r="185" spans="1:14">
      <c r="A185" s="64"/>
      <c r="B185" s="52" t="s">
        <v>124</v>
      </c>
      <c r="C185" s="52"/>
      <c r="D185" s="52"/>
      <c r="E185" s="1272">
        <f>'Nom. Sic. Sem. 4'!$N$19</f>
        <v>0</v>
      </c>
      <c r="F185" s="1273"/>
      <c r="G185" s="65"/>
      <c r="I185" s="64"/>
      <c r="J185" s="52" t="s">
        <v>124</v>
      </c>
      <c r="K185" s="52"/>
      <c r="L185" s="52"/>
      <c r="M185" s="1272">
        <f>'Nom. Sic. Sem. 4'!$N$20</f>
        <v>0</v>
      </c>
      <c r="N185" s="1273"/>
    </row>
    <row r="186" spans="1:14">
      <c r="A186" s="66">
        <v>0</v>
      </c>
      <c r="B186" s="52" t="s">
        <v>125</v>
      </c>
      <c r="C186" s="52"/>
      <c r="D186" s="52"/>
      <c r="E186" s="1272">
        <v>0</v>
      </c>
      <c r="F186" s="1273"/>
      <c r="G186" s="65"/>
      <c r="I186" s="66">
        <v>0</v>
      </c>
      <c r="J186" s="52" t="s">
        <v>125</v>
      </c>
      <c r="K186" s="52"/>
      <c r="L186" s="52"/>
      <c r="M186" s="1272">
        <v>0</v>
      </c>
      <c r="N186" s="1273"/>
    </row>
    <row r="187" spans="1:14">
      <c r="A187" s="66">
        <v>0</v>
      </c>
      <c r="B187" s="52" t="s">
        <v>126</v>
      </c>
      <c r="C187" s="52"/>
      <c r="D187" s="52"/>
      <c r="E187" s="1272">
        <v>0</v>
      </c>
      <c r="F187" s="1273"/>
      <c r="G187" s="65"/>
      <c r="I187" s="66">
        <v>0</v>
      </c>
      <c r="J187" s="52" t="s">
        <v>126</v>
      </c>
      <c r="K187" s="52"/>
      <c r="L187" s="52"/>
      <c r="M187" s="1272">
        <v>0</v>
      </c>
      <c r="N187" s="1273"/>
    </row>
    <row r="188" spans="1:14">
      <c r="A188" s="66">
        <f>'Nom. Sic. Sem. 4'!V19</f>
        <v>0</v>
      </c>
      <c r="B188" s="226" t="s">
        <v>261</v>
      </c>
      <c r="C188" s="226"/>
      <c r="D188" s="78"/>
      <c r="E188" s="1298">
        <f>'Nom. Sic. Sem. 4'!W19</f>
        <v>0</v>
      </c>
      <c r="F188" s="1299"/>
      <c r="G188" s="65"/>
      <c r="I188" s="66">
        <f>'Nom. Sic. Sem. 4'!V20</f>
        <v>0</v>
      </c>
      <c r="J188" s="226" t="s">
        <v>261</v>
      </c>
      <c r="K188" s="226"/>
      <c r="L188" s="78"/>
      <c r="M188" s="1298">
        <f>'Nom. Sic. Sem. 4'!W20</f>
        <v>0</v>
      </c>
      <c r="N188" s="1299"/>
    </row>
    <row r="189" spans="1:14">
      <c r="A189" s="66">
        <f>'Nom. Sic. Sem. 4'!X19</f>
        <v>1</v>
      </c>
      <c r="B189" s="226" t="s">
        <v>262</v>
      </c>
      <c r="C189" s="226"/>
      <c r="D189" s="78"/>
      <c r="E189" s="1298">
        <f>'Nom. Sic. Sem. 4'!Y19</f>
        <v>1260</v>
      </c>
      <c r="F189" s="1299"/>
      <c r="G189" s="65"/>
      <c r="I189" s="66">
        <f>'Nom. Sic. Sem. 4'!X20</f>
        <v>1</v>
      </c>
      <c r="J189" s="226" t="s">
        <v>262</v>
      </c>
      <c r="K189" s="226"/>
      <c r="L189" s="78"/>
      <c r="M189" s="1298">
        <f>'Nom. Sic. Sem. 4'!Y20</f>
        <v>1050</v>
      </c>
      <c r="N189" s="1299"/>
    </row>
    <row r="190" spans="1:14">
      <c r="A190" s="66">
        <f>'Nom. Sic. Sem. 4'!$AB$19</f>
        <v>2</v>
      </c>
      <c r="B190" s="52" t="s">
        <v>128</v>
      </c>
      <c r="C190" s="52"/>
      <c r="D190" s="52"/>
      <c r="E190" s="1272">
        <f>'Nom. Sic. Sem. 4'!$AC$19</f>
        <v>1944</v>
      </c>
      <c r="F190" s="1273"/>
      <c r="G190" s="65"/>
      <c r="I190" s="66">
        <f>'Nom. Sic. Sem. 4'!$AB$20</f>
        <v>2</v>
      </c>
      <c r="J190" s="52" t="s">
        <v>128</v>
      </c>
      <c r="K190" s="52"/>
      <c r="L190" s="52"/>
      <c r="M190" s="1272">
        <f>'Nom. Sic. Sem. 4'!$AC$20</f>
        <v>1620</v>
      </c>
      <c r="N190" s="1273"/>
    </row>
    <row r="191" spans="1:14">
      <c r="A191" s="66">
        <f>'Nom. Sic. Sem. 4'!$O$19</f>
        <v>0</v>
      </c>
      <c r="B191" s="1267" t="str">
        <f>'Nom. Sic. Sem. 1'!$O$4</f>
        <v>PR / RM /F</v>
      </c>
      <c r="C191" s="1267"/>
      <c r="D191" s="1267"/>
      <c r="E191" s="1272">
        <f>'Nom. Sic. Sem. 4'!$P$19</f>
        <v>0</v>
      </c>
      <c r="F191" s="1273"/>
      <c r="G191" s="65"/>
      <c r="I191" s="66">
        <f>'Nom. Sic. Sem. 4'!$O$20</f>
        <v>0</v>
      </c>
      <c r="J191" s="1267" t="str">
        <f>'Nom. Sic. Sem. 1'!$O$4</f>
        <v>PR / RM /F</v>
      </c>
      <c r="K191" s="1267"/>
      <c r="L191" s="1267"/>
      <c r="M191" s="1272">
        <f>'Nom. Sic. Sem. 4'!$P$20</f>
        <v>0</v>
      </c>
      <c r="N191" s="1273"/>
    </row>
    <row r="192" spans="1:14">
      <c r="A192" s="51"/>
      <c r="B192" s="1261" t="s">
        <v>10</v>
      </c>
      <c r="C192" s="1261"/>
      <c r="D192" s="52"/>
      <c r="E192" s="1259">
        <f>SUM(E183:F191)</f>
        <v>6804</v>
      </c>
      <c r="F192" s="1262"/>
      <c r="G192" s="69"/>
      <c r="I192" s="51"/>
      <c r="J192" s="1261" t="s">
        <v>10</v>
      </c>
      <c r="K192" s="1261"/>
      <c r="L192" s="52"/>
      <c r="M192" s="1259">
        <f>SUM(M183:N191)</f>
        <v>5670</v>
      </c>
      <c r="N192" s="1262"/>
    </row>
    <row r="193" spans="1:14">
      <c r="A193" s="1263" t="s">
        <v>105</v>
      </c>
      <c r="B193" s="1248"/>
      <c r="C193" s="1248"/>
      <c r="D193" s="1248"/>
      <c r="E193" s="1257"/>
      <c r="F193" s="1258"/>
      <c r="G193" s="69"/>
      <c r="I193" s="1263" t="s">
        <v>105</v>
      </c>
      <c r="J193" s="1248"/>
      <c r="K193" s="1248"/>
      <c r="L193" s="1248"/>
      <c r="M193" s="1257"/>
      <c r="N193" s="1258"/>
    </row>
    <row r="194" spans="1:14">
      <c r="A194" s="1266" t="s">
        <v>129</v>
      </c>
      <c r="B194" s="1267"/>
      <c r="C194" s="1267"/>
      <c r="D194" s="73">
        <f>'Nom. Sic. Sem. 4'!$AG$19</f>
        <v>0</v>
      </c>
      <c r="E194" s="52"/>
      <c r="F194" s="54"/>
      <c r="G194" s="55"/>
      <c r="I194" s="1266" t="s">
        <v>129</v>
      </c>
      <c r="J194" s="1267"/>
      <c r="K194" s="1267"/>
      <c r="L194" s="73">
        <f>'Nom. Sic. Sem. 4'!$AG$20</f>
        <v>0</v>
      </c>
      <c r="M194" s="52"/>
      <c r="N194" s="54"/>
    </row>
    <row r="195" spans="1:14">
      <c r="A195" s="1266" t="s">
        <v>130</v>
      </c>
      <c r="B195" s="1267"/>
      <c r="C195" s="1267"/>
      <c r="D195" s="73">
        <f>'Nom. Sic. Sem. 4'!$AE$19</f>
        <v>226.79999999999998</v>
      </c>
      <c r="E195" s="73"/>
      <c r="F195" s="54"/>
      <c r="G195" s="55"/>
      <c r="I195" s="1266" t="s">
        <v>130</v>
      </c>
      <c r="J195" s="1267"/>
      <c r="K195" s="1267"/>
      <c r="L195" s="73">
        <f>'Nom. Sic. Sem. 4'!$AE$20</f>
        <v>189</v>
      </c>
      <c r="M195" s="73"/>
      <c r="N195" s="54"/>
    </row>
    <row r="196" spans="1:14">
      <c r="A196" s="72" t="s">
        <v>131</v>
      </c>
      <c r="B196" s="68"/>
      <c r="C196" s="68"/>
      <c r="D196" s="73">
        <f>'Nom. Sic. Sem. 4'!$AF$19</f>
        <v>0</v>
      </c>
      <c r="E196" s="52"/>
      <c r="F196" s="54"/>
      <c r="G196" s="55"/>
      <c r="I196" s="72" t="s">
        <v>131</v>
      </c>
      <c r="J196" s="68"/>
      <c r="K196" s="68"/>
      <c r="L196" s="73">
        <f>'Nom. Sic. Sem. 4'!$AF$20</f>
        <v>56.7</v>
      </c>
      <c r="M196" s="52"/>
      <c r="N196" s="54"/>
    </row>
    <row r="197" spans="1:14">
      <c r="A197" s="1266" t="s">
        <v>132</v>
      </c>
      <c r="B197" s="1267"/>
      <c r="C197" s="1267"/>
      <c r="D197" s="73">
        <f>'Nom. Sic. Sem. 4'!$AH$19</f>
        <v>0</v>
      </c>
      <c r="E197" s="52"/>
      <c r="F197" s="54"/>
      <c r="G197" s="55"/>
      <c r="I197" s="1266" t="s">
        <v>132</v>
      </c>
      <c r="J197" s="1267"/>
      <c r="K197" s="1267"/>
      <c r="L197" s="73">
        <f>'Nom. Sic. Sem. 4'!$AH$20</f>
        <v>0</v>
      </c>
      <c r="M197" s="52"/>
      <c r="N197" s="54"/>
    </row>
    <row r="198" spans="1:14">
      <c r="A198" s="1266" t="s">
        <v>133</v>
      </c>
      <c r="B198" s="1267"/>
      <c r="C198" s="1267"/>
      <c r="D198" s="73">
        <f>'Nom. Sic. Sem. 4'!$AI$19</f>
        <v>68.040000000000006</v>
      </c>
      <c r="E198" s="52"/>
      <c r="F198" s="54"/>
      <c r="G198" s="55"/>
      <c r="I198" s="1266" t="s">
        <v>133</v>
      </c>
      <c r="J198" s="1267"/>
      <c r="K198" s="1267"/>
      <c r="L198" s="73">
        <f>'Nom. Sic. Sem. 4'!$AI$20</f>
        <v>56.7</v>
      </c>
      <c r="M198" s="52"/>
      <c r="N198" s="54"/>
    </row>
    <row r="199" spans="1:14" ht="13.5" thickBot="1">
      <c r="A199" s="1268" t="s">
        <v>134</v>
      </c>
      <c r="B199" s="1257"/>
      <c r="C199" s="1257"/>
      <c r="D199" s="52"/>
      <c r="E199" s="1269">
        <f>SUM(D194:D198)</f>
        <v>294.83999999999997</v>
      </c>
      <c r="F199" s="1258"/>
      <c r="G199" s="69"/>
      <c r="I199" s="1268" t="s">
        <v>134</v>
      </c>
      <c r="J199" s="1257"/>
      <c r="K199" s="1257"/>
      <c r="L199" s="52"/>
      <c r="M199" s="1269">
        <f>SUM(L194:L198)</f>
        <v>302.39999999999998</v>
      </c>
      <c r="N199" s="1258"/>
    </row>
    <row r="200" spans="1:14" ht="20.25" customHeight="1" thickBot="1">
      <c r="A200" s="51"/>
      <c r="B200" s="1248" t="s">
        <v>104</v>
      </c>
      <c r="C200" s="1248"/>
      <c r="D200" s="1248"/>
      <c r="E200" s="1249">
        <f>(E192-E199)</f>
        <v>6509.16</v>
      </c>
      <c r="F200" s="1250"/>
      <c r="G200" s="69"/>
      <c r="I200" s="51"/>
      <c r="J200" s="1248" t="s">
        <v>104</v>
      </c>
      <c r="K200" s="1248"/>
      <c r="L200" s="1248"/>
      <c r="M200" s="1249">
        <f>(M192-M199)</f>
        <v>5367.6</v>
      </c>
      <c r="N200" s="1250"/>
    </row>
    <row r="201" spans="1:14">
      <c r="A201" s="51"/>
      <c r="B201" s="52"/>
      <c r="C201" s="52"/>
      <c r="D201" s="52"/>
      <c r="E201" s="52"/>
      <c r="F201" s="54"/>
      <c r="G201" s="55"/>
      <c r="I201" s="51"/>
      <c r="J201" s="52"/>
      <c r="K201" s="52"/>
      <c r="L201" s="52"/>
      <c r="M201" s="52"/>
      <c r="N201" s="54"/>
    </row>
    <row r="202" spans="1:14">
      <c r="A202" s="51"/>
      <c r="B202" s="52"/>
      <c r="C202" s="52"/>
      <c r="D202" s="52"/>
      <c r="E202" s="52"/>
      <c r="F202" s="54"/>
      <c r="G202" s="55"/>
      <c r="I202" s="51"/>
      <c r="J202" s="52"/>
      <c r="K202" s="52"/>
      <c r="L202" s="52"/>
      <c r="M202" s="52"/>
      <c r="N202" s="54"/>
    </row>
    <row r="203" spans="1:14">
      <c r="A203" s="1253"/>
      <c r="B203" s="1254"/>
      <c r="C203" s="1254"/>
      <c r="D203" s="52" t="s">
        <v>135</v>
      </c>
      <c r="E203" s="52"/>
      <c r="F203" s="54"/>
      <c r="G203" s="55"/>
      <c r="I203" s="1253"/>
      <c r="J203" s="1254"/>
      <c r="K203" s="1254"/>
      <c r="L203" s="52" t="s">
        <v>135</v>
      </c>
      <c r="M203" s="52"/>
      <c r="N203" s="54"/>
    </row>
    <row r="204" spans="1:14">
      <c r="A204" s="1255" t="s">
        <v>136</v>
      </c>
      <c r="B204" s="1256"/>
      <c r="C204" s="1256"/>
      <c r="D204" s="1257" t="s">
        <v>137</v>
      </c>
      <c r="E204" s="1257"/>
      <c r="F204" s="1258"/>
      <c r="G204" s="69"/>
      <c r="I204" s="1255" t="s">
        <v>136</v>
      </c>
      <c r="J204" s="1256"/>
      <c r="K204" s="1256"/>
      <c r="L204" s="1257" t="s">
        <v>137</v>
      </c>
      <c r="M204" s="1257"/>
      <c r="N204" s="1258"/>
    </row>
    <row r="205" spans="1:14" ht="13.5" thickBot="1">
      <c r="A205" s="75"/>
      <c r="B205" s="76"/>
      <c r="C205" s="76"/>
      <c r="D205" s="76"/>
      <c r="E205" s="76"/>
      <c r="F205" s="77"/>
      <c r="G205" s="55"/>
      <c r="I205" s="75"/>
      <c r="J205" s="76"/>
      <c r="K205" s="76"/>
      <c r="L205" s="76"/>
      <c r="M205" s="76"/>
      <c r="N205" s="77"/>
    </row>
    <row r="206" spans="1:14">
      <c r="A206" s="52"/>
      <c r="B206" s="52"/>
      <c r="C206" s="52"/>
      <c r="D206" s="52"/>
      <c r="E206" s="52"/>
      <c r="F206" s="52"/>
      <c r="G206" s="55"/>
      <c r="H206" s="52"/>
      <c r="I206" s="52"/>
      <c r="J206" s="52"/>
      <c r="K206" s="52"/>
      <c r="L206" s="52"/>
      <c r="M206" s="52"/>
      <c r="N206" s="52"/>
    </row>
    <row r="207" spans="1:14" ht="13.5" thickBot="1">
      <c r="G207" s="55"/>
    </row>
    <row r="208" spans="1:14" ht="19.5" customHeight="1">
      <c r="A208" s="1274" t="s">
        <v>138</v>
      </c>
      <c r="B208" s="1275"/>
      <c r="C208" s="1275"/>
      <c r="D208" s="1275"/>
      <c r="E208" s="1275"/>
      <c r="F208" s="1276"/>
      <c r="G208" s="50"/>
      <c r="I208" s="1274" t="s">
        <v>138</v>
      </c>
      <c r="J208" s="1275"/>
      <c r="K208" s="1275"/>
      <c r="L208" s="1275"/>
      <c r="M208" s="1275"/>
      <c r="N208" s="1276"/>
    </row>
    <row r="209" spans="1:14">
      <c r="A209" s="51"/>
      <c r="B209" s="52"/>
      <c r="C209" s="52"/>
      <c r="D209" s="53"/>
      <c r="E209" s="52"/>
      <c r="F209" s="54"/>
      <c r="G209" s="55"/>
      <c r="I209" s="51"/>
      <c r="J209" s="52"/>
      <c r="K209" s="52"/>
      <c r="L209" s="53"/>
      <c r="M209" s="52"/>
      <c r="N209" s="54"/>
    </row>
    <row r="210" spans="1:14">
      <c r="A210" s="56" t="s">
        <v>120</v>
      </c>
      <c r="B210" s="57">
        <f>'Nom. Sic. Sem. 4'!$C$4</f>
        <v>43549</v>
      </c>
      <c r="C210" s="52" t="s">
        <v>16</v>
      </c>
      <c r="D210" s="57">
        <f>'Nom. Sic. Sem. 4'!$G$4</f>
        <v>43555</v>
      </c>
      <c r="E210" s="52" t="s">
        <v>121</v>
      </c>
      <c r="F210" s="54">
        <f>'Nom. Sic. Sem. 1'!$J$4</f>
        <v>2019</v>
      </c>
      <c r="G210" s="55"/>
      <c r="I210" s="56" t="s">
        <v>120</v>
      </c>
      <c r="J210" s="57">
        <f>'Nom. Sic. Sem. 4'!$C$4</f>
        <v>43549</v>
      </c>
      <c r="K210" s="52" t="s">
        <v>16</v>
      </c>
      <c r="L210" s="57">
        <f>'Nom. Sic. Sem. 4'!$G$4</f>
        <v>43555</v>
      </c>
      <c r="M210" s="52" t="s">
        <v>121</v>
      </c>
      <c r="N210" s="54">
        <f>'Nom. Sic. Sem. 1'!$J$4</f>
        <v>2019</v>
      </c>
    </row>
    <row r="211" spans="1:14">
      <c r="A211" s="1277" t="s">
        <v>122</v>
      </c>
      <c r="B211" s="1278"/>
      <c r="C211" s="1279" t="str">
        <f>'Nom. Sic. Sem. 4'!$B$21</f>
        <v xml:space="preserve">Javier José Silva </v>
      </c>
      <c r="D211" s="1279"/>
      <c r="E211" s="1279"/>
      <c r="F211" s="1280"/>
      <c r="G211" s="60"/>
      <c r="I211" s="1277" t="s">
        <v>122</v>
      </c>
      <c r="J211" s="1278"/>
      <c r="K211" s="1308" t="str">
        <f>'Nom. Sic. Sem. 4'!$B$22</f>
        <v>Juan G. Velasquez*</v>
      </c>
      <c r="L211" s="1308"/>
      <c r="M211" s="1308"/>
      <c r="N211" s="1309"/>
    </row>
    <row r="212" spans="1:14">
      <c r="A212" s="58"/>
      <c r="B212" s="59"/>
      <c r="C212" s="61"/>
      <c r="D212" s="61"/>
      <c r="E212" s="61"/>
      <c r="F212" s="62"/>
      <c r="G212" s="63"/>
      <c r="I212" s="58"/>
      <c r="J212" s="59"/>
      <c r="K212" s="61"/>
      <c r="L212" s="61"/>
      <c r="M212" s="61"/>
      <c r="N212" s="62"/>
    </row>
    <row r="213" spans="1:14">
      <c r="A213" s="64">
        <f>'Nom. Sic. Sem. 4'!$L$21</f>
        <v>5</v>
      </c>
      <c r="B213" s="52" t="s">
        <v>123</v>
      </c>
      <c r="C213" s="52"/>
      <c r="D213" s="52"/>
      <c r="E213" s="1272">
        <f>'Nom. Sic. Sem. 4'!$M$21</f>
        <v>3000</v>
      </c>
      <c r="F213" s="1273"/>
      <c r="G213" s="65"/>
      <c r="I213" s="64">
        <f>'Nom. Sic. Sem. 4'!$L$22</f>
        <v>5</v>
      </c>
      <c r="J213" s="52" t="s">
        <v>123</v>
      </c>
      <c r="K213" s="52"/>
      <c r="L213" s="52"/>
      <c r="M213" s="1272">
        <f>'Nom. Sic. Sem. 4'!$M$22</f>
        <v>3300</v>
      </c>
      <c r="N213" s="1273"/>
    </row>
    <row r="214" spans="1:14">
      <c r="A214" s="64"/>
      <c r="B214" s="52"/>
      <c r="C214" s="52"/>
      <c r="D214" s="52"/>
      <c r="E214" s="1272">
        <v>0</v>
      </c>
      <c r="F214" s="1273"/>
      <c r="G214" s="65"/>
      <c r="I214" s="64"/>
      <c r="J214" s="52"/>
      <c r="K214" s="52"/>
      <c r="L214" s="52"/>
      <c r="M214" s="1272">
        <v>0</v>
      </c>
      <c r="N214" s="1273"/>
    </row>
    <row r="215" spans="1:14">
      <c r="A215" s="64"/>
      <c r="B215" s="52" t="s">
        <v>124</v>
      </c>
      <c r="C215" s="52"/>
      <c r="D215" s="52"/>
      <c r="E215" s="1272">
        <f>'Nom. Sic. Sem. 4'!$N$21</f>
        <v>0</v>
      </c>
      <c r="F215" s="1273"/>
      <c r="G215" s="65"/>
      <c r="I215" s="64"/>
      <c r="J215" s="52" t="s">
        <v>124</v>
      </c>
      <c r="K215" s="52"/>
      <c r="L215" s="52"/>
      <c r="M215" s="1272">
        <f>'Nom. Sic. Sem. 4'!$N$22</f>
        <v>0</v>
      </c>
      <c r="N215" s="1273"/>
    </row>
    <row r="216" spans="1:14">
      <c r="A216" s="66">
        <v>0</v>
      </c>
      <c r="B216" s="52" t="s">
        <v>125</v>
      </c>
      <c r="C216" s="52"/>
      <c r="D216" s="52"/>
      <c r="E216" s="1272">
        <v>0</v>
      </c>
      <c r="F216" s="1273"/>
      <c r="G216" s="65"/>
      <c r="I216" s="66">
        <v>0</v>
      </c>
      <c r="J216" s="52" t="s">
        <v>125</v>
      </c>
      <c r="K216" s="52"/>
      <c r="L216" s="52"/>
      <c r="M216" s="1272">
        <v>0</v>
      </c>
      <c r="N216" s="1273"/>
    </row>
    <row r="217" spans="1:14">
      <c r="A217" s="66">
        <v>0</v>
      </c>
      <c r="B217" s="52" t="s">
        <v>126</v>
      </c>
      <c r="C217" s="52"/>
      <c r="D217" s="52"/>
      <c r="E217" s="1272">
        <v>0</v>
      </c>
      <c r="F217" s="1273"/>
      <c r="G217" s="65"/>
      <c r="I217" s="66">
        <v>0</v>
      </c>
      <c r="J217" s="52" t="s">
        <v>126</v>
      </c>
      <c r="K217" s="52"/>
      <c r="L217" s="52"/>
      <c r="M217" s="1272">
        <v>0</v>
      </c>
      <c r="N217" s="1273"/>
    </row>
    <row r="218" spans="1:14">
      <c r="A218" s="66">
        <f>'Nom. Sic. Sem. 4'!V21</f>
        <v>0</v>
      </c>
      <c r="B218" s="226" t="s">
        <v>261</v>
      </c>
      <c r="C218" s="226"/>
      <c r="D218" s="78"/>
      <c r="E218" s="1298">
        <f>'Nom. Sic. Sem. 4'!W21</f>
        <v>0</v>
      </c>
      <c r="F218" s="1299"/>
      <c r="G218" s="65"/>
      <c r="I218" s="66">
        <f>'Nom. Sic. Sem. 4'!V22</f>
        <v>0</v>
      </c>
      <c r="J218" s="226" t="s">
        <v>261</v>
      </c>
      <c r="K218" s="226"/>
      <c r="L218" s="78"/>
      <c r="M218" s="1298">
        <f>'Nom. Sic. Sem. 4'!W22</f>
        <v>0</v>
      </c>
      <c r="N218" s="1299"/>
    </row>
    <row r="219" spans="1:14">
      <c r="A219" s="66">
        <f>'Nom. Sic. Sem. 4'!X21</f>
        <v>1</v>
      </c>
      <c r="B219" s="226" t="s">
        <v>262</v>
      </c>
      <c r="C219" s="226"/>
      <c r="D219" s="78"/>
      <c r="E219" s="1298">
        <f>'Nom. Sic. Sem. 4'!Y21</f>
        <v>1050</v>
      </c>
      <c r="F219" s="1299"/>
      <c r="G219" s="65"/>
      <c r="I219" s="66">
        <f>'Nom. Sic. Sem. 4'!X22</f>
        <v>1</v>
      </c>
      <c r="J219" s="226" t="s">
        <v>262</v>
      </c>
      <c r="K219" s="226"/>
      <c r="L219" s="78"/>
      <c r="M219" s="1298">
        <f>'Nom. Sic. Sem. 4'!Y22</f>
        <v>1155</v>
      </c>
      <c r="N219" s="1299"/>
    </row>
    <row r="220" spans="1:14">
      <c r="A220" s="66">
        <f>'Nom. Sic. Sem. 4'!$AB$21</f>
        <v>2</v>
      </c>
      <c r="B220" s="52" t="s">
        <v>128</v>
      </c>
      <c r="C220" s="52"/>
      <c r="D220" s="52"/>
      <c r="E220" s="1272">
        <f>'Nom. Sic. Sem. 4'!$AC$21</f>
        <v>1620</v>
      </c>
      <c r="F220" s="1273"/>
      <c r="G220" s="65"/>
      <c r="I220" s="66">
        <f>'Nom. Sic. Sem. 4'!$AB$22</f>
        <v>2</v>
      </c>
      <c r="J220" s="52" t="s">
        <v>128</v>
      </c>
      <c r="K220" s="52"/>
      <c r="L220" s="52"/>
      <c r="M220" s="1272">
        <f>'Nom. Sic. Sem. 4'!$AC$22</f>
        <v>1782</v>
      </c>
      <c r="N220" s="1273"/>
    </row>
    <row r="221" spans="1:14">
      <c r="A221" s="66">
        <f>'Nom. Sic. Sem. 4'!$O$21</f>
        <v>0</v>
      </c>
      <c r="B221" s="1267" t="str">
        <f>'Nom. Sic. Sem. 1'!$O$4</f>
        <v>PR / RM /F</v>
      </c>
      <c r="C221" s="1267"/>
      <c r="D221" s="1267"/>
      <c r="E221" s="1272">
        <f>'Nom. Sic. Sem. 4'!$P$21</f>
        <v>0</v>
      </c>
      <c r="F221" s="1273"/>
      <c r="G221" s="65"/>
      <c r="I221" s="66">
        <f>'Nom. Sic. Sem. 4'!$O$22</f>
        <v>0</v>
      </c>
      <c r="J221" s="1267" t="str">
        <f>'Nom. Sic. Sem. 1'!$O$4</f>
        <v>PR / RM /F</v>
      </c>
      <c r="K221" s="1267"/>
      <c r="L221" s="1267"/>
      <c r="M221" s="1272">
        <f>'Nom. Sic. Sem. 4'!$P$22</f>
        <v>0</v>
      </c>
      <c r="N221" s="1273"/>
    </row>
    <row r="222" spans="1:14">
      <c r="A222" s="51"/>
      <c r="B222" s="1261" t="s">
        <v>10</v>
      </c>
      <c r="C222" s="1261"/>
      <c r="D222" s="52"/>
      <c r="E222" s="1259">
        <f>SUM(E213:F221)</f>
        <v>5670</v>
      </c>
      <c r="F222" s="1262"/>
      <c r="G222" s="69"/>
      <c r="I222" s="51"/>
      <c r="J222" s="1261" t="s">
        <v>10</v>
      </c>
      <c r="K222" s="1261"/>
      <c r="L222" s="52"/>
      <c r="M222" s="1259">
        <f>SUM(M213:N221)</f>
        <v>6237</v>
      </c>
      <c r="N222" s="1262"/>
    </row>
    <row r="223" spans="1:14">
      <c r="A223" s="1263" t="s">
        <v>105</v>
      </c>
      <c r="B223" s="1248"/>
      <c r="C223" s="1248"/>
      <c r="D223" s="1248"/>
      <c r="E223" s="1257"/>
      <c r="F223" s="1258"/>
      <c r="G223" s="69"/>
      <c r="I223" s="1263" t="s">
        <v>105</v>
      </c>
      <c r="J223" s="1248"/>
      <c r="K223" s="1248"/>
      <c r="L223" s="1248"/>
      <c r="M223" s="1257"/>
      <c r="N223" s="1258"/>
    </row>
    <row r="224" spans="1:14">
      <c r="A224" s="1266" t="s">
        <v>129</v>
      </c>
      <c r="B224" s="1267"/>
      <c r="C224" s="1267"/>
      <c r="D224" s="73">
        <f>'Nom. Sic. Sem. 4'!$AG$21</f>
        <v>0</v>
      </c>
      <c r="E224" s="52"/>
      <c r="F224" s="54"/>
      <c r="G224" s="55"/>
      <c r="I224" s="1266" t="s">
        <v>129</v>
      </c>
      <c r="J224" s="1267"/>
      <c r="K224" s="1267"/>
      <c r="L224" s="73">
        <f>'Nom. Sic. Sem. 4'!$AG$22</f>
        <v>0</v>
      </c>
      <c r="M224" s="52"/>
      <c r="N224" s="54"/>
    </row>
    <row r="225" spans="1:14">
      <c r="A225" s="1266" t="s">
        <v>130</v>
      </c>
      <c r="B225" s="1267"/>
      <c r="C225" s="1267"/>
      <c r="D225" s="73">
        <f>'Nom. Sic. Sem. 4'!$AE$21</f>
        <v>189</v>
      </c>
      <c r="E225" s="73"/>
      <c r="F225" s="54"/>
      <c r="G225" s="55"/>
      <c r="I225" s="1266" t="s">
        <v>130</v>
      </c>
      <c r="J225" s="1267"/>
      <c r="K225" s="1267"/>
      <c r="L225" s="73">
        <f>'Nom. Sic. Sem. 4'!$AE$22</f>
        <v>207.9</v>
      </c>
      <c r="M225" s="73"/>
      <c r="N225" s="54"/>
    </row>
    <row r="226" spans="1:14">
      <c r="A226" s="72" t="s">
        <v>131</v>
      </c>
      <c r="B226" s="68"/>
      <c r="C226" s="68"/>
      <c r="D226" s="73">
        <f>'Nom. Sic. Sem. 4'!$AF$21</f>
        <v>56.7</v>
      </c>
      <c r="E226" s="52"/>
      <c r="F226" s="54"/>
      <c r="G226" s="55"/>
      <c r="I226" s="72" t="s">
        <v>131</v>
      </c>
      <c r="J226" s="68"/>
      <c r="K226" s="68"/>
      <c r="L226" s="73">
        <f>'Nom. Sic. Sem. 4'!$AF$22</f>
        <v>62.370000000000005</v>
      </c>
      <c r="M226" s="52"/>
      <c r="N226" s="54"/>
    </row>
    <row r="227" spans="1:14">
      <c r="A227" s="1266" t="s">
        <v>132</v>
      </c>
      <c r="B227" s="1267"/>
      <c r="C227" s="1267"/>
      <c r="D227" s="73">
        <f>'Nom. Sic. Sem. 4'!$AH$21</f>
        <v>0</v>
      </c>
      <c r="E227" s="52"/>
      <c r="F227" s="54"/>
      <c r="G227" s="55"/>
      <c r="I227" s="1266" t="s">
        <v>132</v>
      </c>
      <c r="J227" s="1267"/>
      <c r="K227" s="1267"/>
      <c r="L227" s="73">
        <f>'Nom. Sic. Sem. 4'!$AH$22</f>
        <v>0</v>
      </c>
      <c r="M227" s="52"/>
      <c r="N227" s="54"/>
    </row>
    <row r="228" spans="1:14">
      <c r="A228" s="1266" t="s">
        <v>133</v>
      </c>
      <c r="B228" s="1267"/>
      <c r="C228" s="1267"/>
      <c r="D228" s="73">
        <f>'Nom. Sic. Sem. 4'!$AI$21</f>
        <v>56.7</v>
      </c>
      <c r="E228" s="52"/>
      <c r="F228" s="54"/>
      <c r="G228" s="55"/>
      <c r="I228" s="1266" t="s">
        <v>133</v>
      </c>
      <c r="J228" s="1267"/>
      <c r="K228" s="1267"/>
      <c r="L228" s="73">
        <f>'Nom. Sic. Sem. 4'!$AI$22</f>
        <v>62.370000000000005</v>
      </c>
      <c r="M228" s="52"/>
      <c r="N228" s="54"/>
    </row>
    <row r="229" spans="1:14" ht="13.5" thickBot="1">
      <c r="A229" s="1268" t="s">
        <v>134</v>
      </c>
      <c r="B229" s="1257"/>
      <c r="C229" s="1257"/>
      <c r="D229" s="52"/>
      <c r="E229" s="1269">
        <f>SUM(D224:D228)</f>
        <v>302.39999999999998</v>
      </c>
      <c r="F229" s="1258"/>
      <c r="G229" s="69"/>
      <c r="I229" s="1268" t="s">
        <v>134</v>
      </c>
      <c r="J229" s="1257"/>
      <c r="K229" s="1257"/>
      <c r="L229" s="52"/>
      <c r="M229" s="1269">
        <f>SUM(L224:L228)</f>
        <v>332.64</v>
      </c>
      <c r="N229" s="1258"/>
    </row>
    <row r="230" spans="1:14" ht="20.25" customHeight="1" thickBot="1">
      <c r="A230" s="51"/>
      <c r="B230" s="1248" t="s">
        <v>104</v>
      </c>
      <c r="C230" s="1248"/>
      <c r="D230" s="1248"/>
      <c r="E230" s="1249">
        <f>(E222-E229)</f>
        <v>5367.6</v>
      </c>
      <c r="F230" s="1250"/>
      <c r="G230" s="69"/>
      <c r="I230" s="51"/>
      <c r="J230" s="1248" t="s">
        <v>104</v>
      </c>
      <c r="K230" s="1248"/>
      <c r="L230" s="1248"/>
      <c r="M230" s="1249">
        <f>(M222-M229)</f>
        <v>5904.36</v>
      </c>
      <c r="N230" s="1250"/>
    </row>
    <row r="231" spans="1:14">
      <c r="A231" s="51"/>
      <c r="B231" s="52"/>
      <c r="C231" s="52"/>
      <c r="D231" s="52"/>
      <c r="E231" s="52"/>
      <c r="F231" s="54"/>
      <c r="G231" s="55"/>
      <c r="I231" s="51"/>
      <c r="J231" s="52"/>
      <c r="K231" s="52"/>
      <c r="L231" s="52"/>
      <c r="M231" s="52"/>
      <c r="N231" s="54"/>
    </row>
    <row r="232" spans="1:14">
      <c r="A232" s="51"/>
      <c r="B232" s="52"/>
      <c r="C232" s="52"/>
      <c r="D232" s="52"/>
      <c r="E232" s="52"/>
      <c r="F232" s="54"/>
      <c r="G232" s="55"/>
      <c r="I232" s="51"/>
      <c r="J232" s="52"/>
      <c r="K232" s="52"/>
      <c r="L232" s="52"/>
      <c r="M232" s="52"/>
      <c r="N232" s="54"/>
    </row>
    <row r="233" spans="1:14">
      <c r="A233" s="1253"/>
      <c r="B233" s="1254"/>
      <c r="C233" s="1254"/>
      <c r="D233" s="52" t="s">
        <v>135</v>
      </c>
      <c r="E233" s="52"/>
      <c r="F233" s="54"/>
      <c r="G233" s="55"/>
      <c r="I233" s="1253"/>
      <c r="J233" s="1254"/>
      <c r="K233" s="1254"/>
      <c r="L233" s="52" t="s">
        <v>135</v>
      </c>
      <c r="M233" s="52"/>
      <c r="N233" s="54"/>
    </row>
    <row r="234" spans="1:14">
      <c r="A234" s="1255" t="s">
        <v>136</v>
      </c>
      <c r="B234" s="1256"/>
      <c r="C234" s="1256"/>
      <c r="D234" s="1257" t="s">
        <v>137</v>
      </c>
      <c r="E234" s="1257"/>
      <c r="F234" s="1258"/>
      <c r="G234" s="69"/>
      <c r="I234" s="1255" t="s">
        <v>136</v>
      </c>
      <c r="J234" s="1256"/>
      <c r="K234" s="1256"/>
      <c r="L234" s="1257" t="s">
        <v>137</v>
      </c>
      <c r="M234" s="1257"/>
      <c r="N234" s="1258"/>
    </row>
    <row r="235" spans="1:14" ht="13.5" thickBot="1">
      <c r="A235" s="75"/>
      <c r="B235" s="76"/>
      <c r="C235" s="76"/>
      <c r="D235" s="76"/>
      <c r="E235" s="76"/>
      <c r="F235" s="77"/>
      <c r="G235" s="55"/>
      <c r="I235" s="75"/>
      <c r="J235" s="76"/>
      <c r="K235" s="76"/>
      <c r="L235" s="76"/>
      <c r="M235" s="76"/>
      <c r="N235" s="77"/>
    </row>
    <row r="236" spans="1:14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</row>
    <row r="237" spans="1:14" ht="13.5" thickBot="1">
      <c r="A237" s="1257"/>
      <c r="B237" s="1257"/>
      <c r="C237" s="1257"/>
      <c r="D237" s="52"/>
      <c r="E237" s="52"/>
      <c r="F237" s="52"/>
      <c r="G237" s="52"/>
      <c r="H237" s="52"/>
      <c r="I237" s="1257"/>
      <c r="J237" s="1257"/>
      <c r="K237" s="1257"/>
      <c r="L237" s="52"/>
      <c r="M237" s="52"/>
      <c r="N237" s="52"/>
    </row>
    <row r="238" spans="1:14" ht="19.5" customHeight="1">
      <c r="A238" s="1274" t="s">
        <v>138</v>
      </c>
      <c r="B238" s="1275"/>
      <c r="C238" s="1275"/>
      <c r="D238" s="1275"/>
      <c r="E238" s="1275"/>
      <c r="F238" s="1276"/>
      <c r="G238" s="50"/>
      <c r="I238" s="1274" t="s">
        <v>138</v>
      </c>
      <c r="J238" s="1275"/>
      <c r="K238" s="1275"/>
      <c r="L238" s="1275"/>
      <c r="M238" s="1275"/>
      <c r="N238" s="1276"/>
    </row>
    <row r="239" spans="1:14">
      <c r="A239" s="51"/>
      <c r="B239" s="52"/>
      <c r="C239" s="52"/>
      <c r="D239" s="53"/>
      <c r="E239" s="52"/>
      <c r="F239" s="54"/>
      <c r="G239" s="55"/>
      <c r="I239" s="51"/>
      <c r="J239" s="52"/>
      <c r="K239" s="52"/>
      <c r="L239" s="53"/>
      <c r="M239" s="52"/>
      <c r="N239" s="54"/>
    </row>
    <row r="240" spans="1:14">
      <c r="A240" s="56" t="s">
        <v>120</v>
      </c>
      <c r="B240" s="57">
        <f>'Nom. Sic. Sem. 4'!$C$4</f>
        <v>43549</v>
      </c>
      <c r="C240" s="52" t="s">
        <v>16</v>
      </c>
      <c r="D240" s="57">
        <f>'Nom. Sic. Sem. 4'!$G$4</f>
        <v>43555</v>
      </c>
      <c r="E240" s="52" t="s">
        <v>121</v>
      </c>
      <c r="F240" s="54">
        <f>'Nom. Sic. Sem. 1'!$J$4</f>
        <v>2019</v>
      </c>
      <c r="G240" s="55"/>
      <c r="I240" s="56" t="s">
        <v>120</v>
      </c>
      <c r="J240" s="57">
        <f>'Nom. Sic. Sem. 4'!$C$4</f>
        <v>43549</v>
      </c>
      <c r="K240" s="52" t="s">
        <v>16</v>
      </c>
      <c r="L240" s="57">
        <f>'Nom. Sic. Sem. 4'!$G$4</f>
        <v>43555</v>
      </c>
      <c r="M240" s="52" t="s">
        <v>121</v>
      </c>
      <c r="N240" s="54">
        <f>'Nom. Sic. Sem. 1'!$J$4</f>
        <v>2019</v>
      </c>
    </row>
    <row r="241" spans="1:14">
      <c r="A241" s="1277" t="s">
        <v>122</v>
      </c>
      <c r="B241" s="1278"/>
      <c r="C241" s="1279" t="str">
        <f>'Nom. Sic. Sem. 4'!$B$23</f>
        <v>Niver Javier Rodríguez</v>
      </c>
      <c r="D241" s="1279"/>
      <c r="E241" s="1279"/>
      <c r="F241" s="1280"/>
      <c r="G241" s="60"/>
      <c r="I241" s="1277" t="s">
        <v>122</v>
      </c>
      <c r="J241" s="1278"/>
      <c r="K241" s="1279" t="str">
        <f>'Nom. Sic. Sem. 4'!$B$24</f>
        <v>Noel Rojas</v>
      </c>
      <c r="L241" s="1279"/>
      <c r="M241" s="1279"/>
      <c r="N241" s="1280"/>
    </row>
    <row r="242" spans="1:14">
      <c r="A242" s="58"/>
      <c r="B242" s="59"/>
      <c r="C242" s="61"/>
      <c r="D242" s="61"/>
      <c r="E242" s="61"/>
      <c r="F242" s="62"/>
      <c r="G242" s="63"/>
      <c r="I242" s="58"/>
      <c r="J242" s="59"/>
      <c r="K242" s="61"/>
      <c r="L242" s="61"/>
      <c r="M242" s="61"/>
      <c r="N242" s="62"/>
    </row>
    <row r="243" spans="1:14">
      <c r="A243" s="64">
        <f>'Nom. Sic. Sem. 4'!$L$23</f>
        <v>5</v>
      </c>
      <c r="B243" s="52" t="s">
        <v>123</v>
      </c>
      <c r="C243" s="52"/>
      <c r="D243" s="52"/>
      <c r="E243" s="1272">
        <f>'Nom. Sic. Sem. 4'!$M$23</f>
        <v>3270</v>
      </c>
      <c r="F243" s="1273"/>
      <c r="G243" s="65"/>
      <c r="I243" s="64">
        <f>'Nom. Sic. Sem. 4'!$L$24</f>
        <v>5</v>
      </c>
      <c r="J243" s="52" t="s">
        <v>123</v>
      </c>
      <c r="K243" s="52"/>
      <c r="L243" s="52"/>
      <c r="M243" s="1272">
        <f>'Nom. Sic. Sem. 4'!$M$24</f>
        <v>3300</v>
      </c>
      <c r="N243" s="1273"/>
    </row>
    <row r="244" spans="1:14">
      <c r="A244" s="64"/>
      <c r="B244" s="52"/>
      <c r="C244" s="52"/>
      <c r="D244" s="52"/>
      <c r="E244" s="1272">
        <v>0</v>
      </c>
      <c r="F244" s="1273"/>
      <c r="G244" s="65"/>
      <c r="I244" s="64"/>
      <c r="J244" s="52"/>
      <c r="K244" s="52"/>
      <c r="L244" s="52"/>
      <c r="M244" s="1272">
        <v>0</v>
      </c>
      <c r="N244" s="1273"/>
    </row>
    <row r="245" spans="1:14">
      <c r="A245" s="64"/>
      <c r="B245" s="52" t="s">
        <v>124</v>
      </c>
      <c r="C245" s="52"/>
      <c r="D245" s="52"/>
      <c r="E245" s="1272">
        <f>'Nom. Sic. Sem. 4'!$N$23</f>
        <v>0</v>
      </c>
      <c r="F245" s="1273"/>
      <c r="G245" s="65"/>
      <c r="I245" s="64"/>
      <c r="J245" s="52" t="s">
        <v>124</v>
      </c>
      <c r="K245" s="52"/>
      <c r="L245" s="52"/>
      <c r="M245" s="1272">
        <f>'Nom. Sic. Sem. 4'!$N$24</f>
        <v>0</v>
      </c>
      <c r="N245" s="1273"/>
    </row>
    <row r="246" spans="1:14">
      <c r="A246" s="66">
        <v>0</v>
      </c>
      <c r="B246" s="52" t="s">
        <v>125</v>
      </c>
      <c r="C246" s="52"/>
      <c r="D246" s="52"/>
      <c r="E246" s="1272">
        <v>0</v>
      </c>
      <c r="F246" s="1273"/>
      <c r="G246" s="65"/>
      <c r="I246" s="66">
        <v>0</v>
      </c>
      <c r="J246" s="52" t="s">
        <v>125</v>
      </c>
      <c r="K246" s="52"/>
      <c r="L246" s="52"/>
      <c r="M246" s="1272">
        <v>0</v>
      </c>
      <c r="N246" s="1273"/>
    </row>
    <row r="247" spans="1:14">
      <c r="A247" s="66">
        <v>0</v>
      </c>
      <c r="B247" s="52" t="s">
        <v>126</v>
      </c>
      <c r="C247" s="52"/>
      <c r="D247" s="52"/>
      <c r="E247" s="1272">
        <v>0</v>
      </c>
      <c r="F247" s="1273"/>
      <c r="G247" s="65"/>
      <c r="I247" s="66">
        <v>0</v>
      </c>
      <c r="J247" s="52" t="s">
        <v>126</v>
      </c>
      <c r="K247" s="52"/>
      <c r="L247" s="52"/>
      <c r="M247" s="1272">
        <v>0</v>
      </c>
      <c r="N247" s="1273"/>
    </row>
    <row r="248" spans="1:14">
      <c r="A248" s="66">
        <f>'Nom. Sic. Sem. 4'!V23</f>
        <v>0</v>
      </c>
      <c r="B248" s="226" t="s">
        <v>261</v>
      </c>
      <c r="C248" s="226"/>
      <c r="D248" s="78"/>
      <c r="E248" s="1298">
        <f>'Nom. Sic. Sem. 4'!W23</f>
        <v>0</v>
      </c>
      <c r="F248" s="1299"/>
      <c r="G248" s="65"/>
      <c r="I248" s="66">
        <f>'Nom. Sic. Sem. 4'!V24</f>
        <v>0</v>
      </c>
      <c r="J248" s="226" t="s">
        <v>261</v>
      </c>
      <c r="K248" s="226"/>
      <c r="L248" s="78"/>
      <c r="M248" s="1298">
        <f>'Nom. Sic. Sem. 4'!W24</f>
        <v>0</v>
      </c>
      <c r="N248" s="1299"/>
    </row>
    <row r="249" spans="1:14">
      <c r="A249" s="66">
        <f>'Nom. Sic. Sem. 4'!X23</f>
        <v>1</v>
      </c>
      <c r="B249" s="226" t="s">
        <v>262</v>
      </c>
      <c r="C249" s="226"/>
      <c r="D249" s="78"/>
      <c r="E249" s="1298">
        <f>'Nom. Sic. Sem. 4'!Y23</f>
        <v>1144.5</v>
      </c>
      <c r="F249" s="1299"/>
      <c r="G249" s="65"/>
      <c r="I249" s="66">
        <f>'Nom. Sic. Sem. 4'!X24</f>
        <v>1</v>
      </c>
      <c r="J249" s="226" t="s">
        <v>262</v>
      </c>
      <c r="K249" s="226"/>
      <c r="L249" s="78"/>
      <c r="M249" s="1298">
        <f>'Nom. Sic. Sem. 4'!Y24</f>
        <v>1155</v>
      </c>
      <c r="N249" s="1299"/>
    </row>
    <row r="250" spans="1:14">
      <c r="A250" s="66">
        <f>'Nom. Sic. Sem. 4'!$AB$23</f>
        <v>2</v>
      </c>
      <c r="B250" s="52" t="s">
        <v>128</v>
      </c>
      <c r="C250" s="52"/>
      <c r="D250" s="52"/>
      <c r="E250" s="1272">
        <f>'Nom. Sic. Sem. 4'!$AC$23</f>
        <v>1765.8</v>
      </c>
      <c r="F250" s="1273"/>
      <c r="G250" s="65"/>
      <c r="I250" s="66">
        <f>'Nom. Sic. Sem. 4'!$AB$24</f>
        <v>2</v>
      </c>
      <c r="J250" s="52" t="s">
        <v>128</v>
      </c>
      <c r="K250" s="52"/>
      <c r="L250" s="52"/>
      <c r="M250" s="1272">
        <f>'Nom. Sic. Sem. 4'!$AC$24</f>
        <v>1782</v>
      </c>
      <c r="N250" s="1273"/>
    </row>
    <row r="251" spans="1:14">
      <c r="A251" s="66">
        <f>'Nom. Sic. Sem. 4'!$O$23</f>
        <v>0</v>
      </c>
      <c r="B251" s="1267" t="str">
        <f>'Nom. Sic. Sem. 1'!$O$4</f>
        <v>PR / RM /F</v>
      </c>
      <c r="C251" s="1267"/>
      <c r="D251" s="1267"/>
      <c r="E251" s="1272">
        <f>'Nom. Sic. Sem. 4'!$P$23</f>
        <v>0</v>
      </c>
      <c r="F251" s="1273"/>
      <c r="G251" s="65"/>
      <c r="I251" s="66">
        <f>'Nom. Sic. Sem. 4'!$O$24</f>
        <v>0</v>
      </c>
      <c r="J251" s="1267" t="str">
        <f>'Nom. Sic. Sem. 1'!$O$4</f>
        <v>PR / RM /F</v>
      </c>
      <c r="K251" s="1267"/>
      <c r="L251" s="1267"/>
      <c r="M251" s="1272">
        <f>'Nom. Sic. Sem. 4'!$P$24</f>
        <v>0</v>
      </c>
      <c r="N251" s="1273"/>
    </row>
    <row r="252" spans="1:14" ht="16.5" customHeight="1">
      <c r="A252" s="51"/>
      <c r="B252" s="1261" t="s">
        <v>10</v>
      </c>
      <c r="C252" s="1261"/>
      <c r="D252" s="52"/>
      <c r="E252" s="1259">
        <f>SUM(E243:F251)</f>
        <v>6180.3</v>
      </c>
      <c r="F252" s="1262"/>
      <c r="G252" s="69"/>
      <c r="I252" s="51"/>
      <c r="J252" s="1261" t="s">
        <v>10</v>
      </c>
      <c r="K252" s="1261"/>
      <c r="L252" s="52"/>
      <c r="M252" s="1259">
        <f>SUM(M243:N251)</f>
        <v>6237</v>
      </c>
      <c r="N252" s="1262"/>
    </row>
    <row r="253" spans="1:14">
      <c r="A253" s="1263" t="s">
        <v>105</v>
      </c>
      <c r="B253" s="1248"/>
      <c r="C253" s="1248"/>
      <c r="D253" s="1248"/>
      <c r="E253" s="1257"/>
      <c r="F253" s="1258"/>
      <c r="G253" s="69"/>
      <c r="I253" s="1263" t="s">
        <v>105</v>
      </c>
      <c r="J253" s="1248"/>
      <c r="K253" s="1248"/>
      <c r="L253" s="1248"/>
      <c r="M253" s="1257"/>
      <c r="N253" s="1258"/>
    </row>
    <row r="254" spans="1:14">
      <c r="A254" s="1266" t="s">
        <v>129</v>
      </c>
      <c r="B254" s="1267"/>
      <c r="C254" s="1267"/>
      <c r="D254" s="73">
        <f>'Nom. Sic. Sem. 4'!$AG$23</f>
        <v>0</v>
      </c>
      <c r="E254" s="52"/>
      <c r="F254" s="54"/>
      <c r="G254" s="55"/>
      <c r="I254" s="1307" t="s">
        <v>304</v>
      </c>
      <c r="J254" s="1267"/>
      <c r="K254" s="1267"/>
      <c r="L254" s="786">
        <v>585.80999999999995</v>
      </c>
      <c r="M254" s="52"/>
      <c r="N254" s="54"/>
    </row>
    <row r="255" spans="1:14">
      <c r="A255" s="1266" t="s">
        <v>130</v>
      </c>
      <c r="B255" s="1267"/>
      <c r="C255" s="1267"/>
      <c r="D255" s="73">
        <f>'Nom. Sic. Sem. 4'!$AE$23</f>
        <v>206.01</v>
      </c>
      <c r="E255" s="73"/>
      <c r="F255" s="54"/>
      <c r="G255" s="55"/>
      <c r="I255" s="1266" t="s">
        <v>130</v>
      </c>
      <c r="J255" s="1267"/>
      <c r="K255" s="1267"/>
      <c r="L255" s="73">
        <f>'Nom. Sic. Sem. 4'!$AE$24</f>
        <v>207.9</v>
      </c>
      <c r="M255" s="73"/>
      <c r="N255" s="54"/>
    </row>
    <row r="256" spans="1:14">
      <c r="A256" s="72" t="s">
        <v>131</v>
      </c>
      <c r="B256" s="68"/>
      <c r="C256" s="68"/>
      <c r="D256" s="73">
        <f>'Nom. Sic. Sem. 4'!$AF$23</f>
        <v>61.803000000000004</v>
      </c>
      <c r="E256" s="52"/>
      <c r="F256" s="54"/>
      <c r="G256" s="55"/>
      <c r="I256" s="72" t="s">
        <v>131</v>
      </c>
      <c r="J256" s="68"/>
      <c r="K256" s="68"/>
      <c r="L256" s="73">
        <f>'Nom. Sic. Sem. 4'!$AF$24</f>
        <v>62.370000000000005</v>
      </c>
      <c r="M256" s="52"/>
      <c r="N256" s="54"/>
    </row>
    <row r="257" spans="1:14">
      <c r="A257" s="1266" t="s">
        <v>132</v>
      </c>
      <c r="B257" s="1267"/>
      <c r="C257" s="1267"/>
      <c r="D257" s="73">
        <f>'Nom. Sic. Sem. 4'!$AH$23</f>
        <v>0</v>
      </c>
      <c r="E257" s="52"/>
      <c r="F257" s="54"/>
      <c r="G257" s="55"/>
      <c r="I257" s="1266" t="s">
        <v>132</v>
      </c>
      <c r="J257" s="1267"/>
      <c r="K257" s="1267"/>
      <c r="L257" s="73">
        <f>'Nom. Sic. Sem. 4'!$AH$24</f>
        <v>0</v>
      </c>
      <c r="M257" s="52"/>
      <c r="N257" s="54"/>
    </row>
    <row r="258" spans="1:14">
      <c r="A258" s="1266" t="s">
        <v>133</v>
      </c>
      <c r="B258" s="1267"/>
      <c r="C258" s="1267"/>
      <c r="D258" s="73">
        <f>'Nom. Sic. Sem. 4'!$AI$23</f>
        <v>61.803000000000004</v>
      </c>
      <c r="E258" s="52"/>
      <c r="F258" s="54"/>
      <c r="G258" s="55"/>
      <c r="I258" s="1266" t="s">
        <v>133</v>
      </c>
      <c r="J258" s="1267"/>
      <c r="K258" s="1267"/>
      <c r="L258" s="73">
        <f>'Nom. Sic. Sem. 4'!$AI$24</f>
        <v>62.370000000000005</v>
      </c>
      <c r="M258" s="52"/>
      <c r="N258" s="54"/>
    </row>
    <row r="259" spans="1:14" ht="13.5" thickBot="1">
      <c r="A259" s="1268" t="s">
        <v>134</v>
      </c>
      <c r="B259" s="1257"/>
      <c r="C259" s="1257"/>
      <c r="D259" s="52"/>
      <c r="E259" s="1269">
        <f>SUM(D254:D258)</f>
        <v>329.61599999999999</v>
      </c>
      <c r="F259" s="1258"/>
      <c r="G259" s="69"/>
      <c r="I259" s="1268" t="s">
        <v>134</v>
      </c>
      <c r="J259" s="1257"/>
      <c r="K259" s="1257"/>
      <c r="L259" s="52"/>
      <c r="M259" s="1269">
        <f>SUM(L254:L258)</f>
        <v>918.44999999999993</v>
      </c>
      <c r="N259" s="1258"/>
    </row>
    <row r="260" spans="1:14" ht="20.25" customHeight="1" thickBot="1">
      <c r="A260" s="51"/>
      <c r="B260" s="1248" t="s">
        <v>104</v>
      </c>
      <c r="C260" s="1248"/>
      <c r="D260" s="1248"/>
      <c r="E260" s="1249">
        <f>(E252-E259)</f>
        <v>5850.6840000000002</v>
      </c>
      <c r="F260" s="1250"/>
      <c r="G260" s="69"/>
      <c r="I260" s="51"/>
      <c r="J260" s="1248" t="s">
        <v>104</v>
      </c>
      <c r="K260" s="1248"/>
      <c r="L260" s="1248"/>
      <c r="M260" s="1249">
        <f>(M252-M259)</f>
        <v>5318.55</v>
      </c>
      <c r="N260" s="1250"/>
    </row>
    <row r="261" spans="1:14">
      <c r="A261" s="51"/>
      <c r="B261" s="52"/>
      <c r="C261" s="52"/>
      <c r="D261" s="52"/>
      <c r="E261" s="52"/>
      <c r="F261" s="54"/>
      <c r="G261" s="55"/>
      <c r="I261" s="51"/>
      <c r="J261" s="52"/>
      <c r="K261" s="52"/>
      <c r="L261" s="52"/>
      <c r="M261" s="52"/>
      <c r="N261" s="54"/>
    </row>
    <row r="262" spans="1:14">
      <c r="A262" s="51"/>
      <c r="B262" s="52"/>
      <c r="C262" s="52"/>
      <c r="D262" s="52"/>
      <c r="E262" s="52"/>
      <c r="F262" s="54"/>
      <c r="G262" s="55"/>
      <c r="I262" s="51"/>
      <c r="J262" s="52"/>
      <c r="K262" s="52"/>
      <c r="L262" s="52"/>
      <c r="M262" s="52"/>
      <c r="N262" s="54"/>
    </row>
    <row r="263" spans="1:14">
      <c r="A263" s="1253"/>
      <c r="B263" s="1254"/>
      <c r="C263" s="1254"/>
      <c r="D263" s="52" t="s">
        <v>135</v>
      </c>
      <c r="E263" s="52"/>
      <c r="F263" s="54"/>
      <c r="G263" s="55"/>
      <c r="I263" s="1253"/>
      <c r="J263" s="1254"/>
      <c r="K263" s="1254"/>
      <c r="L263" s="52" t="s">
        <v>135</v>
      </c>
      <c r="M263" s="52"/>
      <c r="N263" s="54"/>
    </row>
    <row r="264" spans="1:14">
      <c r="A264" s="1255" t="s">
        <v>136</v>
      </c>
      <c r="B264" s="1256"/>
      <c r="C264" s="1256"/>
      <c r="D264" s="1257" t="s">
        <v>137</v>
      </c>
      <c r="E264" s="1257"/>
      <c r="F264" s="1258"/>
      <c r="G264" s="69"/>
      <c r="I264" s="1255" t="s">
        <v>136</v>
      </c>
      <c r="J264" s="1256"/>
      <c r="K264" s="1256"/>
      <c r="L264" s="1257" t="s">
        <v>137</v>
      </c>
      <c r="M264" s="1257"/>
      <c r="N264" s="1258"/>
    </row>
    <row r="265" spans="1:14" ht="13.5" thickBot="1">
      <c r="A265" s="75"/>
      <c r="B265" s="76"/>
      <c r="C265" s="76"/>
      <c r="D265" s="76"/>
      <c r="E265" s="76"/>
      <c r="F265" s="77"/>
      <c r="G265" s="55"/>
      <c r="I265" s="75"/>
      <c r="J265" s="76"/>
      <c r="K265" s="76"/>
      <c r="L265" s="76"/>
      <c r="M265" s="76"/>
      <c r="N265" s="77"/>
    </row>
    <row r="266" spans="1:14">
      <c r="A266" s="52"/>
      <c r="B266" s="52"/>
      <c r="C266" s="52"/>
      <c r="D266" s="52"/>
      <c r="E266" s="52"/>
      <c r="F266" s="52"/>
      <c r="G266" s="55"/>
      <c r="H266" s="52"/>
      <c r="I266" s="52"/>
      <c r="J266" s="52"/>
      <c r="K266" s="52"/>
      <c r="L266" s="52"/>
      <c r="M266" s="52"/>
      <c r="N266" s="52"/>
    </row>
    <row r="267" spans="1:14" ht="13.5" thickBot="1">
      <c r="G267" s="55"/>
    </row>
    <row r="268" spans="1:14" ht="19.5" customHeight="1">
      <c r="A268" s="1274" t="s">
        <v>138</v>
      </c>
      <c r="B268" s="1275"/>
      <c r="C268" s="1275"/>
      <c r="D268" s="1275"/>
      <c r="E268" s="1275"/>
      <c r="F268" s="1276"/>
      <c r="G268" s="50"/>
      <c r="I268" s="1274" t="s">
        <v>138</v>
      </c>
      <c r="J268" s="1275"/>
      <c r="K268" s="1275"/>
      <c r="L268" s="1275"/>
      <c r="M268" s="1275"/>
      <c r="N268" s="1276"/>
    </row>
    <row r="269" spans="1:14">
      <c r="A269" s="51"/>
      <c r="B269" s="52"/>
      <c r="C269" s="52"/>
      <c r="D269" s="53"/>
      <c r="E269" s="52"/>
      <c r="F269" s="54"/>
      <c r="G269" s="55"/>
      <c r="I269" s="51"/>
      <c r="J269" s="52"/>
      <c r="K269" s="52"/>
      <c r="L269" s="53"/>
      <c r="M269" s="52"/>
      <c r="N269" s="54"/>
    </row>
    <row r="270" spans="1:14">
      <c r="A270" s="56" t="s">
        <v>120</v>
      </c>
      <c r="B270" s="57">
        <f>'Nom. Sic. Sem. 4'!$C$4</f>
        <v>43549</v>
      </c>
      <c r="C270" s="52" t="s">
        <v>16</v>
      </c>
      <c r="D270" s="57">
        <f>'Nom. Sic. Sem. 4'!$G$4</f>
        <v>43555</v>
      </c>
      <c r="E270" s="52" t="s">
        <v>121</v>
      </c>
      <c r="F270" s="54">
        <f>'Nom. Sic. Sem. 1'!$J$4</f>
        <v>2019</v>
      </c>
      <c r="G270" s="55"/>
      <c r="I270" s="56" t="s">
        <v>120</v>
      </c>
      <c r="J270" s="57">
        <f>'Nom. Sic. Sem. 4'!$C$4</f>
        <v>43549</v>
      </c>
      <c r="K270" s="52" t="s">
        <v>16</v>
      </c>
      <c r="L270" s="57">
        <f>'Nom. Sic. Sem. 4'!$G$4</f>
        <v>43555</v>
      </c>
      <c r="M270" s="52" t="s">
        <v>121</v>
      </c>
      <c r="N270" s="54">
        <f>'Nom. Sic. Sem. 1'!$J$4</f>
        <v>2019</v>
      </c>
    </row>
    <row r="271" spans="1:14">
      <c r="A271" s="1277" t="s">
        <v>122</v>
      </c>
      <c r="B271" s="1278"/>
      <c r="C271" s="1279" t="str">
        <f>'Nom. Sic. Sem. 4'!$B$25</f>
        <v>Reyes A. Fernández</v>
      </c>
      <c r="D271" s="1279"/>
      <c r="E271" s="1279"/>
      <c r="F271" s="1280"/>
      <c r="G271" s="60"/>
      <c r="I271" s="1277" t="s">
        <v>122</v>
      </c>
      <c r="J271" s="1278"/>
      <c r="K271" s="1279" t="str">
        <f>'Nom. Sic. Sem. 4'!$B$26</f>
        <v>Antonio Bravo</v>
      </c>
      <c r="L271" s="1279"/>
      <c r="M271" s="1279"/>
      <c r="N271" s="1280"/>
    </row>
    <row r="272" spans="1:14">
      <c r="A272" s="58"/>
      <c r="B272" s="59"/>
      <c r="C272" s="61"/>
      <c r="D272" s="61"/>
      <c r="E272" s="61"/>
      <c r="F272" s="62"/>
      <c r="G272" s="63"/>
      <c r="I272" s="58"/>
      <c r="J272" s="59"/>
      <c r="K272" s="61"/>
      <c r="L272" s="61"/>
      <c r="M272" s="61"/>
      <c r="N272" s="62"/>
    </row>
    <row r="273" spans="1:14">
      <c r="A273" s="64">
        <f>'Nom. Sic. Sem. 4'!$L$25</f>
        <v>5</v>
      </c>
      <c r="B273" s="52" t="s">
        <v>123</v>
      </c>
      <c r="C273" s="52"/>
      <c r="D273" s="52"/>
      <c r="E273" s="1272">
        <f>'Nom. Sic. Sem. 4'!$M$25</f>
        <v>3000</v>
      </c>
      <c r="F273" s="1273"/>
      <c r="G273" s="65"/>
      <c r="I273" s="64">
        <f>'Nom. Sic. Sem. 4'!$L$26</f>
        <v>5</v>
      </c>
      <c r="J273" s="52" t="s">
        <v>123</v>
      </c>
      <c r="K273" s="52"/>
      <c r="L273" s="52"/>
      <c r="M273" s="1272">
        <f>'Nom. Sic. Sem. 4'!$M$26</f>
        <v>3000</v>
      </c>
      <c r="N273" s="1273"/>
    </row>
    <row r="274" spans="1:14">
      <c r="A274" s="64"/>
      <c r="B274" s="52"/>
      <c r="C274" s="52"/>
      <c r="D274" s="52"/>
      <c r="E274" s="1272">
        <v>0</v>
      </c>
      <c r="F274" s="1273"/>
      <c r="G274" s="65"/>
      <c r="I274" s="64"/>
      <c r="J274" s="52"/>
      <c r="K274" s="52"/>
      <c r="L274" s="52"/>
      <c r="M274" s="1272">
        <v>0</v>
      </c>
      <c r="N274" s="1273"/>
    </row>
    <row r="275" spans="1:14">
      <c r="A275" s="64"/>
      <c r="B275" s="52" t="s">
        <v>124</v>
      </c>
      <c r="C275" s="52"/>
      <c r="D275" s="52"/>
      <c r="E275" s="1272">
        <f>'Nom. Sic. Sem. 4'!$N$25</f>
        <v>0</v>
      </c>
      <c r="F275" s="1273"/>
      <c r="G275" s="65"/>
      <c r="I275" s="64"/>
      <c r="J275" s="52" t="s">
        <v>124</v>
      </c>
      <c r="K275" s="52"/>
      <c r="L275" s="52"/>
      <c r="M275" s="1272">
        <f>'Nom. Sic. Sem. 4'!$N$26</f>
        <v>0</v>
      </c>
      <c r="N275" s="1273"/>
    </row>
    <row r="276" spans="1:14">
      <c r="A276" s="66">
        <v>0</v>
      </c>
      <c r="B276" s="52" t="s">
        <v>125</v>
      </c>
      <c r="C276" s="52"/>
      <c r="D276" s="52"/>
      <c r="E276" s="1272">
        <v>0</v>
      </c>
      <c r="F276" s="1273"/>
      <c r="G276" s="65"/>
      <c r="I276" s="66">
        <v>0</v>
      </c>
      <c r="J276" s="52" t="s">
        <v>125</v>
      </c>
      <c r="K276" s="52"/>
      <c r="L276" s="52"/>
      <c r="M276" s="1272">
        <v>0</v>
      </c>
      <c r="N276" s="1273"/>
    </row>
    <row r="277" spans="1:14">
      <c r="A277" s="66">
        <v>0</v>
      </c>
      <c r="B277" s="52" t="s">
        <v>126</v>
      </c>
      <c r="C277" s="52"/>
      <c r="D277" s="52"/>
      <c r="E277" s="1272">
        <v>0</v>
      </c>
      <c r="F277" s="1273"/>
      <c r="G277" s="65"/>
      <c r="I277" s="66">
        <v>0</v>
      </c>
      <c r="J277" s="52" t="s">
        <v>126</v>
      </c>
      <c r="K277" s="52"/>
      <c r="L277" s="52"/>
      <c r="M277" s="1272">
        <v>0</v>
      </c>
      <c r="N277" s="1273"/>
    </row>
    <row r="278" spans="1:14">
      <c r="A278" s="66">
        <f>'Nom. Sic. Sem. 4'!V25</f>
        <v>0</v>
      </c>
      <c r="B278" s="226" t="s">
        <v>261</v>
      </c>
      <c r="C278" s="226"/>
      <c r="D278" s="78"/>
      <c r="E278" s="1298">
        <f>'Nom. Sic. Sem. 4'!W25</f>
        <v>0</v>
      </c>
      <c r="F278" s="1299"/>
      <c r="G278" s="65"/>
      <c r="I278" s="66">
        <f>'Nom. Sic. Sem. 4'!V26</f>
        <v>0</v>
      </c>
      <c r="J278" s="226" t="s">
        <v>261</v>
      </c>
      <c r="K278" s="226"/>
      <c r="L278" s="78"/>
      <c r="M278" s="1298">
        <f>'Nom. Sic. Sem. 4'!W26</f>
        <v>0</v>
      </c>
      <c r="N278" s="1299"/>
    </row>
    <row r="279" spans="1:14">
      <c r="A279" s="66">
        <f>'Nom. Sic. Sem. 4'!X25</f>
        <v>1</v>
      </c>
      <c r="B279" s="226" t="s">
        <v>262</v>
      </c>
      <c r="C279" s="226"/>
      <c r="D279" s="78"/>
      <c r="E279" s="1298">
        <f>'Nom. Sic. Sem. 4'!Y25</f>
        <v>1050</v>
      </c>
      <c r="F279" s="1299"/>
      <c r="G279" s="65"/>
      <c r="I279" s="66">
        <f>'Nom. Sic. Sem. 4'!X26</f>
        <v>1</v>
      </c>
      <c r="J279" s="226" t="s">
        <v>262</v>
      </c>
      <c r="K279" s="226"/>
      <c r="L279" s="78"/>
      <c r="M279" s="1298">
        <f>'Nom. Sic. Sem. 4'!Y26</f>
        <v>1050</v>
      </c>
      <c r="N279" s="1299"/>
    </row>
    <row r="280" spans="1:14">
      <c r="A280" s="66">
        <f>'Nom. Sic. Sem. 4'!$AB$25</f>
        <v>2</v>
      </c>
      <c r="B280" s="52" t="s">
        <v>128</v>
      </c>
      <c r="C280" s="52"/>
      <c r="D280" s="52"/>
      <c r="E280" s="1272">
        <f>'Nom. Sic. Sem. 4'!$AC$25</f>
        <v>1620</v>
      </c>
      <c r="F280" s="1273"/>
      <c r="G280" s="65"/>
      <c r="I280" s="66">
        <f>'Nom. Sic. Sem. 4'!$AB$26</f>
        <v>2</v>
      </c>
      <c r="J280" s="52" t="s">
        <v>128</v>
      </c>
      <c r="K280" s="52"/>
      <c r="L280" s="52"/>
      <c r="M280" s="1272">
        <f>'Nom. Sic. Sem. 4'!$AC$26</f>
        <v>1620</v>
      </c>
      <c r="N280" s="1273"/>
    </row>
    <row r="281" spans="1:14">
      <c r="A281" s="66">
        <f>'Nom. Sic. Sem. 4'!$O$25</f>
        <v>0</v>
      </c>
      <c r="B281" s="1267" t="str">
        <f>'Nom. Sic. Sem. 1'!$O$4</f>
        <v>PR / RM /F</v>
      </c>
      <c r="C281" s="1267"/>
      <c r="D281" s="1267"/>
      <c r="E281" s="1272">
        <f>'Nom. Sic. Sem. 4'!$P$25</f>
        <v>0</v>
      </c>
      <c r="F281" s="1273"/>
      <c r="G281" s="65"/>
      <c r="I281" s="66">
        <f>'Nom. Sic. Sem. 4'!$O$26</f>
        <v>0</v>
      </c>
      <c r="J281" s="1267" t="str">
        <f>'Nom. Sic. Sem. 1'!$O$4</f>
        <v>PR / RM /F</v>
      </c>
      <c r="K281" s="1267"/>
      <c r="L281" s="1267"/>
      <c r="M281" s="1272">
        <f>'Nom. Sic. Sem. 4'!$P$26</f>
        <v>0</v>
      </c>
      <c r="N281" s="1273"/>
    </row>
    <row r="282" spans="1:14" ht="16.5" customHeight="1">
      <c r="A282" s="51"/>
      <c r="B282" s="1261" t="s">
        <v>10</v>
      </c>
      <c r="C282" s="1261"/>
      <c r="D282" s="52"/>
      <c r="E282" s="1259">
        <f>SUM(E273:F281)</f>
        <v>5670</v>
      </c>
      <c r="F282" s="1262"/>
      <c r="G282" s="69"/>
      <c r="I282" s="51"/>
      <c r="J282" s="1261" t="s">
        <v>10</v>
      </c>
      <c r="K282" s="1261"/>
      <c r="L282" s="52"/>
      <c r="M282" s="1259">
        <f>SUM(M273:N281)</f>
        <v>5670</v>
      </c>
      <c r="N282" s="1262"/>
    </row>
    <row r="283" spans="1:14">
      <c r="A283" s="1263" t="s">
        <v>105</v>
      </c>
      <c r="B283" s="1248"/>
      <c r="C283" s="1248"/>
      <c r="D283" s="1248"/>
      <c r="E283" s="1257"/>
      <c r="F283" s="1258"/>
      <c r="G283" s="69"/>
      <c r="I283" s="1263" t="s">
        <v>105</v>
      </c>
      <c r="J283" s="1248"/>
      <c r="K283" s="1248"/>
      <c r="L283" s="1248"/>
      <c r="M283" s="1257"/>
      <c r="N283" s="1258"/>
    </row>
    <row r="284" spans="1:14">
      <c r="A284" s="1266" t="s">
        <v>129</v>
      </c>
      <c r="B284" s="1267"/>
      <c r="C284" s="1267"/>
      <c r="D284" s="73">
        <f>'Nom. Sic. Sem. 4'!$AG$25</f>
        <v>0</v>
      </c>
      <c r="E284" s="52"/>
      <c r="F284" s="54"/>
      <c r="G284" s="55"/>
      <c r="I284" s="1266" t="s">
        <v>129</v>
      </c>
      <c r="J284" s="1267"/>
      <c r="K284" s="1267"/>
      <c r="L284" s="73">
        <f>'Nom. Sic. Sem. 4'!$AG$26</f>
        <v>0</v>
      </c>
      <c r="M284" s="52"/>
      <c r="N284" s="54"/>
    </row>
    <row r="285" spans="1:14">
      <c r="A285" s="1266" t="s">
        <v>130</v>
      </c>
      <c r="B285" s="1267"/>
      <c r="C285" s="1267"/>
      <c r="D285" s="73">
        <f>'Nom. Sic. Sem. 4'!$AE$25</f>
        <v>189</v>
      </c>
      <c r="E285" s="73"/>
      <c r="F285" s="54"/>
      <c r="G285" s="55"/>
      <c r="I285" s="1266" t="s">
        <v>130</v>
      </c>
      <c r="J285" s="1267"/>
      <c r="K285" s="1267"/>
      <c r="L285" s="73">
        <f>'Nom. Sic. Sem. 4'!$AE$26</f>
        <v>189</v>
      </c>
      <c r="M285" s="73"/>
      <c r="N285" s="54"/>
    </row>
    <row r="286" spans="1:14">
      <c r="A286" s="72" t="s">
        <v>131</v>
      </c>
      <c r="B286" s="68"/>
      <c r="C286" s="68"/>
      <c r="D286" s="73">
        <f>'Nom. Sic. Sem. 4'!$AF$25</f>
        <v>56.7</v>
      </c>
      <c r="E286" s="52"/>
      <c r="F286" s="54"/>
      <c r="G286" s="55"/>
      <c r="I286" s="72" t="s">
        <v>131</v>
      </c>
      <c r="J286" s="68"/>
      <c r="K286" s="68"/>
      <c r="L286" s="73">
        <f>'Nom. Sic. Sem. 4'!$AF$26</f>
        <v>56.7</v>
      </c>
      <c r="M286" s="52"/>
      <c r="N286" s="54"/>
    </row>
    <row r="287" spans="1:14">
      <c r="A287" s="1266" t="s">
        <v>132</v>
      </c>
      <c r="B287" s="1267"/>
      <c r="C287" s="1267"/>
      <c r="D287" s="73">
        <f>'Nom. Sic. Sem. 4'!$AH$25</f>
        <v>0</v>
      </c>
      <c r="E287" s="52"/>
      <c r="F287" s="54"/>
      <c r="G287" s="55"/>
      <c r="I287" s="1266" t="s">
        <v>132</v>
      </c>
      <c r="J287" s="1267"/>
      <c r="K287" s="1267"/>
      <c r="L287" s="73">
        <f>'Nom. Sic. Sem. 4'!$AH$26</f>
        <v>0</v>
      </c>
      <c r="M287" s="52"/>
      <c r="N287" s="54"/>
    </row>
    <row r="288" spans="1:14">
      <c r="A288" s="1266" t="s">
        <v>133</v>
      </c>
      <c r="B288" s="1267"/>
      <c r="C288" s="1267"/>
      <c r="D288" s="73">
        <f>'Nom. Sic. Sem. 4'!$AI$25</f>
        <v>56.7</v>
      </c>
      <c r="E288" s="52"/>
      <c r="F288" s="54"/>
      <c r="G288" s="55"/>
      <c r="I288" s="1266" t="s">
        <v>133</v>
      </c>
      <c r="J288" s="1267"/>
      <c r="K288" s="1267"/>
      <c r="L288" s="73">
        <f>'Nom. Sic. Sem. 4'!$AI$26</f>
        <v>56.7</v>
      </c>
      <c r="M288" s="52"/>
      <c r="N288" s="54"/>
    </row>
    <row r="289" spans="1:14" ht="13.5" thickBot="1">
      <c r="A289" s="1268" t="s">
        <v>134</v>
      </c>
      <c r="B289" s="1257"/>
      <c r="C289" s="1257"/>
      <c r="D289" s="52"/>
      <c r="E289" s="1269">
        <f>SUM(D284:D288)</f>
        <v>302.39999999999998</v>
      </c>
      <c r="F289" s="1258"/>
      <c r="G289" s="69"/>
      <c r="I289" s="1268" t="s">
        <v>134</v>
      </c>
      <c r="J289" s="1257"/>
      <c r="K289" s="1257"/>
      <c r="L289" s="52"/>
      <c r="M289" s="1269">
        <f>SUM(L284:L288)</f>
        <v>302.39999999999998</v>
      </c>
      <c r="N289" s="1258"/>
    </row>
    <row r="290" spans="1:14" ht="20.25" customHeight="1" thickBot="1">
      <c r="A290" s="51"/>
      <c r="B290" s="1248" t="s">
        <v>104</v>
      </c>
      <c r="C290" s="1248"/>
      <c r="D290" s="1248"/>
      <c r="E290" s="1249">
        <f>(E282-E289)</f>
        <v>5367.6</v>
      </c>
      <c r="F290" s="1250"/>
      <c r="G290" s="69"/>
      <c r="I290" s="51"/>
      <c r="J290" s="1248" t="s">
        <v>104</v>
      </c>
      <c r="K290" s="1248"/>
      <c r="L290" s="1248"/>
      <c r="M290" s="1249">
        <f>(M282-M289)</f>
        <v>5367.6</v>
      </c>
      <c r="N290" s="1250"/>
    </row>
    <row r="291" spans="1:14">
      <c r="A291" s="51"/>
      <c r="B291" s="52"/>
      <c r="C291" s="52"/>
      <c r="D291" s="52"/>
      <c r="E291" s="52"/>
      <c r="F291" s="54"/>
      <c r="G291" s="55"/>
      <c r="I291" s="51"/>
      <c r="J291" s="52"/>
      <c r="K291" s="52"/>
      <c r="L291" s="52"/>
      <c r="M291" s="52"/>
      <c r="N291" s="54"/>
    </row>
    <row r="292" spans="1:14">
      <c r="A292" s="51"/>
      <c r="B292" s="52"/>
      <c r="C292" s="52"/>
      <c r="D292" s="52"/>
      <c r="E292" s="52"/>
      <c r="F292" s="54"/>
      <c r="G292" s="55"/>
      <c r="I292" s="51"/>
      <c r="J292" s="52"/>
      <c r="K292" s="52"/>
      <c r="L292" s="52"/>
      <c r="M292" s="52"/>
      <c r="N292" s="54"/>
    </row>
    <row r="293" spans="1:14">
      <c r="A293" s="1253"/>
      <c r="B293" s="1254"/>
      <c r="C293" s="1254"/>
      <c r="D293" s="52" t="s">
        <v>135</v>
      </c>
      <c r="E293" s="52"/>
      <c r="F293" s="54"/>
      <c r="G293" s="55"/>
      <c r="I293" s="1253"/>
      <c r="J293" s="1254"/>
      <c r="K293" s="1254"/>
      <c r="L293" s="52" t="s">
        <v>135</v>
      </c>
      <c r="M293" s="52"/>
      <c r="N293" s="54"/>
    </row>
    <row r="294" spans="1:14">
      <c r="A294" s="1255" t="s">
        <v>136</v>
      </c>
      <c r="B294" s="1256"/>
      <c r="C294" s="1256"/>
      <c r="D294" s="1257" t="s">
        <v>137</v>
      </c>
      <c r="E294" s="1257"/>
      <c r="F294" s="1258"/>
      <c r="G294" s="69"/>
      <c r="I294" s="1255" t="s">
        <v>136</v>
      </c>
      <c r="J294" s="1256"/>
      <c r="K294" s="1256"/>
      <c r="L294" s="1257" t="s">
        <v>137</v>
      </c>
      <c r="M294" s="1257"/>
      <c r="N294" s="1258"/>
    </row>
    <row r="295" spans="1:14" ht="13.5" thickBot="1">
      <c r="A295" s="75"/>
      <c r="B295" s="76"/>
      <c r="C295" s="76"/>
      <c r="D295" s="76"/>
      <c r="E295" s="76"/>
      <c r="F295" s="77"/>
      <c r="G295" s="55"/>
      <c r="I295" s="75"/>
      <c r="J295" s="76"/>
      <c r="K295" s="76"/>
      <c r="L295" s="76"/>
      <c r="M295" s="76"/>
      <c r="N295" s="77"/>
    </row>
    <row r="296" spans="1:14" ht="13.5" thickBot="1">
      <c r="A296" s="78"/>
      <c r="B296" s="57"/>
      <c r="C296" s="52"/>
      <c r="D296" s="57"/>
      <c r="E296" s="52"/>
      <c r="F296" s="52"/>
      <c r="G296" s="52"/>
      <c r="H296" s="52"/>
      <c r="I296" s="78"/>
      <c r="J296" s="57"/>
      <c r="K296" s="52"/>
      <c r="L296" s="57"/>
      <c r="M296" s="52"/>
      <c r="N296" s="52"/>
    </row>
    <row r="297" spans="1:14" ht="19.5" customHeight="1">
      <c r="A297" s="1274" t="s">
        <v>138</v>
      </c>
      <c r="B297" s="1275"/>
      <c r="C297" s="1275"/>
      <c r="D297" s="1275"/>
      <c r="E297" s="1275"/>
      <c r="F297" s="1276"/>
      <c r="G297" s="50"/>
      <c r="I297" s="1274" t="s">
        <v>138</v>
      </c>
      <c r="J297" s="1275"/>
      <c r="K297" s="1275"/>
      <c r="L297" s="1275"/>
      <c r="M297" s="1275"/>
      <c r="N297" s="1276"/>
    </row>
    <row r="298" spans="1:14">
      <c r="A298" s="51"/>
      <c r="B298" s="52"/>
      <c r="C298" s="52"/>
      <c r="D298" s="53"/>
      <c r="E298" s="52"/>
      <c r="F298" s="54"/>
      <c r="G298" s="55"/>
      <c r="I298" s="51"/>
      <c r="J298" s="52"/>
      <c r="K298" s="52"/>
      <c r="L298" s="53"/>
      <c r="M298" s="52"/>
      <c r="N298" s="54"/>
    </row>
    <row r="299" spans="1:14">
      <c r="A299" s="56" t="s">
        <v>120</v>
      </c>
      <c r="B299" s="57">
        <f>'Nom. Sic. Sem. 4'!$C$4</f>
        <v>43549</v>
      </c>
      <c r="C299" s="52" t="s">
        <v>16</v>
      </c>
      <c r="D299" s="57">
        <f>'Nom. Sic. Sem. 4'!$G$4</f>
        <v>43555</v>
      </c>
      <c r="E299" s="52" t="s">
        <v>121</v>
      </c>
      <c r="F299" s="54">
        <f>'Nom. Sic. Sem. 1'!$J$4</f>
        <v>2019</v>
      </c>
      <c r="G299" s="55"/>
      <c r="I299" s="56" t="s">
        <v>120</v>
      </c>
      <c r="J299" s="57">
        <f>'Nom. Sic. Sem. 4'!$C$4</f>
        <v>43549</v>
      </c>
      <c r="K299" s="52" t="s">
        <v>16</v>
      </c>
      <c r="L299" s="57">
        <f>'Nom. Sic. Sem. 4'!$G$4</f>
        <v>43555</v>
      </c>
      <c r="M299" s="52" t="s">
        <v>121</v>
      </c>
      <c r="N299" s="54">
        <f>'Nom. Sic. Sem. 1'!$J$4</f>
        <v>2019</v>
      </c>
    </row>
    <row r="300" spans="1:14">
      <c r="A300" s="1277" t="s">
        <v>122</v>
      </c>
      <c r="B300" s="1278"/>
      <c r="C300" s="1279" t="str">
        <f>'Nom. Sic. Sem. 4'!$B$27</f>
        <v>Marco A. González</v>
      </c>
      <c r="D300" s="1279"/>
      <c r="E300" s="1279"/>
      <c r="F300" s="1280"/>
      <c r="G300" s="60"/>
      <c r="I300" s="1277" t="s">
        <v>122</v>
      </c>
      <c r="J300" s="1278"/>
      <c r="K300" s="1279" t="e">
        <f>'Nom. Sic. Sem. 4'!#REF!</f>
        <v>#REF!</v>
      </c>
      <c r="L300" s="1279"/>
      <c r="M300" s="1279"/>
      <c r="N300" s="1280"/>
    </row>
    <row r="301" spans="1:14">
      <c r="A301" s="58"/>
      <c r="B301" s="59"/>
      <c r="C301" s="61"/>
      <c r="D301" s="61"/>
      <c r="E301" s="61"/>
      <c r="F301" s="62"/>
      <c r="G301" s="63"/>
      <c r="I301" s="58"/>
      <c r="J301" s="59"/>
      <c r="K301" s="61"/>
      <c r="L301" s="61"/>
      <c r="M301" s="61"/>
      <c r="N301" s="62"/>
    </row>
    <row r="302" spans="1:14">
      <c r="A302" s="64">
        <f>'Nom. Sic. Sem. 4'!$L$27</f>
        <v>5</v>
      </c>
      <c r="B302" s="52" t="s">
        <v>123</v>
      </c>
      <c r="C302" s="52"/>
      <c r="D302" s="52"/>
      <c r="E302" s="1272">
        <f>'Nom. Sic. Sem. 4'!$M$27</f>
        <v>3270</v>
      </c>
      <c r="F302" s="1273"/>
      <c r="G302" s="65"/>
      <c r="I302" s="64" t="e">
        <f>'Nom. Sic. Sem. 4'!#REF!</f>
        <v>#REF!</v>
      </c>
      <c r="J302" s="52" t="s">
        <v>123</v>
      </c>
      <c r="K302" s="52"/>
      <c r="L302" s="52"/>
      <c r="M302" s="1272" t="e">
        <f>'Nom. Sic. Sem. 4'!#REF!</f>
        <v>#REF!</v>
      </c>
      <c r="N302" s="1273"/>
    </row>
    <row r="303" spans="1:14">
      <c r="A303" s="64"/>
      <c r="B303" s="52"/>
      <c r="C303" s="52"/>
      <c r="D303" s="52"/>
      <c r="E303" s="1272">
        <v>0</v>
      </c>
      <c r="F303" s="1273"/>
      <c r="G303" s="65"/>
      <c r="I303" s="64"/>
      <c r="J303" s="52"/>
      <c r="K303" s="52"/>
      <c r="L303" s="52"/>
      <c r="M303" s="1272">
        <v>0</v>
      </c>
      <c r="N303" s="1273"/>
    </row>
    <row r="304" spans="1:14">
      <c r="A304" s="64"/>
      <c r="B304" s="52" t="s">
        <v>124</v>
      </c>
      <c r="C304" s="52"/>
      <c r="D304" s="52"/>
      <c r="E304" s="1272">
        <f>'Nom. Sic. Sem. 4'!$N$27</f>
        <v>0</v>
      </c>
      <c r="F304" s="1273"/>
      <c r="G304" s="65"/>
      <c r="I304" s="64"/>
      <c r="J304" s="52" t="s">
        <v>124</v>
      </c>
      <c r="K304" s="52"/>
      <c r="L304" s="52"/>
      <c r="M304" s="1272" t="e">
        <f>'Nom. Sic. Sem. 4'!#REF!</f>
        <v>#REF!</v>
      </c>
      <c r="N304" s="1273"/>
    </row>
    <row r="305" spans="1:14">
      <c r="A305" s="66">
        <v>0</v>
      </c>
      <c r="B305" s="52" t="s">
        <v>125</v>
      </c>
      <c r="C305" s="52"/>
      <c r="D305" s="52"/>
      <c r="E305" s="1272">
        <v>0</v>
      </c>
      <c r="F305" s="1273"/>
      <c r="G305" s="65"/>
      <c r="I305" s="66">
        <v>0</v>
      </c>
      <c r="J305" s="52" t="s">
        <v>125</v>
      </c>
      <c r="K305" s="52"/>
      <c r="L305" s="52"/>
      <c r="M305" s="1272">
        <v>0</v>
      </c>
      <c r="N305" s="1273"/>
    </row>
    <row r="306" spans="1:14">
      <c r="A306" s="66">
        <v>0</v>
      </c>
      <c r="B306" s="52" t="s">
        <v>126</v>
      </c>
      <c r="C306" s="52"/>
      <c r="D306" s="52"/>
      <c r="E306" s="1272">
        <v>0</v>
      </c>
      <c r="F306" s="1273"/>
      <c r="G306" s="65"/>
      <c r="I306" s="66">
        <v>0</v>
      </c>
      <c r="J306" s="52" t="s">
        <v>126</v>
      </c>
      <c r="K306" s="52"/>
      <c r="L306" s="52"/>
      <c r="M306" s="1272">
        <v>0</v>
      </c>
      <c r="N306" s="1273"/>
    </row>
    <row r="307" spans="1:14">
      <c r="A307" s="66">
        <f>'Nom. Sic. Sem. 4'!V27</f>
        <v>0</v>
      </c>
      <c r="B307" s="226" t="s">
        <v>261</v>
      </c>
      <c r="C307" s="226"/>
      <c r="D307" s="78"/>
      <c r="E307" s="1298">
        <f>'Nom. Sic. Sem. 4'!W27</f>
        <v>0</v>
      </c>
      <c r="F307" s="1299"/>
      <c r="G307" s="65"/>
      <c r="I307" s="66" t="e">
        <f>'Nom. Sic. Sem. 4'!#REF!</f>
        <v>#REF!</v>
      </c>
      <c r="J307" s="226" t="s">
        <v>261</v>
      </c>
      <c r="K307" s="226"/>
      <c r="L307" s="78"/>
      <c r="M307" s="1298" t="e">
        <f>'Nom. Sic. Sem. 4'!#REF!</f>
        <v>#REF!</v>
      </c>
      <c r="N307" s="1299"/>
    </row>
    <row r="308" spans="1:14">
      <c r="A308" s="66">
        <f>'Nom. Sic. Sem. 4'!X27</f>
        <v>1</v>
      </c>
      <c r="B308" s="226" t="s">
        <v>262</v>
      </c>
      <c r="C308" s="226"/>
      <c r="D308" s="78"/>
      <c r="E308" s="1298">
        <f>'Nom. Sic. Sem. 4'!Y27</f>
        <v>1144.5</v>
      </c>
      <c r="F308" s="1299"/>
      <c r="G308" s="65"/>
      <c r="I308" s="66" t="e">
        <f>'Nom. Sic. Sem. 4'!#REF!</f>
        <v>#REF!</v>
      </c>
      <c r="J308" s="226" t="s">
        <v>262</v>
      </c>
      <c r="K308" s="226"/>
      <c r="L308" s="78"/>
      <c r="M308" s="1298" t="e">
        <f>'Nom. Sic. Sem. 4'!#REF!</f>
        <v>#REF!</v>
      </c>
      <c r="N308" s="1299"/>
    </row>
    <row r="309" spans="1:14">
      <c r="A309" s="66">
        <f>'Nom. Sic. Sem. 4'!$AB$27</f>
        <v>2</v>
      </c>
      <c r="B309" s="52" t="s">
        <v>128</v>
      </c>
      <c r="C309" s="52"/>
      <c r="D309" s="52"/>
      <c r="E309" s="1272">
        <f>'Nom. Sic. Sem. 4'!$AC$27</f>
        <v>1765.8</v>
      </c>
      <c r="F309" s="1273"/>
      <c r="G309" s="65"/>
      <c r="I309" s="66" t="e">
        <f>'Nom. Sic. Sem. 4'!#REF!</f>
        <v>#REF!</v>
      </c>
      <c r="J309" s="52" t="s">
        <v>128</v>
      </c>
      <c r="K309" s="52"/>
      <c r="L309" s="52"/>
      <c r="M309" s="1272" t="e">
        <f>'Nom. Sic. Sem. 4'!#REF!</f>
        <v>#REF!</v>
      </c>
      <c r="N309" s="1273"/>
    </row>
    <row r="310" spans="1:14">
      <c r="A310" s="66">
        <f>'Nom. Sic. Sem. 4'!$O$27</f>
        <v>0</v>
      </c>
      <c r="B310" s="1267" t="str">
        <f>'Nom. Sic. Sem. 1'!$O$4</f>
        <v>PR / RM /F</v>
      </c>
      <c r="C310" s="1267"/>
      <c r="D310" s="1267"/>
      <c r="E310" s="1272">
        <f>'Nom. Sic. Sem. 4'!$P$27</f>
        <v>0</v>
      </c>
      <c r="F310" s="1273"/>
      <c r="G310" s="65"/>
      <c r="I310" s="66" t="e">
        <f>'Nom. Sic. Sem. 4'!#REF!</f>
        <v>#REF!</v>
      </c>
      <c r="J310" s="1267" t="str">
        <f>'Nom. Sic. Sem. 1'!$O$4</f>
        <v>PR / RM /F</v>
      </c>
      <c r="K310" s="1267"/>
      <c r="L310" s="1267"/>
      <c r="M310" s="1272" t="e">
        <f>'Nom. Sic. Sem. 4'!#REF!</f>
        <v>#REF!</v>
      </c>
      <c r="N310" s="1273"/>
    </row>
    <row r="311" spans="1:14" ht="16.5" customHeight="1">
      <c r="A311" s="51"/>
      <c r="B311" s="1261" t="s">
        <v>10</v>
      </c>
      <c r="C311" s="1261"/>
      <c r="D311" s="52"/>
      <c r="E311" s="1259">
        <f>SUM(E302:F310)</f>
        <v>6180.3</v>
      </c>
      <c r="F311" s="1262"/>
      <c r="G311" s="69"/>
      <c r="I311" s="51"/>
      <c r="J311" s="1261" t="s">
        <v>10</v>
      </c>
      <c r="K311" s="1261"/>
      <c r="L311" s="52"/>
      <c r="M311" s="1259" t="e">
        <f>SUM(M302:N310)</f>
        <v>#REF!</v>
      </c>
      <c r="N311" s="1262"/>
    </row>
    <row r="312" spans="1:14">
      <c r="A312" s="1263" t="s">
        <v>105</v>
      </c>
      <c r="B312" s="1248"/>
      <c r="C312" s="1248"/>
      <c r="D312" s="1248"/>
      <c r="E312" s="1257"/>
      <c r="F312" s="1258"/>
      <c r="G312" s="69"/>
      <c r="I312" s="1263" t="s">
        <v>105</v>
      </c>
      <c r="J312" s="1248"/>
      <c r="K312" s="1248"/>
      <c r="L312" s="1248"/>
      <c r="M312" s="1257"/>
      <c r="N312" s="1258"/>
    </row>
    <row r="313" spans="1:14">
      <c r="A313" s="1266" t="s">
        <v>129</v>
      </c>
      <c r="B313" s="1267"/>
      <c r="C313" s="1267"/>
      <c r="D313" s="73">
        <f>'Nom. Sic. Sem. 4'!$AG$27</f>
        <v>0</v>
      </c>
      <c r="E313" s="52"/>
      <c r="F313" s="54"/>
      <c r="G313" s="55"/>
      <c r="I313" s="1266" t="s">
        <v>129</v>
      </c>
      <c r="J313" s="1267"/>
      <c r="K313" s="1267"/>
      <c r="L313" s="73" t="e">
        <f>'Nom. Sic. Sem. 4'!#REF!</f>
        <v>#REF!</v>
      </c>
      <c r="M313" s="52"/>
      <c r="N313" s="54"/>
    </row>
    <row r="314" spans="1:14">
      <c r="A314" s="1266" t="s">
        <v>130</v>
      </c>
      <c r="B314" s="1267"/>
      <c r="C314" s="1267"/>
      <c r="D314" s="73">
        <f>'Nom. Sic. Sem. 4'!$AE$27</f>
        <v>0</v>
      </c>
      <c r="E314" s="73"/>
      <c r="F314" s="54"/>
      <c r="G314" s="55"/>
      <c r="I314" s="1266" t="s">
        <v>130</v>
      </c>
      <c r="J314" s="1267"/>
      <c r="K314" s="1267"/>
      <c r="L314" s="73" t="e">
        <f>'Nom. Sic. Sem. 4'!#REF!</f>
        <v>#REF!</v>
      </c>
      <c r="M314" s="73"/>
      <c r="N314" s="54"/>
    </row>
    <row r="315" spans="1:14">
      <c r="A315" s="72" t="s">
        <v>131</v>
      </c>
      <c r="B315" s="68"/>
      <c r="C315" s="68"/>
      <c r="D315" s="73">
        <f>'Nom. Sic. Sem. 4'!$AF$27</f>
        <v>61.803000000000004</v>
      </c>
      <c r="E315" s="52"/>
      <c r="F315" s="54"/>
      <c r="G315" s="55"/>
      <c r="I315" s="72" t="s">
        <v>131</v>
      </c>
      <c r="J315" s="68"/>
      <c r="K315" s="68"/>
      <c r="L315" s="73" t="e">
        <f>'Nom. Sic. Sem. 4'!#REF!</f>
        <v>#REF!</v>
      </c>
      <c r="M315" s="52"/>
      <c r="N315" s="54"/>
    </row>
    <row r="316" spans="1:14">
      <c r="A316" s="1266" t="s">
        <v>132</v>
      </c>
      <c r="B316" s="1267"/>
      <c r="C316" s="1267"/>
      <c r="D316" s="73">
        <f>'Nom. Sic. Sem. 4'!$AH$27</f>
        <v>0</v>
      </c>
      <c r="E316" s="52"/>
      <c r="F316" s="54"/>
      <c r="G316" s="55"/>
      <c r="I316" s="1266" t="s">
        <v>132</v>
      </c>
      <c r="J316" s="1267"/>
      <c r="K316" s="1267"/>
      <c r="L316" s="73" t="e">
        <f>'Nom. Sic. Sem. 4'!#REF!</f>
        <v>#REF!</v>
      </c>
      <c r="M316" s="52"/>
      <c r="N316" s="54"/>
    </row>
    <row r="317" spans="1:14">
      <c r="A317" s="1266" t="s">
        <v>133</v>
      </c>
      <c r="B317" s="1267"/>
      <c r="C317" s="1267"/>
      <c r="D317" s="73">
        <f>'Nom. Sic. Sem. 4'!$AI$27</f>
        <v>61.803000000000004</v>
      </c>
      <c r="E317" s="52"/>
      <c r="F317" s="54"/>
      <c r="G317" s="55"/>
      <c r="I317" s="1266" t="s">
        <v>133</v>
      </c>
      <c r="J317" s="1267"/>
      <c r="K317" s="1267"/>
      <c r="L317" s="73" t="e">
        <f>'Nom. Sic. Sem. 4'!#REF!</f>
        <v>#REF!</v>
      </c>
      <c r="M317" s="52"/>
      <c r="N317" s="54"/>
    </row>
    <row r="318" spans="1:14" ht="13.5" thickBot="1">
      <c r="A318" s="1268" t="s">
        <v>134</v>
      </c>
      <c r="B318" s="1257"/>
      <c r="C318" s="1257"/>
      <c r="D318" s="52"/>
      <c r="E318" s="1269">
        <f>SUM(D313:D317)</f>
        <v>123.60600000000001</v>
      </c>
      <c r="F318" s="1258"/>
      <c r="G318" s="69"/>
      <c r="I318" s="1268" t="s">
        <v>134</v>
      </c>
      <c r="J318" s="1257"/>
      <c r="K318" s="1257"/>
      <c r="L318" s="52"/>
      <c r="M318" s="1269" t="e">
        <f>SUM(L313:L317)</f>
        <v>#REF!</v>
      </c>
      <c r="N318" s="1258"/>
    </row>
    <row r="319" spans="1:14" ht="20.25" customHeight="1" thickBot="1">
      <c r="A319" s="51"/>
      <c r="B319" s="1248" t="s">
        <v>104</v>
      </c>
      <c r="C319" s="1248"/>
      <c r="D319" s="1248"/>
      <c r="E319" s="1249">
        <f>(E311-E318)</f>
        <v>6056.6940000000004</v>
      </c>
      <c r="F319" s="1250"/>
      <c r="G319" s="69"/>
      <c r="I319" s="51"/>
      <c r="J319" s="1248" t="s">
        <v>104</v>
      </c>
      <c r="K319" s="1248"/>
      <c r="L319" s="1248"/>
      <c r="M319" s="1249" t="e">
        <f>(M311-M318)</f>
        <v>#REF!</v>
      </c>
      <c r="N319" s="1250"/>
    </row>
    <row r="320" spans="1:14">
      <c r="A320" s="51"/>
      <c r="B320" s="52"/>
      <c r="C320" s="52"/>
      <c r="D320" s="52"/>
      <c r="E320" s="52"/>
      <c r="F320" s="54"/>
      <c r="G320" s="55"/>
      <c r="I320" s="51"/>
      <c r="J320" s="52"/>
      <c r="K320" s="52"/>
      <c r="L320" s="52"/>
      <c r="M320" s="52"/>
      <c r="N320" s="54"/>
    </row>
    <row r="321" spans="1:14">
      <c r="A321" s="51"/>
      <c r="B321" s="52"/>
      <c r="C321" s="52"/>
      <c r="D321" s="52"/>
      <c r="E321" s="52"/>
      <c r="F321" s="54"/>
      <c r="G321" s="55"/>
      <c r="I321" s="51"/>
      <c r="J321" s="52"/>
      <c r="K321" s="52"/>
      <c r="L321" s="52"/>
      <c r="M321" s="52"/>
      <c r="N321" s="54"/>
    </row>
    <row r="322" spans="1:14">
      <c r="A322" s="1253"/>
      <c r="B322" s="1254"/>
      <c r="C322" s="1254"/>
      <c r="D322" s="52" t="s">
        <v>135</v>
      </c>
      <c r="E322" s="52"/>
      <c r="F322" s="54"/>
      <c r="G322" s="55"/>
      <c r="I322" s="1253"/>
      <c r="J322" s="1254"/>
      <c r="K322" s="1254"/>
      <c r="L322" s="52" t="s">
        <v>135</v>
      </c>
      <c r="M322" s="52"/>
      <c r="N322" s="54"/>
    </row>
    <row r="323" spans="1:14">
      <c r="A323" s="1255" t="s">
        <v>136</v>
      </c>
      <c r="B323" s="1256"/>
      <c r="C323" s="1256"/>
      <c r="D323" s="1257" t="s">
        <v>137</v>
      </c>
      <c r="E323" s="1257"/>
      <c r="F323" s="1258"/>
      <c r="G323" s="69"/>
      <c r="I323" s="1255" t="s">
        <v>136</v>
      </c>
      <c r="J323" s="1256"/>
      <c r="K323" s="1256"/>
      <c r="L323" s="1257" t="s">
        <v>137</v>
      </c>
      <c r="M323" s="1257"/>
      <c r="N323" s="1258"/>
    </row>
    <row r="324" spans="1:14" ht="13.5" thickBot="1">
      <c r="A324" s="75"/>
      <c r="B324" s="76"/>
      <c r="C324" s="76"/>
      <c r="D324" s="76"/>
      <c r="E324" s="76"/>
      <c r="F324" s="77"/>
      <c r="G324" s="55"/>
      <c r="I324" s="75"/>
      <c r="J324" s="76"/>
      <c r="K324" s="76"/>
      <c r="L324" s="76"/>
      <c r="M324" s="76"/>
      <c r="N324" s="77"/>
    </row>
    <row r="325" spans="1:14">
      <c r="A325" s="52"/>
      <c r="B325" s="52"/>
      <c r="C325" s="52"/>
      <c r="D325" s="52"/>
      <c r="E325" s="52"/>
      <c r="F325" s="52"/>
      <c r="G325" s="55"/>
      <c r="H325" s="52"/>
      <c r="I325" s="52"/>
      <c r="J325" s="52"/>
      <c r="K325" s="52"/>
      <c r="L325" s="52"/>
      <c r="M325" s="52"/>
      <c r="N325" s="52"/>
    </row>
    <row r="326" spans="1:14" ht="13.5" thickBot="1">
      <c r="G326" s="55"/>
    </row>
    <row r="327" spans="1:14" ht="19.5" customHeight="1">
      <c r="A327" s="1274" t="s">
        <v>138</v>
      </c>
      <c r="B327" s="1275"/>
      <c r="C327" s="1275"/>
      <c r="D327" s="1275"/>
      <c r="E327" s="1275"/>
      <c r="F327" s="1276"/>
      <c r="G327" s="50"/>
      <c r="I327" s="1274" t="s">
        <v>138</v>
      </c>
      <c r="J327" s="1275"/>
      <c r="K327" s="1275"/>
      <c r="L327" s="1275"/>
      <c r="M327" s="1275"/>
      <c r="N327" s="1276"/>
    </row>
    <row r="328" spans="1:14">
      <c r="A328" s="51"/>
      <c r="B328" s="52"/>
      <c r="C328" s="52"/>
      <c r="D328" s="53"/>
      <c r="E328" s="52"/>
      <c r="F328" s="54"/>
      <c r="G328" s="55"/>
      <c r="I328" s="51"/>
      <c r="J328" s="52"/>
      <c r="K328" s="52"/>
      <c r="L328" s="53"/>
      <c r="M328" s="52"/>
      <c r="N328" s="54"/>
    </row>
    <row r="329" spans="1:14">
      <c r="A329" s="56" t="s">
        <v>120</v>
      </c>
      <c r="B329" s="57">
        <f>'Nom. Sic. Sem. 4'!$C$4</f>
        <v>43549</v>
      </c>
      <c r="C329" s="52" t="s">
        <v>16</v>
      </c>
      <c r="D329" s="57">
        <f>'Nom. Sic. Sem. 4'!$G$4</f>
        <v>43555</v>
      </c>
      <c r="E329" s="52" t="s">
        <v>121</v>
      </c>
      <c r="F329" s="54">
        <f>'Nom. Sic. Sem. 1'!$J$4</f>
        <v>2019</v>
      </c>
      <c r="G329" s="55"/>
      <c r="I329" s="56" t="s">
        <v>120</v>
      </c>
      <c r="J329" s="57">
        <f>'Nom. Sic. Sem. 4'!$C$4</f>
        <v>43549</v>
      </c>
      <c r="K329" s="52" t="s">
        <v>16</v>
      </c>
      <c r="L329" s="57">
        <f>'Nom. Sic. Sem. 4'!$G$4</f>
        <v>43555</v>
      </c>
      <c r="M329" s="52" t="s">
        <v>121</v>
      </c>
      <c r="N329" s="54">
        <f>'Nom. Sic. Sem. 4'!$J$4</f>
        <v>2019</v>
      </c>
    </row>
    <row r="330" spans="1:14">
      <c r="A330" s="1277" t="s">
        <v>122</v>
      </c>
      <c r="B330" s="1278"/>
      <c r="C330" s="1279" t="str">
        <f>'Nom. Sic. Sem. 4'!$B$28</f>
        <v>Argenis Jesús Garcia*</v>
      </c>
      <c r="D330" s="1279"/>
      <c r="E330" s="1279"/>
      <c r="F330" s="1280"/>
      <c r="G330" s="60"/>
      <c r="I330" s="1277" t="s">
        <v>122</v>
      </c>
      <c r="J330" s="1278"/>
      <c r="K330" s="1279" t="str">
        <f>'Nom. Sic. Sem. 4'!$B$29</f>
        <v>Ángel Alberto Torrealba</v>
      </c>
      <c r="L330" s="1279"/>
      <c r="M330" s="1279"/>
      <c r="N330" s="1280"/>
    </row>
    <row r="331" spans="1:14">
      <c r="A331" s="58"/>
      <c r="B331" s="59"/>
      <c r="C331" s="61"/>
      <c r="D331" s="61"/>
      <c r="E331" s="61"/>
      <c r="F331" s="62"/>
      <c r="G331" s="63"/>
      <c r="I331" s="58"/>
      <c r="J331" s="59"/>
      <c r="K331" s="61"/>
      <c r="L331" s="61"/>
      <c r="M331" s="61"/>
      <c r="N331" s="62"/>
    </row>
    <row r="332" spans="1:14">
      <c r="A332" s="64">
        <f>'Nom. Sic. Sem. 4'!$L$28</f>
        <v>5</v>
      </c>
      <c r="B332" s="52" t="s">
        <v>123</v>
      </c>
      <c r="C332" s="52"/>
      <c r="D332" s="52"/>
      <c r="E332" s="1272">
        <f>'Nom. Sic. Sem. 4'!$M$28</f>
        <v>3000</v>
      </c>
      <c r="F332" s="1273"/>
      <c r="G332" s="65"/>
      <c r="I332" s="64">
        <f>'Nom. Sic. Sem. 4'!$L$29</f>
        <v>0</v>
      </c>
      <c r="J332" s="52" t="s">
        <v>123</v>
      </c>
      <c r="K332" s="52"/>
      <c r="L332" s="52"/>
      <c r="M332" s="1272">
        <f>'Nom. Sic. Sem. 4'!$M$29</f>
        <v>0</v>
      </c>
      <c r="N332" s="1273"/>
    </row>
    <row r="333" spans="1:14">
      <c r="A333" s="64"/>
      <c r="B333" s="52"/>
      <c r="C333" s="52"/>
      <c r="D333" s="52"/>
      <c r="E333" s="1272">
        <v>0</v>
      </c>
      <c r="F333" s="1273"/>
      <c r="G333" s="65"/>
      <c r="I333" s="64"/>
      <c r="J333" s="52"/>
      <c r="K333" s="52"/>
      <c r="L333" s="52"/>
      <c r="M333" s="1272">
        <v>0</v>
      </c>
      <c r="N333" s="1273"/>
    </row>
    <row r="334" spans="1:14">
      <c r="A334" s="64"/>
      <c r="B334" s="52" t="s">
        <v>124</v>
      </c>
      <c r="C334" s="52"/>
      <c r="D334" s="52"/>
      <c r="E334" s="1272">
        <f>'Nom. Sic. Sem. 4'!$N$28</f>
        <v>0</v>
      </c>
      <c r="F334" s="1273"/>
      <c r="G334" s="65"/>
      <c r="I334" s="64"/>
      <c r="J334" s="52" t="s">
        <v>124</v>
      </c>
      <c r="K334" s="52"/>
      <c r="L334" s="52"/>
      <c r="M334" s="1272">
        <f>'Nom. Sic. Sem. 4'!$N$29</f>
        <v>0</v>
      </c>
      <c r="N334" s="1273"/>
    </row>
    <row r="335" spans="1:14">
      <c r="A335" s="66">
        <v>0</v>
      </c>
      <c r="B335" s="52" t="s">
        <v>125</v>
      </c>
      <c r="C335" s="52"/>
      <c r="D335" s="52"/>
      <c r="E335" s="1272">
        <v>0</v>
      </c>
      <c r="F335" s="1273"/>
      <c r="G335" s="65"/>
      <c r="I335" s="66">
        <v>0</v>
      </c>
      <c r="J335" s="52" t="s">
        <v>125</v>
      </c>
      <c r="K335" s="52"/>
      <c r="L335" s="52"/>
      <c r="M335" s="1272">
        <v>0</v>
      </c>
      <c r="N335" s="1273"/>
    </row>
    <row r="336" spans="1:14">
      <c r="A336" s="66">
        <v>0</v>
      </c>
      <c r="B336" s="52" t="s">
        <v>126</v>
      </c>
      <c r="C336" s="52"/>
      <c r="D336" s="52"/>
      <c r="E336" s="1272">
        <v>0</v>
      </c>
      <c r="F336" s="1273"/>
      <c r="G336" s="65"/>
      <c r="I336" s="66">
        <v>0</v>
      </c>
      <c r="J336" s="52" t="s">
        <v>126</v>
      </c>
      <c r="K336" s="52"/>
      <c r="L336" s="52"/>
      <c r="M336" s="1272">
        <v>0</v>
      </c>
      <c r="N336" s="1273"/>
    </row>
    <row r="337" spans="1:14">
      <c r="A337" s="66">
        <f>'Nom. Sic. Sem. 4'!V28</f>
        <v>0</v>
      </c>
      <c r="B337" s="226" t="s">
        <v>261</v>
      </c>
      <c r="C337" s="226"/>
      <c r="D337" s="78"/>
      <c r="E337" s="1298">
        <f>'Nom. Sic. Sem. 4'!W28</f>
        <v>0</v>
      </c>
      <c r="F337" s="1299"/>
      <c r="G337" s="65"/>
      <c r="I337" s="66">
        <f>'Nom. Sic. Sem. 4'!V29</f>
        <v>0</v>
      </c>
      <c r="J337" s="226" t="s">
        <v>261</v>
      </c>
      <c r="K337" s="226"/>
      <c r="L337" s="78"/>
      <c r="M337" s="1298">
        <f>'Nom. Sic. Sem. 4'!W29</f>
        <v>0</v>
      </c>
      <c r="N337" s="1299"/>
    </row>
    <row r="338" spans="1:14">
      <c r="A338" s="66">
        <f>'Nom. Sic. Sem. 4'!X28</f>
        <v>0</v>
      </c>
      <c r="B338" s="226" t="s">
        <v>262</v>
      </c>
      <c r="C338" s="226"/>
      <c r="D338" s="78"/>
      <c r="E338" s="1298">
        <f>'Nom. Sic. Sem. 4'!Y28</f>
        <v>0</v>
      </c>
      <c r="F338" s="1299"/>
      <c r="G338" s="65"/>
      <c r="I338" s="66">
        <f>'Nom. Sic. Sem. 4'!X29</f>
        <v>0</v>
      </c>
      <c r="J338" s="226" t="s">
        <v>262</v>
      </c>
      <c r="K338" s="226"/>
      <c r="L338" s="78"/>
      <c r="M338" s="1298">
        <f>'Nom. Sic. Sem. 4'!Y29</f>
        <v>0</v>
      </c>
      <c r="N338" s="1299"/>
    </row>
    <row r="339" spans="1:14">
      <c r="A339" s="66">
        <f>'Nom. Sic. Sem. 4'!$AB$28</f>
        <v>2</v>
      </c>
      <c r="B339" s="52" t="s">
        <v>128</v>
      </c>
      <c r="C339" s="52"/>
      <c r="D339" s="52"/>
      <c r="E339" s="1272">
        <f>'Nom. Sic. Sem. 4'!$AC$28</f>
        <v>1200</v>
      </c>
      <c r="F339" s="1273"/>
      <c r="G339" s="65"/>
      <c r="I339" s="66">
        <f>'Nom. Sic. Sem. 4'!$AB$29</f>
        <v>0</v>
      </c>
      <c r="J339" s="52" t="s">
        <v>128</v>
      </c>
      <c r="K339" s="52"/>
      <c r="L339" s="52"/>
      <c r="M339" s="1272">
        <f>'Nom. Sic. Sem. 4'!$AC$29</f>
        <v>0</v>
      </c>
      <c r="N339" s="1273"/>
    </row>
    <row r="340" spans="1:14">
      <c r="A340" s="66">
        <f>'Nom. Sic. Sem. 4'!$O$28</f>
        <v>0</v>
      </c>
      <c r="B340" s="1267" t="str">
        <f>'Nom. Sic. Sem. 1'!$O$4</f>
        <v>PR / RM /F</v>
      </c>
      <c r="C340" s="1267"/>
      <c r="D340" s="1267"/>
      <c r="E340" s="1272">
        <f>'Nom. Sic. Sem. 4'!$P$28</f>
        <v>0</v>
      </c>
      <c r="F340" s="1273"/>
      <c r="G340" s="65"/>
      <c r="I340" s="66">
        <f>'Nom. Sic. Sem. 4'!$O$29</f>
        <v>7</v>
      </c>
      <c r="J340" s="1267" t="str">
        <f>'Nom. Sic. Sem. 1'!$O$4</f>
        <v>PR / RM /F</v>
      </c>
      <c r="K340" s="1267"/>
      <c r="L340" s="1267"/>
      <c r="M340" s="1272">
        <f>'Nom. Sic. Sem. 4'!$P$29</f>
        <v>4200</v>
      </c>
      <c r="N340" s="1273"/>
    </row>
    <row r="341" spans="1:14" ht="16.5" customHeight="1">
      <c r="A341" s="51"/>
      <c r="B341" s="1261" t="s">
        <v>10</v>
      </c>
      <c r="C341" s="1261"/>
      <c r="D341" s="52"/>
      <c r="E341" s="1259">
        <f>SUM(E332:F340)</f>
        <v>4200</v>
      </c>
      <c r="F341" s="1262"/>
      <c r="G341" s="69"/>
      <c r="I341" s="51"/>
      <c r="J341" s="1261" t="s">
        <v>10</v>
      </c>
      <c r="K341" s="1261"/>
      <c r="L341" s="52"/>
      <c r="M341" s="1259">
        <f>SUM(M332:N340)</f>
        <v>4200</v>
      </c>
      <c r="N341" s="1262"/>
    </row>
    <row r="342" spans="1:14">
      <c r="A342" s="1263" t="s">
        <v>105</v>
      </c>
      <c r="B342" s="1248"/>
      <c r="C342" s="1248"/>
      <c r="D342" s="1248"/>
      <c r="E342" s="1257"/>
      <c r="F342" s="1258"/>
      <c r="G342" s="69"/>
      <c r="I342" s="1263" t="s">
        <v>105</v>
      </c>
      <c r="J342" s="1248"/>
      <c r="K342" s="1248"/>
      <c r="L342" s="1248"/>
      <c r="M342" s="1257"/>
      <c r="N342" s="1258"/>
    </row>
    <row r="343" spans="1:14">
      <c r="A343" s="1266" t="s">
        <v>129</v>
      </c>
      <c r="B343" s="1267"/>
      <c r="C343" s="1267"/>
      <c r="D343" s="73">
        <f>'Nom. Sic. Sem. 4'!$AG$28</f>
        <v>0</v>
      </c>
      <c r="E343" s="52"/>
      <c r="F343" s="54"/>
      <c r="G343" s="55"/>
      <c r="I343" s="1266" t="s">
        <v>129</v>
      </c>
      <c r="J343" s="1267"/>
      <c r="K343" s="1267"/>
      <c r="L343" s="73">
        <f>'Nom. Sic. Sem. 4'!$AG$29</f>
        <v>0</v>
      </c>
      <c r="M343" s="52"/>
      <c r="N343" s="54"/>
    </row>
    <row r="344" spans="1:14">
      <c r="A344" s="1266" t="s">
        <v>130</v>
      </c>
      <c r="B344" s="1267"/>
      <c r="C344" s="1267"/>
      <c r="D344" s="73">
        <f>'Nom. Sic. Sem. 4'!$AE$28</f>
        <v>189</v>
      </c>
      <c r="E344" s="73"/>
      <c r="F344" s="54"/>
      <c r="G344" s="55"/>
      <c r="I344" s="1266" t="s">
        <v>130</v>
      </c>
      <c r="J344" s="1267"/>
      <c r="K344" s="1267"/>
      <c r="L344" s="73">
        <f>'Nom. Sic. Sem. 4'!$AE$29</f>
        <v>189</v>
      </c>
      <c r="M344" s="73"/>
      <c r="N344" s="54"/>
    </row>
    <row r="345" spans="1:14">
      <c r="A345" s="72" t="s">
        <v>131</v>
      </c>
      <c r="B345" s="68"/>
      <c r="C345" s="68"/>
      <c r="D345" s="73">
        <f>'Nom. Sic. Sem. 4'!$AF$28</f>
        <v>42</v>
      </c>
      <c r="E345" s="52"/>
      <c r="F345" s="54"/>
      <c r="G345" s="55"/>
      <c r="I345" s="72" t="s">
        <v>131</v>
      </c>
      <c r="J345" s="68"/>
      <c r="K345" s="68"/>
      <c r="L345" s="73">
        <f>'Nom. Sic. Sem. 4'!$AF$29</f>
        <v>42</v>
      </c>
      <c r="M345" s="52"/>
      <c r="N345" s="54"/>
    </row>
    <row r="346" spans="1:14">
      <c r="A346" s="1266" t="s">
        <v>132</v>
      </c>
      <c r="B346" s="1267"/>
      <c r="C346" s="1267"/>
      <c r="D346" s="73">
        <f>'Nom. Sic. Sem. 4'!$AH$28</f>
        <v>0</v>
      </c>
      <c r="E346" s="52"/>
      <c r="F346" s="54"/>
      <c r="G346" s="55"/>
      <c r="I346" s="1266" t="s">
        <v>132</v>
      </c>
      <c r="J346" s="1267"/>
      <c r="K346" s="1267"/>
      <c r="L346" s="73">
        <f>'Nom. Sic. Sem. 4'!$AH$29</f>
        <v>0</v>
      </c>
      <c r="M346" s="52"/>
      <c r="N346" s="54"/>
    </row>
    <row r="347" spans="1:14">
      <c r="A347" s="1266" t="s">
        <v>133</v>
      </c>
      <c r="B347" s="1267"/>
      <c r="C347" s="1267"/>
      <c r="D347" s="73">
        <f>'Nom. Sic. Sem. 4'!$AI$28</f>
        <v>42</v>
      </c>
      <c r="E347" s="52"/>
      <c r="F347" s="54"/>
      <c r="G347" s="55"/>
      <c r="I347" s="1266" t="s">
        <v>133</v>
      </c>
      <c r="J347" s="1267"/>
      <c r="K347" s="1267"/>
      <c r="L347" s="73">
        <f>'Nom. Sic. Sem. 4'!$AI$29</f>
        <v>42</v>
      </c>
      <c r="M347" s="52"/>
      <c r="N347" s="54"/>
    </row>
    <row r="348" spans="1:14" ht="13.5" thickBot="1">
      <c r="A348" s="1268" t="s">
        <v>134</v>
      </c>
      <c r="B348" s="1257"/>
      <c r="C348" s="1257"/>
      <c r="D348" s="52"/>
      <c r="E348" s="1269">
        <f>SUM(D343:D347)</f>
        <v>273</v>
      </c>
      <c r="F348" s="1258"/>
      <c r="G348" s="69"/>
      <c r="I348" s="1268" t="s">
        <v>134</v>
      </c>
      <c r="J348" s="1257"/>
      <c r="K348" s="1257"/>
      <c r="L348" s="52"/>
      <c r="M348" s="1269">
        <f>SUM(L343:L347)</f>
        <v>273</v>
      </c>
      <c r="N348" s="1258"/>
    </row>
    <row r="349" spans="1:14" ht="20.25" customHeight="1" thickBot="1">
      <c r="A349" s="51"/>
      <c r="B349" s="1248" t="s">
        <v>104</v>
      </c>
      <c r="C349" s="1248"/>
      <c r="D349" s="1248"/>
      <c r="E349" s="1249">
        <f>(E341-E348)</f>
        <v>3927</v>
      </c>
      <c r="F349" s="1250"/>
      <c r="G349" s="69"/>
      <c r="I349" s="51"/>
      <c r="J349" s="1248" t="s">
        <v>104</v>
      </c>
      <c r="K349" s="1248"/>
      <c r="L349" s="1248"/>
      <c r="M349" s="1249">
        <f>(M341-M348)</f>
        <v>3927</v>
      </c>
      <c r="N349" s="1250"/>
    </row>
    <row r="350" spans="1:14">
      <c r="A350" s="51"/>
      <c r="B350" s="52"/>
      <c r="C350" s="52"/>
      <c r="D350" s="52"/>
      <c r="E350" s="52"/>
      <c r="F350" s="54"/>
      <c r="G350" s="55"/>
      <c r="I350" s="51"/>
      <c r="J350" s="52"/>
      <c r="K350" s="52"/>
      <c r="L350" s="52"/>
      <c r="M350" s="52"/>
      <c r="N350" s="54"/>
    </row>
    <row r="351" spans="1:14">
      <c r="A351" s="51"/>
      <c r="B351" s="52"/>
      <c r="C351" s="52"/>
      <c r="D351" s="52"/>
      <c r="E351" s="52"/>
      <c r="F351" s="54"/>
      <c r="G351" s="55"/>
      <c r="I351" s="51"/>
      <c r="J351" s="52"/>
      <c r="K351" s="52"/>
      <c r="L351" s="52"/>
      <c r="M351" s="52"/>
      <c r="N351" s="54"/>
    </row>
    <row r="352" spans="1:14">
      <c r="A352" s="1253"/>
      <c r="B352" s="1254"/>
      <c r="C352" s="1254"/>
      <c r="D352" s="52" t="s">
        <v>135</v>
      </c>
      <c r="E352" s="52"/>
      <c r="F352" s="54"/>
      <c r="G352" s="55"/>
      <c r="I352" s="1253"/>
      <c r="J352" s="1254"/>
      <c r="K352" s="1254"/>
      <c r="L352" s="52" t="s">
        <v>135</v>
      </c>
      <c r="M352" s="52"/>
      <c r="N352" s="54"/>
    </row>
    <row r="353" spans="1:14">
      <c r="A353" s="1255" t="s">
        <v>136</v>
      </c>
      <c r="B353" s="1256"/>
      <c r="C353" s="1256"/>
      <c r="D353" s="1257" t="s">
        <v>137</v>
      </c>
      <c r="E353" s="1257"/>
      <c r="F353" s="1258"/>
      <c r="G353" s="69"/>
      <c r="I353" s="1255" t="s">
        <v>136</v>
      </c>
      <c r="J353" s="1256"/>
      <c r="K353" s="1256"/>
      <c r="L353" s="1257" t="s">
        <v>137</v>
      </c>
      <c r="M353" s="1257"/>
      <c r="N353" s="1258"/>
    </row>
    <row r="354" spans="1:14" ht="13.5" thickBot="1">
      <c r="A354" s="75"/>
      <c r="B354" s="76"/>
      <c r="C354" s="76"/>
      <c r="D354" s="76"/>
      <c r="E354" s="76"/>
      <c r="F354" s="77"/>
      <c r="G354" s="55"/>
      <c r="I354" s="75"/>
      <c r="J354" s="76"/>
      <c r="K354" s="76"/>
      <c r="L354" s="76"/>
      <c r="M354" s="76"/>
      <c r="N354" s="77"/>
    </row>
    <row r="355" spans="1:14" ht="13.5" thickBot="1">
      <c r="A355" s="81"/>
      <c r="B355" s="52"/>
      <c r="C355" s="52"/>
      <c r="D355" s="52"/>
      <c r="E355" s="1269"/>
      <c r="F355" s="1269"/>
      <c r="G355" s="74"/>
      <c r="H355" s="52"/>
      <c r="I355" s="81"/>
      <c r="J355" s="52"/>
      <c r="K355" s="52"/>
      <c r="L355" s="52"/>
      <c r="M355" s="1269"/>
      <c r="N355" s="1269"/>
    </row>
    <row r="356" spans="1:14" ht="19.5" customHeight="1">
      <c r="A356" s="1274" t="s">
        <v>138</v>
      </c>
      <c r="B356" s="1275"/>
      <c r="C356" s="1275"/>
      <c r="D356" s="1275"/>
      <c r="E356" s="1275"/>
      <c r="F356" s="1276"/>
      <c r="G356" s="50"/>
      <c r="I356" s="1274" t="s">
        <v>138</v>
      </c>
      <c r="J356" s="1275"/>
      <c r="K356" s="1275"/>
      <c r="L356" s="1275"/>
      <c r="M356" s="1275"/>
      <c r="N356" s="1276"/>
    </row>
    <row r="357" spans="1:14">
      <c r="A357" s="51"/>
      <c r="B357" s="52"/>
      <c r="C357" s="52"/>
      <c r="D357" s="53"/>
      <c r="E357" s="52"/>
      <c r="F357" s="54"/>
      <c r="G357" s="55"/>
      <c r="I357" s="51"/>
      <c r="J357" s="52"/>
      <c r="K357" s="52"/>
      <c r="L357" s="53"/>
      <c r="M357" s="52"/>
      <c r="N357" s="54"/>
    </row>
    <row r="358" spans="1:14">
      <c r="A358" s="56" t="s">
        <v>120</v>
      </c>
      <c r="B358" s="57">
        <f>'Nom. Sic. Sem. 4'!$C$4</f>
        <v>43549</v>
      </c>
      <c r="C358" s="52" t="s">
        <v>16</v>
      </c>
      <c r="D358" s="57">
        <f>'Nom. Sic. Sem. 4'!$G$4</f>
        <v>43555</v>
      </c>
      <c r="E358" s="52" t="s">
        <v>121</v>
      </c>
      <c r="F358" s="54">
        <f>'Nom. Sic. Sem. 1'!$J$4</f>
        <v>2019</v>
      </c>
      <c r="G358" s="55"/>
      <c r="I358" s="56" t="s">
        <v>120</v>
      </c>
      <c r="J358" s="57">
        <f>'Nom. Sic. Sem. 4'!$C$4</f>
        <v>43549</v>
      </c>
      <c r="K358" s="52" t="s">
        <v>16</v>
      </c>
      <c r="L358" s="57">
        <f>'Nom. Sic. Sem. 4'!$G$4</f>
        <v>43555</v>
      </c>
      <c r="M358" s="52" t="s">
        <v>121</v>
      </c>
      <c r="N358" s="54">
        <f>'Nom. Sic. Sem. 4'!$J$4</f>
        <v>2019</v>
      </c>
    </row>
    <row r="359" spans="1:14">
      <c r="A359" s="1277" t="s">
        <v>122</v>
      </c>
      <c r="B359" s="1278"/>
      <c r="C359" s="1279" t="str">
        <f>'Nom. Sic. Sem. 4'!$B$30</f>
        <v>Edixon Escalona</v>
      </c>
      <c r="D359" s="1279"/>
      <c r="E359" s="1279"/>
      <c r="F359" s="1280"/>
      <c r="G359" s="60"/>
      <c r="I359" s="1277" t="s">
        <v>122</v>
      </c>
      <c r="J359" s="1278"/>
      <c r="K359" s="1279" t="str">
        <f>'Nom. Sic. Sem. 4'!$B$31</f>
        <v>Luis Herrera</v>
      </c>
      <c r="L359" s="1279"/>
      <c r="M359" s="1279"/>
      <c r="N359" s="1280"/>
    </row>
    <row r="360" spans="1:14">
      <c r="A360" s="58"/>
      <c r="B360" s="59"/>
      <c r="C360" s="61"/>
      <c r="D360" s="61"/>
      <c r="E360" s="61"/>
      <c r="F360" s="62"/>
      <c r="G360" s="63"/>
      <c r="I360" s="58"/>
      <c r="J360" s="59"/>
      <c r="K360" s="61"/>
      <c r="L360" s="61"/>
      <c r="M360" s="61"/>
      <c r="N360" s="62"/>
    </row>
    <row r="361" spans="1:14">
      <c r="A361" s="64">
        <f>'Nom. Sic. Sem. 4'!$L$30</f>
        <v>5</v>
      </c>
      <c r="B361" s="52" t="s">
        <v>123</v>
      </c>
      <c r="C361" s="52"/>
      <c r="D361" s="52"/>
      <c r="E361" s="1272">
        <f>'Nom. Sic. Sem. 4'!$M$30</f>
        <v>3000</v>
      </c>
      <c r="F361" s="1273"/>
      <c r="G361" s="65"/>
      <c r="I361" s="64">
        <f>'Nom. Sic. Sem. 4'!$L$31</f>
        <v>0</v>
      </c>
      <c r="J361" s="52" t="s">
        <v>123</v>
      </c>
      <c r="K361" s="52"/>
      <c r="L361" s="52"/>
      <c r="M361" s="1272">
        <f>'Nom. Sic. Sem. 4'!$M$31</f>
        <v>0</v>
      </c>
      <c r="N361" s="1273"/>
    </row>
    <row r="362" spans="1:14">
      <c r="A362" s="64"/>
      <c r="B362" s="52"/>
      <c r="C362" s="52"/>
      <c r="D362" s="52"/>
      <c r="E362" s="1272">
        <v>0</v>
      </c>
      <c r="F362" s="1273"/>
      <c r="G362" s="65"/>
      <c r="I362" s="64"/>
      <c r="J362" s="52"/>
      <c r="K362" s="52"/>
      <c r="L362" s="52"/>
      <c r="M362" s="1272">
        <v>0</v>
      </c>
      <c r="N362" s="1273"/>
    </row>
    <row r="363" spans="1:14">
      <c r="A363" s="64"/>
      <c r="B363" s="52" t="s">
        <v>124</v>
      </c>
      <c r="C363" s="52"/>
      <c r="D363" s="52"/>
      <c r="E363" s="1272">
        <f>'Nom. Sic. Sem. 4'!$N$30</f>
        <v>0</v>
      </c>
      <c r="F363" s="1273"/>
      <c r="G363" s="65"/>
      <c r="I363" s="64"/>
      <c r="J363" s="52" t="s">
        <v>124</v>
      </c>
      <c r="K363" s="52"/>
      <c r="L363" s="52"/>
      <c r="M363" s="1272">
        <f>'Nom. Sic. Sem. 4'!$N$31</f>
        <v>0</v>
      </c>
      <c r="N363" s="1273"/>
    </row>
    <row r="364" spans="1:14">
      <c r="A364" s="66">
        <v>0</v>
      </c>
      <c r="B364" s="52" t="s">
        <v>125</v>
      </c>
      <c r="C364" s="52"/>
      <c r="D364" s="52"/>
      <c r="E364" s="1272">
        <v>0</v>
      </c>
      <c r="F364" s="1273"/>
      <c r="G364" s="65"/>
      <c r="I364" s="66">
        <v>0</v>
      </c>
      <c r="J364" s="52" t="s">
        <v>125</v>
      </c>
      <c r="K364" s="52"/>
      <c r="L364" s="52"/>
      <c r="M364" s="1272">
        <v>0</v>
      </c>
      <c r="N364" s="1273"/>
    </row>
    <row r="365" spans="1:14">
      <c r="A365" s="66">
        <v>0</v>
      </c>
      <c r="B365" s="52" t="s">
        <v>126</v>
      </c>
      <c r="C365" s="52"/>
      <c r="D365" s="52"/>
      <c r="E365" s="1272">
        <v>0</v>
      </c>
      <c r="F365" s="1273"/>
      <c r="G365" s="65"/>
      <c r="I365" s="66">
        <v>0</v>
      </c>
      <c r="J365" s="52" t="s">
        <v>126</v>
      </c>
      <c r="K365" s="52"/>
      <c r="L365" s="52"/>
      <c r="M365" s="1272">
        <v>0</v>
      </c>
      <c r="N365" s="1273"/>
    </row>
    <row r="366" spans="1:14">
      <c r="A366" s="66">
        <f>'Nom. Sic. Sem. 4'!V30</f>
        <v>0</v>
      </c>
      <c r="B366" s="226" t="s">
        <v>261</v>
      </c>
      <c r="C366" s="226"/>
      <c r="D366" s="78"/>
      <c r="E366" s="1298">
        <f>'Nom. Sic. Sem. 4'!W30</f>
        <v>0</v>
      </c>
      <c r="F366" s="1299"/>
      <c r="G366" s="65"/>
      <c r="I366" s="66">
        <f>'Nom. Sic. Sem. 4'!V31</f>
        <v>0</v>
      </c>
      <c r="J366" s="226" t="s">
        <v>261</v>
      </c>
      <c r="K366" s="226"/>
      <c r="L366" s="78"/>
      <c r="M366" s="1298">
        <f>'Nom. Sic. Sem. 4'!W31</f>
        <v>0</v>
      </c>
      <c r="N366" s="1299"/>
    </row>
    <row r="367" spans="1:14">
      <c r="A367" s="66">
        <f>'Nom. Sic. Sem. 4'!X30</f>
        <v>1</v>
      </c>
      <c r="B367" s="226" t="s">
        <v>262</v>
      </c>
      <c r="C367" s="226"/>
      <c r="D367" s="78"/>
      <c r="E367" s="1298">
        <f>'Nom. Sic. Sem. 4'!Y30</f>
        <v>1050</v>
      </c>
      <c r="F367" s="1299"/>
      <c r="G367" s="65"/>
      <c r="I367" s="66">
        <f>'Nom. Sic. Sem. 4'!X31</f>
        <v>0</v>
      </c>
      <c r="J367" s="226" t="s">
        <v>262</v>
      </c>
      <c r="K367" s="226"/>
      <c r="L367" s="78"/>
      <c r="M367" s="1298">
        <f>'Nom. Sic. Sem. 4'!Y31</f>
        <v>0</v>
      </c>
      <c r="N367" s="1299"/>
    </row>
    <row r="368" spans="1:14">
      <c r="A368" s="66">
        <f>'Nom. Sic. Sem. 4'!$AB$30</f>
        <v>2</v>
      </c>
      <c r="B368" s="52" t="s">
        <v>128</v>
      </c>
      <c r="C368" s="52"/>
      <c r="D368" s="52"/>
      <c r="E368" s="1272">
        <f>'Nom. Sic. Sem. 4'!$AC$30</f>
        <v>1620</v>
      </c>
      <c r="F368" s="1273"/>
      <c r="G368" s="65"/>
      <c r="I368" s="66">
        <f>'Nom. Sic. Sem. 4'!$AB$31</f>
        <v>0</v>
      </c>
      <c r="J368" s="52" t="s">
        <v>128</v>
      </c>
      <c r="K368" s="52"/>
      <c r="L368" s="52"/>
      <c r="M368" s="1272">
        <f>'Nom. Sic. Sem. 4'!$AC$31</f>
        <v>0</v>
      </c>
      <c r="N368" s="1273"/>
    </row>
    <row r="369" spans="1:14">
      <c r="A369" s="66">
        <f>'Nom. Sic. Sem. 4'!$O$30</f>
        <v>0</v>
      </c>
      <c r="B369" s="1267" t="str">
        <f>'Nom. Sic. Sem. 1'!$O$4</f>
        <v>PR / RM /F</v>
      </c>
      <c r="C369" s="1267"/>
      <c r="D369" s="1267"/>
      <c r="E369" s="1272">
        <f>'Nom. Sic. Sem. 4'!$P$30</f>
        <v>0</v>
      </c>
      <c r="F369" s="1273"/>
      <c r="G369" s="65"/>
      <c r="I369" s="66">
        <f>'Nom. Sic. Sem. 4'!$O$31</f>
        <v>0</v>
      </c>
      <c r="J369" s="1267" t="str">
        <f>'Nom. Sic. Sem. 1'!$O$4</f>
        <v>PR / RM /F</v>
      </c>
      <c r="K369" s="1267"/>
      <c r="L369" s="1267"/>
      <c r="M369" s="1272">
        <f>'Nom. Sic. Sem. 4'!$P$31</f>
        <v>0</v>
      </c>
      <c r="N369" s="1273"/>
    </row>
    <row r="370" spans="1:14" ht="16.5" customHeight="1">
      <c r="A370" s="51"/>
      <c r="B370" s="1261" t="s">
        <v>10</v>
      </c>
      <c r="C370" s="1261"/>
      <c r="D370" s="52"/>
      <c r="E370" s="1259">
        <f>SUM(E361:F369)</f>
        <v>5670</v>
      </c>
      <c r="F370" s="1262"/>
      <c r="G370" s="69"/>
      <c r="I370" s="51"/>
      <c r="J370" s="1261" t="s">
        <v>10</v>
      </c>
      <c r="K370" s="1261"/>
      <c r="L370" s="52"/>
      <c r="M370" s="1259">
        <f>SUM(M361:N369)</f>
        <v>0</v>
      </c>
      <c r="N370" s="1262"/>
    </row>
    <row r="371" spans="1:14">
      <c r="A371" s="1263" t="s">
        <v>105</v>
      </c>
      <c r="B371" s="1248"/>
      <c r="C371" s="1248"/>
      <c r="D371" s="1248"/>
      <c r="E371" s="1257"/>
      <c r="F371" s="1258"/>
      <c r="G371" s="69"/>
      <c r="I371" s="1263" t="s">
        <v>105</v>
      </c>
      <c r="J371" s="1248"/>
      <c r="K371" s="1248"/>
      <c r="L371" s="1248"/>
      <c r="M371" s="1257"/>
      <c r="N371" s="1258"/>
    </row>
    <row r="372" spans="1:14">
      <c r="A372" s="1266" t="s">
        <v>129</v>
      </c>
      <c r="B372" s="1267"/>
      <c r="C372" s="1267"/>
      <c r="D372" s="73">
        <f>'Nom. Sic. Sem. 4'!$AG$30</f>
        <v>0</v>
      </c>
      <c r="E372" s="52"/>
      <c r="F372" s="54"/>
      <c r="G372" s="55"/>
      <c r="I372" s="1266" t="s">
        <v>129</v>
      </c>
      <c r="J372" s="1267"/>
      <c r="K372" s="1267"/>
      <c r="L372" s="73">
        <f>'Nom. Sic. Sem. 4'!$AG$31</f>
        <v>0</v>
      </c>
      <c r="M372" s="52"/>
      <c r="N372" s="54"/>
    </row>
    <row r="373" spans="1:14">
      <c r="A373" s="1266" t="s">
        <v>130</v>
      </c>
      <c r="B373" s="1267"/>
      <c r="C373" s="1267"/>
      <c r="D373" s="73">
        <f>'Nom. Sic. Sem. 4'!$AE$30</f>
        <v>189</v>
      </c>
      <c r="E373" s="73"/>
      <c r="F373" s="54"/>
      <c r="G373" s="55"/>
      <c r="I373" s="1266" t="s">
        <v>130</v>
      </c>
      <c r="J373" s="1267"/>
      <c r="K373" s="1267"/>
      <c r="L373" s="73">
        <f>'Nom. Sic. Sem. 4'!$AE$31</f>
        <v>0</v>
      </c>
      <c r="M373" s="73"/>
      <c r="N373" s="54"/>
    </row>
    <row r="374" spans="1:14">
      <c r="A374" s="72" t="s">
        <v>131</v>
      </c>
      <c r="B374" s="68"/>
      <c r="C374" s="68"/>
      <c r="D374" s="73">
        <f>'Nom. Sic. Sem. 4'!$AF$30</f>
        <v>56.7</v>
      </c>
      <c r="E374" s="52"/>
      <c r="F374" s="54"/>
      <c r="G374" s="55"/>
      <c r="I374" s="72" t="s">
        <v>131</v>
      </c>
      <c r="J374" s="68"/>
      <c r="K374" s="68"/>
      <c r="L374" s="73">
        <f>'Nom. Sic. Sem. 4'!$AF$31</f>
        <v>0</v>
      </c>
      <c r="M374" s="52"/>
      <c r="N374" s="54"/>
    </row>
    <row r="375" spans="1:14">
      <c r="A375" s="1266" t="s">
        <v>132</v>
      </c>
      <c r="B375" s="1267"/>
      <c r="C375" s="1267"/>
      <c r="D375" s="73">
        <f>'Nom. Sic. Sem. 4'!$AH$30</f>
        <v>0</v>
      </c>
      <c r="E375" s="52"/>
      <c r="F375" s="54"/>
      <c r="G375" s="55"/>
      <c r="I375" s="1266" t="s">
        <v>132</v>
      </c>
      <c r="J375" s="1267"/>
      <c r="K375" s="1267"/>
      <c r="L375" s="73">
        <f>'Nom. Sic. Sem. 4'!$AH$31</f>
        <v>0</v>
      </c>
      <c r="M375" s="52"/>
      <c r="N375" s="54"/>
    </row>
    <row r="376" spans="1:14">
      <c r="A376" s="1266" t="s">
        <v>133</v>
      </c>
      <c r="B376" s="1267"/>
      <c r="C376" s="1267"/>
      <c r="D376" s="73">
        <f>'Nom. Sic. Sem. 4'!$AI$30</f>
        <v>56.7</v>
      </c>
      <c r="E376" s="52"/>
      <c r="F376" s="54"/>
      <c r="G376" s="55"/>
      <c r="I376" s="1266" t="s">
        <v>133</v>
      </c>
      <c r="J376" s="1267"/>
      <c r="K376" s="1267"/>
      <c r="L376" s="73">
        <f>'Nom. Sic. Sem. 4'!$AI$31</f>
        <v>0</v>
      </c>
      <c r="M376" s="52"/>
      <c r="N376" s="54"/>
    </row>
    <row r="377" spans="1:14" ht="13.5" thickBot="1">
      <c r="A377" s="1268" t="s">
        <v>134</v>
      </c>
      <c r="B377" s="1257"/>
      <c r="C377" s="1257"/>
      <c r="D377" s="52"/>
      <c r="E377" s="1269">
        <f>SUM(D372:D376)</f>
        <v>302.39999999999998</v>
      </c>
      <c r="F377" s="1258"/>
      <c r="G377" s="69"/>
      <c r="I377" s="1268" t="s">
        <v>134</v>
      </c>
      <c r="J377" s="1257"/>
      <c r="K377" s="1257"/>
      <c r="L377" s="52"/>
      <c r="M377" s="1269">
        <f>SUM(L372:L376)</f>
        <v>0</v>
      </c>
      <c r="N377" s="1258"/>
    </row>
    <row r="378" spans="1:14" ht="20.25" customHeight="1" thickBot="1">
      <c r="A378" s="51"/>
      <c r="B378" s="1248" t="s">
        <v>104</v>
      </c>
      <c r="C378" s="1248"/>
      <c r="D378" s="1248"/>
      <c r="E378" s="1249">
        <f>(E370-E377)</f>
        <v>5367.6</v>
      </c>
      <c r="F378" s="1250"/>
      <c r="G378" s="69"/>
      <c r="I378" s="51"/>
      <c r="J378" s="1248" t="s">
        <v>104</v>
      </c>
      <c r="K378" s="1248"/>
      <c r="L378" s="1248"/>
      <c r="M378" s="1249">
        <f>(M370-M377)</f>
        <v>0</v>
      </c>
      <c r="N378" s="1250"/>
    </row>
    <row r="379" spans="1:14">
      <c r="A379" s="51"/>
      <c r="B379" s="52"/>
      <c r="C379" s="52"/>
      <c r="D379" s="52"/>
      <c r="E379" s="52"/>
      <c r="F379" s="54"/>
      <c r="G379" s="55"/>
      <c r="I379" s="51"/>
      <c r="J379" s="52"/>
      <c r="K379" s="52"/>
      <c r="L379" s="52"/>
      <c r="M379" s="52"/>
      <c r="N379" s="54"/>
    </row>
    <row r="380" spans="1:14">
      <c r="A380" s="51"/>
      <c r="B380" s="52"/>
      <c r="C380" s="52"/>
      <c r="D380" s="52"/>
      <c r="E380" s="52"/>
      <c r="F380" s="54"/>
      <c r="G380" s="55"/>
      <c r="I380" s="51"/>
      <c r="J380" s="52"/>
      <c r="K380" s="52"/>
      <c r="L380" s="52"/>
      <c r="M380" s="52"/>
      <c r="N380" s="54"/>
    </row>
    <row r="381" spans="1:14">
      <c r="A381" s="1253"/>
      <c r="B381" s="1254"/>
      <c r="C381" s="1254"/>
      <c r="D381" s="52" t="s">
        <v>135</v>
      </c>
      <c r="E381" s="52"/>
      <c r="F381" s="54"/>
      <c r="G381" s="55"/>
      <c r="I381" s="1253"/>
      <c r="J381" s="1254"/>
      <c r="K381" s="1254"/>
      <c r="L381" s="52" t="s">
        <v>135</v>
      </c>
      <c r="M381" s="52"/>
      <c r="N381" s="54"/>
    </row>
    <row r="382" spans="1:14">
      <c r="A382" s="1255" t="s">
        <v>136</v>
      </c>
      <c r="B382" s="1256"/>
      <c r="C382" s="1256"/>
      <c r="D382" s="1257" t="s">
        <v>137</v>
      </c>
      <c r="E382" s="1257"/>
      <c r="F382" s="1258"/>
      <c r="G382" s="69"/>
      <c r="I382" s="1255" t="s">
        <v>136</v>
      </c>
      <c r="J382" s="1256"/>
      <c r="K382" s="1256"/>
      <c r="L382" s="1257" t="s">
        <v>137</v>
      </c>
      <c r="M382" s="1257"/>
      <c r="N382" s="1258"/>
    </row>
    <row r="383" spans="1:14" ht="13.5" thickBot="1">
      <c r="A383" s="75"/>
      <c r="B383" s="76"/>
      <c r="C383" s="76"/>
      <c r="D383" s="76"/>
      <c r="E383" s="76"/>
      <c r="F383" s="77"/>
      <c r="G383" s="55"/>
      <c r="I383" s="75"/>
      <c r="J383" s="76"/>
      <c r="K383" s="76"/>
      <c r="L383" s="76"/>
      <c r="M383" s="76"/>
      <c r="N383" s="77"/>
    </row>
    <row r="384" spans="1:14">
      <c r="A384" s="52"/>
      <c r="B384" s="52"/>
      <c r="C384" s="52"/>
      <c r="D384" s="52"/>
      <c r="E384" s="52"/>
      <c r="F384" s="52"/>
      <c r="G384" s="55"/>
      <c r="H384" s="52"/>
      <c r="I384" s="52"/>
      <c r="J384" s="52"/>
      <c r="K384" s="52"/>
      <c r="L384" s="52"/>
      <c r="M384" s="52"/>
      <c r="N384" s="52"/>
    </row>
    <row r="385" spans="1:14" ht="13.5" thickBot="1">
      <c r="G385" s="55"/>
    </row>
    <row r="386" spans="1:14" ht="19.5" hidden="1" customHeight="1">
      <c r="A386" s="1274" t="s">
        <v>138</v>
      </c>
      <c r="B386" s="1275"/>
      <c r="C386" s="1275"/>
      <c r="D386" s="1275"/>
      <c r="E386" s="1275"/>
      <c r="F386" s="1276"/>
      <c r="G386" s="50"/>
      <c r="I386" s="1274" t="s">
        <v>138</v>
      </c>
      <c r="J386" s="1275"/>
      <c r="K386" s="1275"/>
      <c r="L386" s="1275"/>
      <c r="M386" s="1275"/>
      <c r="N386" s="1276"/>
    </row>
    <row r="387" spans="1:14" ht="13.5" hidden="1" thickBot="1">
      <c r="A387" s="51"/>
      <c r="B387" s="52"/>
      <c r="C387" s="52"/>
      <c r="D387" s="53"/>
      <c r="E387" s="52"/>
      <c r="F387" s="54"/>
      <c r="G387" s="55"/>
      <c r="I387" s="51"/>
      <c r="J387" s="52"/>
      <c r="K387" s="52"/>
      <c r="L387" s="53"/>
      <c r="M387" s="52"/>
      <c r="N387" s="54"/>
    </row>
    <row r="388" spans="1:14" ht="13.5" hidden="1" thickBot="1">
      <c r="A388" s="56" t="s">
        <v>120</v>
      </c>
      <c r="B388" s="57">
        <f>'Nom. Sic. Sem. 4'!$C$4</f>
        <v>43549</v>
      </c>
      <c r="C388" s="52" t="s">
        <v>16</v>
      </c>
      <c r="D388" s="57">
        <f>'Nom. Sic. Sem. 4'!$G$4</f>
        <v>43555</v>
      </c>
      <c r="E388" s="52" t="s">
        <v>121</v>
      </c>
      <c r="F388" s="54">
        <f>'Nom. Sic. Sem. 4'!$J$4</f>
        <v>2019</v>
      </c>
      <c r="G388" s="55"/>
      <c r="I388" s="56" t="s">
        <v>120</v>
      </c>
      <c r="J388" s="57">
        <f>'Nom. Sic. Sem. 4'!$C$4</f>
        <v>43549</v>
      </c>
      <c r="K388" s="52" t="s">
        <v>16</v>
      </c>
      <c r="L388" s="57">
        <f>'Nom. Sic. Sem. 4'!$G$4</f>
        <v>43555</v>
      </c>
      <c r="M388" s="52" t="s">
        <v>121</v>
      </c>
      <c r="N388" s="54">
        <f>'Nom. Sic. Sem. 4'!$J$4</f>
        <v>2019</v>
      </c>
    </row>
    <row r="389" spans="1:14" ht="13.5" hidden="1" thickBot="1">
      <c r="A389" s="1277" t="s">
        <v>122</v>
      </c>
      <c r="B389" s="1278"/>
      <c r="C389" s="1279" t="e">
        <f>'Nom. Sic. Sem. 4'!#REF!</f>
        <v>#REF!</v>
      </c>
      <c r="D389" s="1279"/>
      <c r="E389" s="1279"/>
      <c r="F389" s="1280"/>
      <c r="G389" s="60"/>
      <c r="I389" s="1277" t="s">
        <v>122</v>
      </c>
      <c r="J389" s="1278"/>
      <c r="K389" s="1279" t="e">
        <f>'Nom. Sic. Sem. 4'!#REF!</f>
        <v>#REF!</v>
      </c>
      <c r="L389" s="1279"/>
      <c r="M389" s="1279"/>
      <c r="N389" s="1280"/>
    </row>
    <row r="390" spans="1:14" ht="13.5" hidden="1" thickBot="1">
      <c r="A390" s="58"/>
      <c r="B390" s="59"/>
      <c r="C390" s="61"/>
      <c r="D390" s="61"/>
      <c r="E390" s="61"/>
      <c r="F390" s="62"/>
      <c r="G390" s="63"/>
      <c r="I390" s="58"/>
      <c r="J390" s="59"/>
      <c r="K390" s="61"/>
      <c r="L390" s="61"/>
      <c r="M390" s="61"/>
      <c r="N390" s="62"/>
    </row>
    <row r="391" spans="1:14" ht="13.5" hidden="1" thickBot="1">
      <c r="A391" s="64" t="e">
        <f>'Nom. Sic. Sem. 4'!#REF!</f>
        <v>#REF!</v>
      </c>
      <c r="B391" s="52" t="s">
        <v>123</v>
      </c>
      <c r="C391" s="52"/>
      <c r="D391" s="52"/>
      <c r="E391" s="1272" t="e">
        <f>'Nom. Sic. Sem. 4'!#REF!</f>
        <v>#REF!</v>
      </c>
      <c r="F391" s="1273"/>
      <c r="G391" s="65"/>
      <c r="I391" s="64" t="e">
        <f>'Nom. Sic. Sem. 4'!#REF!</f>
        <v>#REF!</v>
      </c>
      <c r="J391" s="52" t="s">
        <v>123</v>
      </c>
      <c r="K391" s="52"/>
      <c r="L391" s="52"/>
      <c r="M391" s="1272" t="e">
        <f>'Nom. Sic. Sem. 4'!#REF!</f>
        <v>#REF!</v>
      </c>
      <c r="N391" s="1273"/>
    </row>
    <row r="392" spans="1:14" ht="13.5" hidden="1" thickBot="1">
      <c r="A392" s="64"/>
      <c r="B392" s="52"/>
      <c r="C392" s="52"/>
      <c r="D392" s="52"/>
      <c r="E392" s="1272">
        <v>0</v>
      </c>
      <c r="F392" s="1273"/>
      <c r="G392" s="65"/>
      <c r="I392" s="64"/>
      <c r="J392" s="52"/>
      <c r="K392" s="52"/>
      <c r="L392" s="52"/>
      <c r="M392" s="1272">
        <v>0</v>
      </c>
      <c r="N392" s="1273"/>
    </row>
    <row r="393" spans="1:14" ht="13.5" hidden="1" thickBot="1">
      <c r="A393" s="64"/>
      <c r="B393" s="52" t="s">
        <v>124</v>
      </c>
      <c r="C393" s="52"/>
      <c r="D393" s="52"/>
      <c r="E393" s="1272" t="e">
        <f>'Nom. Sic. Sem. 4'!#REF!</f>
        <v>#REF!</v>
      </c>
      <c r="F393" s="1273"/>
      <c r="G393" s="65"/>
      <c r="I393" s="64"/>
      <c r="J393" s="52" t="s">
        <v>124</v>
      </c>
      <c r="K393" s="52"/>
      <c r="L393" s="52"/>
      <c r="M393" s="1272" t="e">
        <f>'Nom. Sic. Sem. 4'!#REF!</f>
        <v>#REF!</v>
      </c>
      <c r="N393" s="1273"/>
    </row>
    <row r="394" spans="1:14" ht="13.5" hidden="1" thickBot="1">
      <c r="A394" s="66">
        <v>0</v>
      </c>
      <c r="B394" s="52" t="s">
        <v>125</v>
      </c>
      <c r="C394" s="52"/>
      <c r="D394" s="52"/>
      <c r="E394" s="1272">
        <v>0</v>
      </c>
      <c r="F394" s="1273"/>
      <c r="G394" s="65"/>
      <c r="I394" s="66">
        <v>0</v>
      </c>
      <c r="J394" s="52" t="s">
        <v>125</v>
      </c>
      <c r="K394" s="52"/>
      <c r="L394" s="52"/>
      <c r="M394" s="1272">
        <v>0</v>
      </c>
      <c r="N394" s="1273"/>
    </row>
    <row r="395" spans="1:14" ht="13.5" hidden="1" thickBot="1">
      <c r="A395" s="66">
        <v>0</v>
      </c>
      <c r="B395" s="52" t="s">
        <v>126</v>
      </c>
      <c r="C395" s="52"/>
      <c r="D395" s="52"/>
      <c r="E395" s="1272">
        <v>0</v>
      </c>
      <c r="F395" s="1273"/>
      <c r="G395" s="65"/>
      <c r="I395" s="66">
        <v>0</v>
      </c>
      <c r="J395" s="52" t="s">
        <v>126</v>
      </c>
      <c r="K395" s="52"/>
      <c r="L395" s="52"/>
      <c r="M395" s="1272">
        <v>0</v>
      </c>
      <c r="N395" s="1273"/>
    </row>
    <row r="396" spans="1:14" ht="13.5" hidden="1" thickBot="1">
      <c r="A396" s="67" t="e">
        <f>'Nom. Sic. Sem. 4'!#REF!</f>
        <v>#REF!</v>
      </c>
      <c r="B396" s="52" t="s">
        <v>127</v>
      </c>
      <c r="C396" s="52"/>
      <c r="D396" s="52"/>
      <c r="E396" s="1272" t="e">
        <f>'Nom. Sic. Sem. 4'!#REF!</f>
        <v>#REF!</v>
      </c>
      <c r="F396" s="1273"/>
      <c r="G396" s="65"/>
      <c r="I396" s="67" t="e">
        <f>'Nom. Sic. Sem. 4'!#REF!</f>
        <v>#REF!</v>
      </c>
      <c r="J396" s="52" t="s">
        <v>127</v>
      </c>
      <c r="K396" s="52"/>
      <c r="L396" s="52"/>
      <c r="M396" s="1272" t="e">
        <f>'Nom. Sic. Sem. 4'!#REF!</f>
        <v>#REF!</v>
      </c>
      <c r="N396" s="1273"/>
    </row>
    <row r="397" spans="1:14" ht="13.5" hidden="1" thickBot="1">
      <c r="A397" s="66" t="e">
        <f>'Nom. Sic. Sem. 4'!#REF!</f>
        <v>#REF!</v>
      </c>
      <c r="B397" s="52" t="s">
        <v>128</v>
      </c>
      <c r="C397" s="52"/>
      <c r="D397" s="52"/>
      <c r="E397" s="1272" t="e">
        <f>'Nom. Sic. Sem. 4'!#REF!</f>
        <v>#REF!</v>
      </c>
      <c r="F397" s="1273"/>
      <c r="G397" s="65"/>
      <c r="I397" s="66" t="e">
        <f>'Nom. Sic. Sem. 4'!#REF!</f>
        <v>#REF!</v>
      </c>
      <c r="J397" s="52" t="s">
        <v>128</v>
      </c>
      <c r="K397" s="52"/>
      <c r="L397" s="52"/>
      <c r="M397" s="1272" t="e">
        <f>'Nom. Sic. Sem. 4'!#REF!</f>
        <v>#REF!</v>
      </c>
      <c r="N397" s="1273"/>
    </row>
    <row r="398" spans="1:14" ht="13.5" hidden="1" thickBot="1">
      <c r="A398" s="66" t="e">
        <f>'Nom. Sic. Sem. 4'!#REF!</f>
        <v>#REF!</v>
      </c>
      <c r="B398" s="1267" t="str">
        <f>'Nom. Sic. Sem. 1'!$O$4</f>
        <v>PR / RM /F</v>
      </c>
      <c r="C398" s="1267"/>
      <c r="D398" s="1267"/>
      <c r="E398" s="1272" t="e">
        <f>'Nom. Sic. Sem. 4'!#REF!</f>
        <v>#REF!</v>
      </c>
      <c r="F398" s="1273"/>
      <c r="G398" s="65"/>
      <c r="I398" s="66" t="e">
        <f>'Nom. Sic. Sem. 4'!#REF!</f>
        <v>#REF!</v>
      </c>
      <c r="J398" s="1267" t="str">
        <f>'Nom. Sic. Sem. 1'!$O$4</f>
        <v>PR / RM /F</v>
      </c>
      <c r="K398" s="1267"/>
      <c r="L398" s="1267"/>
      <c r="M398" s="1272" t="e">
        <f>'Nom. Sic. Sem. 4'!#REF!</f>
        <v>#REF!</v>
      </c>
      <c r="N398" s="1273"/>
    </row>
    <row r="399" spans="1:14" ht="16.5" hidden="1" customHeight="1">
      <c r="A399" s="51"/>
      <c r="B399" s="1261" t="s">
        <v>10</v>
      </c>
      <c r="C399" s="1261"/>
      <c r="D399" s="52"/>
      <c r="E399" s="1259" t="e">
        <f>SUM(E391:F398)</f>
        <v>#REF!</v>
      </c>
      <c r="F399" s="1262"/>
      <c r="G399" s="69"/>
      <c r="I399" s="51"/>
      <c r="J399" s="1261" t="s">
        <v>10</v>
      </c>
      <c r="K399" s="1261"/>
      <c r="L399" s="52"/>
      <c r="M399" s="1259" t="e">
        <f>SUM(M391:N398)</f>
        <v>#REF!</v>
      </c>
      <c r="N399" s="1262"/>
    </row>
    <row r="400" spans="1:14" ht="13.5" hidden="1" thickBot="1">
      <c r="A400" s="1263" t="s">
        <v>105</v>
      </c>
      <c r="B400" s="1248"/>
      <c r="C400" s="1248"/>
      <c r="D400" s="1248"/>
      <c r="E400" s="1257"/>
      <c r="F400" s="1258"/>
      <c r="G400" s="69"/>
      <c r="I400" s="1263" t="s">
        <v>105</v>
      </c>
      <c r="J400" s="1248"/>
      <c r="K400" s="1248"/>
      <c r="L400" s="1248"/>
      <c r="M400" s="1257"/>
      <c r="N400" s="1258"/>
    </row>
    <row r="401" spans="1:14" ht="13.5" hidden="1" thickBot="1">
      <c r="A401" s="1266" t="s">
        <v>129</v>
      </c>
      <c r="B401" s="1267"/>
      <c r="C401" s="1267"/>
      <c r="D401" s="73" t="e">
        <f>'Nom. Sic. Sem. 4'!#REF!</f>
        <v>#REF!</v>
      </c>
      <c r="E401" s="52"/>
      <c r="F401" s="54"/>
      <c r="G401" s="55"/>
      <c r="I401" s="1266" t="s">
        <v>129</v>
      </c>
      <c r="J401" s="1267"/>
      <c r="K401" s="1267"/>
      <c r="L401" s="73" t="e">
        <f>'Nom. Sic. Sem. 4'!#REF!</f>
        <v>#REF!</v>
      </c>
      <c r="M401" s="52"/>
      <c r="N401" s="54"/>
    </row>
    <row r="402" spans="1:14" ht="13.5" hidden="1" thickBot="1">
      <c r="A402" s="1266" t="s">
        <v>130</v>
      </c>
      <c r="B402" s="1267"/>
      <c r="C402" s="1267"/>
      <c r="D402" s="73" t="e">
        <f>'Nom. Sic. Sem. 4'!#REF!</f>
        <v>#REF!</v>
      </c>
      <c r="E402" s="73"/>
      <c r="F402" s="54"/>
      <c r="G402" s="55"/>
      <c r="I402" s="1266" t="s">
        <v>130</v>
      </c>
      <c r="J402" s="1267"/>
      <c r="K402" s="1267"/>
      <c r="L402" s="73" t="e">
        <f>'Nom. Sic. Sem. 4'!#REF!</f>
        <v>#REF!</v>
      </c>
      <c r="M402" s="73"/>
      <c r="N402" s="54"/>
    </row>
    <row r="403" spans="1:14" ht="13.5" hidden="1" thickBot="1">
      <c r="A403" s="72" t="s">
        <v>131</v>
      </c>
      <c r="B403" s="68"/>
      <c r="C403" s="68"/>
      <c r="D403" s="73" t="e">
        <f>'Nom. Sic. Sem. 4'!#REF!</f>
        <v>#REF!</v>
      </c>
      <c r="E403" s="52"/>
      <c r="F403" s="54"/>
      <c r="G403" s="55"/>
      <c r="I403" s="72" t="s">
        <v>131</v>
      </c>
      <c r="J403" s="68"/>
      <c r="K403" s="68"/>
      <c r="L403" s="73" t="e">
        <f>'Nom. Sic. Sem. 4'!#REF!</f>
        <v>#REF!</v>
      </c>
      <c r="M403" s="52"/>
      <c r="N403" s="54"/>
    </row>
    <row r="404" spans="1:14" ht="13.5" hidden="1" thickBot="1">
      <c r="A404" s="1266" t="s">
        <v>132</v>
      </c>
      <c r="B404" s="1267"/>
      <c r="C404" s="1267"/>
      <c r="D404" s="73" t="e">
        <f>'Nom. Sic. Sem. 4'!#REF!</f>
        <v>#REF!</v>
      </c>
      <c r="E404" s="52"/>
      <c r="F404" s="54"/>
      <c r="G404" s="55"/>
      <c r="I404" s="1266" t="s">
        <v>132</v>
      </c>
      <c r="J404" s="1267"/>
      <c r="K404" s="1267"/>
      <c r="L404" s="73" t="e">
        <f>'Nom. Sic. Sem. 4'!#REF!</f>
        <v>#REF!</v>
      </c>
      <c r="M404" s="52"/>
      <c r="N404" s="54"/>
    </row>
    <row r="405" spans="1:14" ht="13.5" hidden="1" thickBot="1">
      <c r="A405" s="1266" t="s">
        <v>133</v>
      </c>
      <c r="B405" s="1267"/>
      <c r="C405" s="1267"/>
      <c r="D405" s="73" t="e">
        <f>'Nom. Sic. Sem. 4'!#REF!</f>
        <v>#REF!</v>
      </c>
      <c r="E405" s="52"/>
      <c r="F405" s="54"/>
      <c r="G405" s="55"/>
      <c r="I405" s="1266" t="s">
        <v>133</v>
      </c>
      <c r="J405" s="1267"/>
      <c r="K405" s="1267"/>
      <c r="L405" s="73" t="e">
        <f>'Nom. Sic. Sem. 4'!#REF!</f>
        <v>#REF!</v>
      </c>
      <c r="M405" s="52"/>
      <c r="N405" s="54"/>
    </row>
    <row r="406" spans="1:14" ht="13.5" hidden="1" thickBot="1">
      <c r="A406" s="1268" t="s">
        <v>134</v>
      </c>
      <c r="B406" s="1257"/>
      <c r="C406" s="1257"/>
      <c r="D406" s="52"/>
      <c r="E406" s="1269" t="e">
        <f>SUM(D401:D405)</f>
        <v>#REF!</v>
      </c>
      <c r="F406" s="1258"/>
      <c r="G406" s="69"/>
      <c r="I406" s="1268" t="s">
        <v>134</v>
      </c>
      <c r="J406" s="1257"/>
      <c r="K406" s="1257"/>
      <c r="L406" s="52"/>
      <c r="M406" s="1269" t="e">
        <f>SUM(L401:L405)</f>
        <v>#REF!</v>
      </c>
      <c r="N406" s="1258"/>
    </row>
    <row r="407" spans="1:14" ht="20.25" hidden="1" customHeight="1" thickBot="1">
      <c r="A407" s="51"/>
      <c r="B407" s="1248" t="s">
        <v>104</v>
      </c>
      <c r="C407" s="1248"/>
      <c r="D407" s="1248"/>
      <c r="E407" s="1249" t="e">
        <f>(E399-E406)</f>
        <v>#REF!</v>
      </c>
      <c r="F407" s="1250"/>
      <c r="G407" s="69"/>
      <c r="I407" s="51"/>
      <c r="J407" s="1248" t="s">
        <v>104</v>
      </c>
      <c r="K407" s="1248"/>
      <c r="L407" s="1248"/>
      <c r="M407" s="1249" t="e">
        <f>(M399-M406)</f>
        <v>#REF!</v>
      </c>
      <c r="N407" s="1250"/>
    </row>
    <row r="408" spans="1:14" ht="13.5" hidden="1" thickBot="1">
      <c r="A408" s="51"/>
      <c r="B408" s="52"/>
      <c r="C408" s="52"/>
      <c r="D408" s="52"/>
      <c r="E408" s="52"/>
      <c r="F408" s="54"/>
      <c r="G408" s="55"/>
      <c r="I408" s="51"/>
      <c r="J408" s="52"/>
      <c r="K408" s="52"/>
      <c r="L408" s="52"/>
      <c r="M408" s="52"/>
      <c r="N408" s="54"/>
    </row>
    <row r="409" spans="1:14" ht="13.5" hidden="1" thickBot="1">
      <c r="A409" s="51"/>
      <c r="B409" s="52"/>
      <c r="C409" s="52"/>
      <c r="D409" s="52"/>
      <c r="E409" s="52"/>
      <c r="F409" s="54"/>
      <c r="G409" s="55"/>
      <c r="I409" s="51"/>
      <c r="J409" s="52"/>
      <c r="K409" s="52"/>
      <c r="L409" s="52"/>
      <c r="M409" s="52"/>
      <c r="N409" s="54"/>
    </row>
    <row r="410" spans="1:14" ht="13.5" hidden="1" thickBot="1">
      <c r="A410" s="1253"/>
      <c r="B410" s="1254"/>
      <c r="C410" s="1254"/>
      <c r="D410" s="52" t="s">
        <v>135</v>
      </c>
      <c r="E410" s="52"/>
      <c r="F410" s="54"/>
      <c r="G410" s="55"/>
      <c r="I410" s="1253"/>
      <c r="J410" s="1254"/>
      <c r="K410" s="1254"/>
      <c r="L410" s="52" t="s">
        <v>135</v>
      </c>
      <c r="M410" s="52"/>
      <c r="N410" s="54"/>
    </row>
    <row r="411" spans="1:14" ht="13.5" hidden="1" thickBot="1">
      <c r="A411" s="1255" t="s">
        <v>136</v>
      </c>
      <c r="B411" s="1256"/>
      <c r="C411" s="1256"/>
      <c r="D411" s="1257" t="s">
        <v>137</v>
      </c>
      <c r="E411" s="1257"/>
      <c r="F411" s="1258"/>
      <c r="G411" s="69"/>
      <c r="I411" s="1255" t="s">
        <v>136</v>
      </c>
      <c r="J411" s="1256"/>
      <c r="K411" s="1256"/>
      <c r="L411" s="1257" t="s">
        <v>137</v>
      </c>
      <c r="M411" s="1257"/>
      <c r="N411" s="1258"/>
    </row>
    <row r="412" spans="1:14" ht="13.5" hidden="1" thickBot="1">
      <c r="A412" s="75"/>
      <c r="B412" s="76"/>
      <c r="C412" s="76"/>
      <c r="D412" s="76"/>
      <c r="E412" s="76"/>
      <c r="F412" s="77"/>
      <c r="G412" s="55"/>
      <c r="I412" s="75"/>
      <c r="J412" s="76"/>
      <c r="K412" s="76"/>
      <c r="L412" s="76"/>
      <c r="M412" s="76"/>
      <c r="N412" s="77"/>
    </row>
    <row r="413" spans="1:14" ht="13.5" hidden="1" thickBot="1">
      <c r="A413" s="52"/>
      <c r="B413" s="52"/>
      <c r="C413" s="52"/>
      <c r="D413" s="53"/>
      <c r="E413" s="52"/>
      <c r="F413" s="52"/>
      <c r="G413" s="52"/>
      <c r="H413" s="52"/>
      <c r="I413" s="52"/>
      <c r="J413" s="52"/>
      <c r="K413" s="52"/>
      <c r="L413" s="53"/>
      <c r="M413" s="52"/>
      <c r="N413" s="52"/>
    </row>
    <row r="414" spans="1:14" ht="19.5" customHeight="1">
      <c r="A414" s="1274" t="s">
        <v>138</v>
      </c>
      <c r="B414" s="1275"/>
      <c r="C414" s="1275"/>
      <c r="D414" s="1275"/>
      <c r="E414" s="1275"/>
      <c r="F414" s="1276"/>
      <c r="G414" s="50"/>
      <c r="I414" s="1274" t="s">
        <v>138</v>
      </c>
      <c r="J414" s="1275"/>
      <c r="K414" s="1275"/>
      <c r="L414" s="1275"/>
      <c r="M414" s="1275"/>
      <c r="N414" s="1276"/>
    </row>
    <row r="415" spans="1:14">
      <c r="A415" s="51"/>
      <c r="B415" s="52"/>
      <c r="C415" s="52"/>
      <c r="D415" s="53"/>
      <c r="E415" s="52"/>
      <c r="F415" s="54"/>
      <c r="G415" s="55"/>
      <c r="I415" s="51"/>
      <c r="J415" s="52"/>
      <c r="K415" s="52"/>
      <c r="L415" s="53"/>
      <c r="M415" s="52"/>
      <c r="N415" s="54"/>
    </row>
    <row r="416" spans="1:14">
      <c r="A416" s="56" t="s">
        <v>120</v>
      </c>
      <c r="B416" s="57">
        <f>'Nom. Sic. Sem. 4'!$C$4</f>
        <v>43549</v>
      </c>
      <c r="C416" s="52" t="s">
        <v>16</v>
      </c>
      <c r="D416" s="57">
        <f>'Nom. Sic. Sem. 4'!$G$4</f>
        <v>43555</v>
      </c>
      <c r="E416" s="52" t="s">
        <v>121</v>
      </c>
      <c r="F416" s="54">
        <f>'Nom. Sic. Sem. 4'!$J$4</f>
        <v>2019</v>
      </c>
      <c r="G416" s="55"/>
      <c r="I416" s="56" t="s">
        <v>120</v>
      </c>
      <c r="J416" s="57">
        <f>'Nom. Sic. Sem. 4'!$C$4</f>
        <v>43549</v>
      </c>
      <c r="K416" s="52" t="s">
        <v>16</v>
      </c>
      <c r="L416" s="57">
        <f>'Nom. Sic. Sem. 4'!$G$4</f>
        <v>43555</v>
      </c>
      <c r="M416" s="52" t="s">
        <v>121</v>
      </c>
      <c r="N416" s="54">
        <f>'Nom. Sic. Sem. 4'!$J$4</f>
        <v>2019</v>
      </c>
    </row>
    <row r="417" spans="1:15">
      <c r="A417" s="1277" t="s">
        <v>122</v>
      </c>
      <c r="B417" s="1278"/>
      <c r="C417" s="1308" t="e">
        <f>'Nom. Sic. Sem. 4'!#REF!</f>
        <v>#REF!</v>
      </c>
      <c r="D417" s="1308"/>
      <c r="E417" s="1308"/>
      <c r="F417" s="1309"/>
      <c r="G417" s="60"/>
      <c r="I417" s="1277" t="s">
        <v>122</v>
      </c>
      <c r="J417" s="1278"/>
      <c r="K417" s="1279" t="str">
        <f>'Nom. Sic. Sem. 4'!$B$44</f>
        <v>Aura Marina Torrealba</v>
      </c>
      <c r="L417" s="1279"/>
      <c r="M417" s="1279"/>
      <c r="N417" s="1280"/>
    </row>
    <row r="418" spans="1:15">
      <c r="A418" s="58"/>
      <c r="B418" s="59"/>
      <c r="C418" s="61"/>
      <c r="D418" s="61"/>
      <c r="E418" s="61"/>
      <c r="F418" s="62"/>
      <c r="G418" s="63"/>
      <c r="I418" s="58"/>
      <c r="J418" s="59"/>
      <c r="K418" s="61"/>
      <c r="L418" s="61"/>
      <c r="M418" s="61"/>
      <c r="N418" s="62"/>
    </row>
    <row r="419" spans="1:15">
      <c r="A419" s="64" t="e">
        <f>'Nom. Sic. Sem. 4'!#REF!</f>
        <v>#REF!</v>
      </c>
      <c r="B419" s="52" t="s">
        <v>123</v>
      </c>
      <c r="C419" s="52"/>
      <c r="D419" s="52"/>
      <c r="E419" s="1272" t="e">
        <f>'Nom. Sic. Sem. 4'!#REF!</f>
        <v>#REF!</v>
      </c>
      <c r="F419" s="1273"/>
      <c r="G419" s="65"/>
      <c r="I419" s="64">
        <f>'Nom. Sic. Sem. 4'!$L$44</f>
        <v>5</v>
      </c>
      <c r="J419" s="52" t="s">
        <v>123</v>
      </c>
      <c r="K419" s="52"/>
      <c r="L419" s="52"/>
      <c r="M419" s="1272">
        <f>'Nom. Sic. Sem. 4'!$M$44</f>
        <v>10592.3</v>
      </c>
      <c r="N419" s="1273"/>
    </row>
    <row r="420" spans="1:15">
      <c r="A420" s="64"/>
      <c r="B420" s="52"/>
      <c r="C420" s="52"/>
      <c r="D420" s="52"/>
      <c r="E420" s="1272">
        <v>0</v>
      </c>
      <c r="F420" s="1273"/>
      <c r="G420" s="65"/>
      <c r="I420" s="64"/>
      <c r="J420" s="52"/>
      <c r="K420" s="52"/>
      <c r="L420" s="52"/>
      <c r="M420" s="1272">
        <v>0</v>
      </c>
      <c r="N420" s="1273"/>
    </row>
    <row r="421" spans="1:15">
      <c r="A421" s="64"/>
      <c r="B421" s="52" t="s">
        <v>124</v>
      </c>
      <c r="C421" s="52"/>
      <c r="D421" s="52"/>
      <c r="E421" s="1272" t="e">
        <f>'Nom. Sic. Sem. 4'!#REF!</f>
        <v>#REF!</v>
      </c>
      <c r="F421" s="1273"/>
      <c r="G421" s="65"/>
      <c r="I421" s="64"/>
      <c r="J421" s="52" t="s">
        <v>124</v>
      </c>
      <c r="K421" s="52"/>
      <c r="L421" s="52"/>
      <c r="M421" s="1272">
        <f>'Nom. Sic. Sem. 4'!$N$44</f>
        <v>0</v>
      </c>
      <c r="N421" s="1273"/>
    </row>
    <row r="422" spans="1:15">
      <c r="A422" s="66">
        <v>0</v>
      </c>
      <c r="B422" s="52" t="s">
        <v>125</v>
      </c>
      <c r="C422" s="52"/>
      <c r="D422" s="52"/>
      <c r="E422" s="1272">
        <v>0</v>
      </c>
      <c r="F422" s="1273"/>
      <c r="G422" s="65"/>
      <c r="I422" s="66">
        <v>0</v>
      </c>
      <c r="J422" s="52" t="s">
        <v>125</v>
      </c>
      <c r="K422" s="52"/>
      <c r="L422" s="52"/>
      <c r="M422" s="1272">
        <v>0</v>
      </c>
      <c r="N422" s="1273"/>
    </row>
    <row r="423" spans="1:15">
      <c r="A423" s="66">
        <v>0</v>
      </c>
      <c r="B423" s="52" t="s">
        <v>126</v>
      </c>
      <c r="C423" s="52"/>
      <c r="D423" s="52"/>
      <c r="E423" s="1272">
        <v>0</v>
      </c>
      <c r="F423" s="1273"/>
      <c r="G423" s="65"/>
      <c r="I423" s="66">
        <v>0</v>
      </c>
      <c r="J423" s="52" t="s">
        <v>126</v>
      </c>
      <c r="K423" s="52"/>
      <c r="L423" s="52"/>
      <c r="M423" s="1272">
        <v>0</v>
      </c>
      <c r="N423" s="1273"/>
    </row>
    <row r="424" spans="1:15">
      <c r="A424" s="66" t="e">
        <f>'Nom. Sic. Sem. 4'!#REF!</f>
        <v>#REF!</v>
      </c>
      <c r="B424" s="226" t="s">
        <v>261</v>
      </c>
      <c r="C424" s="226"/>
      <c r="D424" s="78"/>
      <c r="E424" s="1298" t="e">
        <f>'Nom. Sic. Sem. 4'!#REF!</f>
        <v>#REF!</v>
      </c>
      <c r="F424" s="1299"/>
      <c r="G424" s="65"/>
      <c r="I424" s="66">
        <f>'Nom. Sic. Sem. 4'!V44</f>
        <v>0</v>
      </c>
      <c r="J424" s="226" t="s">
        <v>261</v>
      </c>
      <c r="K424" s="226"/>
      <c r="L424" s="78"/>
      <c r="M424" s="1298">
        <f>'Nom. Sic. Sem. 4'!W44</f>
        <v>0</v>
      </c>
      <c r="N424" s="1299"/>
    </row>
    <row r="425" spans="1:15">
      <c r="A425" s="66" t="e">
        <f>'Nom. Sic. Sem. 4'!#REF!</f>
        <v>#REF!</v>
      </c>
      <c r="B425" s="226" t="s">
        <v>262</v>
      </c>
      <c r="C425" s="226"/>
      <c r="D425" s="78"/>
      <c r="E425" s="1298" t="e">
        <f>'Nom. Sic. Sem. 4'!#REF!</f>
        <v>#REF!</v>
      </c>
      <c r="F425" s="1299"/>
      <c r="G425" s="65"/>
      <c r="I425" s="66">
        <f>'Nom. Sic. Sem. 4'!X44</f>
        <v>0</v>
      </c>
      <c r="J425" s="226" t="s">
        <v>262</v>
      </c>
      <c r="K425" s="226"/>
      <c r="L425" s="78"/>
      <c r="M425" s="1298">
        <f>'Nom. Sic. Sem. 4'!Y44</f>
        <v>0</v>
      </c>
      <c r="N425" s="1299"/>
    </row>
    <row r="426" spans="1:15">
      <c r="A426" s="66" t="e">
        <f>'Nom. Sic. Sem. 4'!#REF!</f>
        <v>#REF!</v>
      </c>
      <c r="B426" s="52" t="s">
        <v>128</v>
      </c>
      <c r="C426" s="52"/>
      <c r="D426" s="52"/>
      <c r="E426" s="1272" t="e">
        <f>'Nom. Sic. Sem. 4'!#REF!</f>
        <v>#REF!</v>
      </c>
      <c r="F426" s="1273"/>
      <c r="G426" s="65"/>
      <c r="I426" s="66">
        <f>'Nom. Sic. Sem. 4'!$AB$44</f>
        <v>2</v>
      </c>
      <c r="J426" s="52" t="s">
        <v>128</v>
      </c>
      <c r="K426" s="52"/>
      <c r="L426" s="52"/>
      <c r="M426" s="1272">
        <f>'Nom. Sic. Sem. 4'!$AC$44</f>
        <v>4236.92</v>
      </c>
      <c r="N426" s="1273"/>
      <c r="O426" s="292" t="s">
        <v>263</v>
      </c>
    </row>
    <row r="427" spans="1:15">
      <c r="A427" s="66" t="e">
        <f>'Nom. Sic. Sem. 4'!#REF!</f>
        <v>#REF!</v>
      </c>
      <c r="B427" s="1267" t="str">
        <f>'Nom. Sic. Sem. 1'!$O$4</f>
        <v>PR / RM /F</v>
      </c>
      <c r="C427" s="1267"/>
      <c r="D427" s="1267"/>
      <c r="E427" s="1272" t="e">
        <f>'Nom. Sic. Sem. 4'!#REF!</f>
        <v>#REF!</v>
      </c>
      <c r="F427" s="1273"/>
      <c r="G427" s="65"/>
      <c r="I427" s="66">
        <f>'Nom. Sic. Sem. 4'!$O$44</f>
        <v>0</v>
      </c>
      <c r="J427" s="1267" t="str">
        <f>'Nom. Sic. Sem. 1'!$O$4</f>
        <v>PR / RM /F</v>
      </c>
      <c r="K427" s="1267"/>
      <c r="L427" s="1267"/>
      <c r="M427" s="1272">
        <f>'Nom. Sic. Sem. 4'!$P$44</f>
        <v>0</v>
      </c>
      <c r="N427" s="1273"/>
    </row>
    <row r="428" spans="1:15" ht="16.5" customHeight="1">
      <c r="A428" s="51"/>
      <c r="B428" s="1261" t="s">
        <v>10</v>
      </c>
      <c r="C428" s="1261"/>
      <c r="D428" s="52"/>
      <c r="E428" s="1259" t="e">
        <f>SUM(E419:F427)</f>
        <v>#REF!</v>
      </c>
      <c r="F428" s="1262"/>
      <c r="G428" s="69"/>
      <c r="I428" s="51"/>
      <c r="J428" s="1261" t="s">
        <v>10</v>
      </c>
      <c r="K428" s="1261"/>
      <c r="L428" s="52"/>
      <c r="M428" s="1259">
        <f>SUM(M419:N427)</f>
        <v>14829.22</v>
      </c>
      <c r="N428" s="1262"/>
    </row>
    <row r="429" spans="1:15">
      <c r="A429" s="1263" t="s">
        <v>105</v>
      </c>
      <c r="B429" s="1248"/>
      <c r="C429" s="1248"/>
      <c r="D429" s="1248"/>
      <c r="E429" s="1257"/>
      <c r="F429" s="1258"/>
      <c r="G429" s="69"/>
      <c r="I429" s="1263" t="s">
        <v>105</v>
      </c>
      <c r="J429" s="1248"/>
      <c r="K429" s="1248"/>
      <c r="L429" s="1248"/>
      <c r="M429" s="1257"/>
      <c r="N429" s="1258"/>
    </row>
    <row r="430" spans="1:15">
      <c r="A430" s="1266" t="s">
        <v>129</v>
      </c>
      <c r="B430" s="1267"/>
      <c r="C430" s="1267"/>
      <c r="D430" s="73" t="e">
        <f>'Nom. Sic. Sem. 4'!#REF!</f>
        <v>#REF!</v>
      </c>
      <c r="E430" s="52"/>
      <c r="F430" s="54"/>
      <c r="G430" s="55"/>
      <c r="I430" s="1266" t="s">
        <v>129</v>
      </c>
      <c r="J430" s="1267"/>
      <c r="K430" s="1267"/>
      <c r="L430" s="73">
        <f>'Nom. Sic. Sem. 4'!$AG$44</f>
        <v>0</v>
      </c>
      <c r="M430" s="52"/>
      <c r="N430" s="54"/>
    </row>
    <row r="431" spans="1:15">
      <c r="A431" s="1266" t="s">
        <v>130</v>
      </c>
      <c r="B431" s="1267"/>
      <c r="C431" s="1267"/>
      <c r="D431" s="73" t="e">
        <f>'Nom. Sic. Sem. 4'!#REF!</f>
        <v>#REF!</v>
      </c>
      <c r="E431" s="73"/>
      <c r="F431" s="54"/>
      <c r="G431" s="55"/>
      <c r="I431" s="1266" t="s">
        <v>130</v>
      </c>
      <c r="J431" s="1267"/>
      <c r="K431" s="1267"/>
      <c r="L431" s="73">
        <f>'Nom. Sic. Sem. 4'!$AE$44</f>
        <v>667.31490000000008</v>
      </c>
      <c r="M431" s="73"/>
      <c r="N431" s="54"/>
    </row>
    <row r="432" spans="1:15">
      <c r="A432" s="72" t="s">
        <v>131</v>
      </c>
      <c r="B432" s="68"/>
      <c r="C432" s="68"/>
      <c r="D432" s="73" t="e">
        <f>'Nom. Sic. Sem. 4'!#REF!</f>
        <v>#REF!</v>
      </c>
      <c r="E432" s="52"/>
      <c r="F432" s="54"/>
      <c r="G432" s="55"/>
      <c r="I432" s="72" t="s">
        <v>131</v>
      </c>
      <c r="J432" s="68"/>
      <c r="K432" s="68"/>
      <c r="L432" s="73">
        <f>'Nom. Sic. Sem. 4'!$AF$44</f>
        <v>0</v>
      </c>
      <c r="M432" s="52"/>
      <c r="N432" s="54"/>
    </row>
    <row r="433" spans="1:14">
      <c r="A433" s="1266" t="s">
        <v>132</v>
      </c>
      <c r="B433" s="1267"/>
      <c r="C433" s="1267"/>
      <c r="D433" s="73" t="e">
        <f>'Nom. Sic. Sem. 4'!#REF!</f>
        <v>#REF!</v>
      </c>
      <c r="E433" s="52"/>
      <c r="F433" s="54"/>
      <c r="G433" s="55"/>
      <c r="I433" s="1266" t="s">
        <v>132</v>
      </c>
      <c r="J433" s="1267"/>
      <c r="K433" s="1267"/>
      <c r="L433" s="73">
        <f>'Nom. Sic. Sem. 4'!$AH$44</f>
        <v>0</v>
      </c>
      <c r="M433" s="52"/>
      <c r="N433" s="54"/>
    </row>
    <row r="434" spans="1:14">
      <c r="A434" s="1266" t="s">
        <v>133</v>
      </c>
      <c r="B434" s="1267"/>
      <c r="C434" s="1267"/>
      <c r="D434" s="73" t="e">
        <f>'Nom. Sic. Sem. 4'!#REF!</f>
        <v>#REF!</v>
      </c>
      <c r="E434" s="52"/>
      <c r="F434" s="54"/>
      <c r="G434" s="55"/>
      <c r="I434" s="1266" t="s">
        <v>133</v>
      </c>
      <c r="J434" s="1267"/>
      <c r="K434" s="1267"/>
      <c r="L434" s="73">
        <f>'Nom. Sic. Sem. 4'!$AI$44</f>
        <v>0</v>
      </c>
      <c r="M434" s="52"/>
      <c r="N434" s="54"/>
    </row>
    <row r="435" spans="1:14" ht="13.5" thickBot="1">
      <c r="A435" s="1268" t="s">
        <v>134</v>
      </c>
      <c r="B435" s="1257"/>
      <c r="C435" s="1257"/>
      <c r="D435" s="52"/>
      <c r="E435" s="1269" t="e">
        <f>SUM(D430:D434)</f>
        <v>#REF!</v>
      </c>
      <c r="F435" s="1258"/>
      <c r="G435" s="69"/>
      <c r="I435" s="1268" t="s">
        <v>134</v>
      </c>
      <c r="J435" s="1257"/>
      <c r="K435" s="1257"/>
      <c r="L435" s="52"/>
      <c r="M435" s="1269">
        <f>SUM(L430:L434)</f>
        <v>667.31490000000008</v>
      </c>
      <c r="N435" s="1258"/>
    </row>
    <row r="436" spans="1:14" ht="20.25" customHeight="1" thickBot="1">
      <c r="A436" s="51"/>
      <c r="B436" s="1248" t="s">
        <v>104</v>
      </c>
      <c r="C436" s="1248"/>
      <c r="D436" s="1248"/>
      <c r="E436" s="1249" t="e">
        <f>(E428-E435)</f>
        <v>#REF!</v>
      </c>
      <c r="F436" s="1250"/>
      <c r="G436" s="69"/>
      <c r="I436" s="51"/>
      <c r="J436" s="1248" t="s">
        <v>104</v>
      </c>
      <c r="K436" s="1248"/>
      <c r="L436" s="1248"/>
      <c r="M436" s="1249">
        <f>(M428-M435)</f>
        <v>14161.9051</v>
      </c>
      <c r="N436" s="1250"/>
    </row>
    <row r="437" spans="1:14">
      <c r="A437" s="51"/>
      <c r="B437" s="52"/>
      <c r="C437" s="52"/>
      <c r="D437" s="52"/>
      <c r="E437" s="52"/>
      <c r="F437" s="54"/>
      <c r="G437" s="55"/>
      <c r="I437" s="51"/>
      <c r="J437" s="52"/>
      <c r="K437" s="52"/>
      <c r="L437" s="52"/>
      <c r="M437" s="52"/>
      <c r="N437" s="54"/>
    </row>
    <row r="438" spans="1:14">
      <c r="A438" s="51"/>
      <c r="B438" s="52"/>
      <c r="C438" s="52"/>
      <c r="D438" s="52"/>
      <c r="E438" s="52"/>
      <c r="F438" s="54"/>
      <c r="G438" s="55"/>
      <c r="I438" s="51"/>
      <c r="J438" s="52"/>
      <c r="K438" s="52"/>
      <c r="L438" s="52"/>
      <c r="M438" s="52"/>
      <c r="N438" s="54"/>
    </row>
    <row r="439" spans="1:14">
      <c r="A439" s="1253"/>
      <c r="B439" s="1254"/>
      <c r="C439" s="1254"/>
      <c r="D439" s="52" t="s">
        <v>135</v>
      </c>
      <c r="E439" s="52"/>
      <c r="F439" s="54"/>
      <c r="G439" s="55"/>
      <c r="I439" s="1253"/>
      <c r="J439" s="1254"/>
      <c r="K439" s="1254"/>
      <c r="L439" s="52" t="s">
        <v>135</v>
      </c>
      <c r="M439" s="52"/>
      <c r="N439" s="54"/>
    </row>
    <row r="440" spans="1:14">
      <c r="A440" s="1255" t="s">
        <v>136</v>
      </c>
      <c r="B440" s="1256"/>
      <c r="C440" s="1256"/>
      <c r="D440" s="1257" t="s">
        <v>137</v>
      </c>
      <c r="E440" s="1257"/>
      <c r="F440" s="1258"/>
      <c r="G440" s="69"/>
      <c r="I440" s="1255" t="s">
        <v>136</v>
      </c>
      <c r="J440" s="1256"/>
      <c r="K440" s="1256"/>
      <c r="L440" s="1257" t="s">
        <v>137</v>
      </c>
      <c r="M440" s="1257"/>
      <c r="N440" s="1258"/>
    </row>
    <row r="441" spans="1:14" ht="13.5" thickBot="1">
      <c r="A441" s="75"/>
      <c r="B441" s="76"/>
      <c r="C441" s="76"/>
      <c r="D441" s="76"/>
      <c r="E441" s="76"/>
      <c r="F441" s="77"/>
      <c r="G441" s="55"/>
      <c r="I441" s="75"/>
      <c r="J441" s="76"/>
      <c r="K441" s="76"/>
      <c r="L441" s="76"/>
      <c r="M441" s="76"/>
      <c r="N441" s="77"/>
    </row>
    <row r="442" spans="1:14">
      <c r="A442" s="52"/>
      <c r="B442" s="52"/>
      <c r="C442" s="52"/>
      <c r="D442" s="52"/>
      <c r="E442" s="52"/>
      <c r="F442" s="52"/>
      <c r="G442" s="55"/>
      <c r="H442" s="52"/>
      <c r="I442" s="52"/>
      <c r="J442" s="52"/>
      <c r="K442" s="52"/>
      <c r="L442" s="52"/>
      <c r="M442" s="52"/>
      <c r="N442" s="52"/>
    </row>
    <row r="443" spans="1:14" ht="13.5" thickBot="1">
      <c r="G443" s="55"/>
    </row>
    <row r="444" spans="1:14" ht="19.5" customHeight="1">
      <c r="A444" s="1274" t="s">
        <v>138</v>
      </c>
      <c r="B444" s="1275"/>
      <c r="C444" s="1275"/>
      <c r="D444" s="1275"/>
      <c r="E444" s="1275"/>
      <c r="F444" s="1276"/>
      <c r="G444" s="50"/>
      <c r="I444" s="1274" t="s">
        <v>138</v>
      </c>
      <c r="J444" s="1275"/>
      <c r="K444" s="1275"/>
      <c r="L444" s="1275"/>
      <c r="M444" s="1275"/>
      <c r="N444" s="1276"/>
    </row>
    <row r="445" spans="1:14">
      <c r="A445" s="51"/>
      <c r="B445" s="52"/>
      <c r="C445" s="52"/>
      <c r="D445" s="53"/>
      <c r="E445" s="52"/>
      <c r="F445" s="54"/>
      <c r="G445" s="55"/>
      <c r="I445" s="51"/>
      <c r="J445" s="52"/>
      <c r="K445" s="52"/>
      <c r="L445" s="53"/>
      <c r="M445" s="52"/>
      <c r="N445" s="54"/>
    </row>
    <row r="446" spans="1:14">
      <c r="A446" s="56" t="s">
        <v>120</v>
      </c>
      <c r="B446" s="57">
        <f>'Nom. Sic. Sem. 4'!$C$4</f>
        <v>43549</v>
      </c>
      <c r="C446" s="52" t="s">
        <v>16</v>
      </c>
      <c r="D446" s="57">
        <f>'Nom. Sic. Sem. 4'!$G$4</f>
        <v>43555</v>
      </c>
      <c r="E446" s="52" t="s">
        <v>121</v>
      </c>
      <c r="F446" s="54">
        <f>'Nom. Sic. Sem. 4'!$J$4</f>
        <v>2019</v>
      </c>
      <c r="G446" s="55"/>
      <c r="I446" s="56" t="s">
        <v>120</v>
      </c>
      <c r="J446" s="57">
        <f>'Nom. Sic. Sem. 4'!$C$4</f>
        <v>43549</v>
      </c>
      <c r="K446" s="52" t="s">
        <v>16</v>
      </c>
      <c r="L446" s="57">
        <f>'Nom. Sic. Sem. 4'!$G$4</f>
        <v>43555</v>
      </c>
      <c r="M446" s="52" t="s">
        <v>121</v>
      </c>
      <c r="N446" s="54">
        <f>'Nom. Sic. Sem. 4'!$J$4</f>
        <v>2019</v>
      </c>
    </row>
    <row r="447" spans="1:14">
      <c r="A447" s="1277" t="s">
        <v>122</v>
      </c>
      <c r="B447" s="1278"/>
      <c r="C447" s="1308" t="str">
        <f>'Nom. Sic. Sem. 4'!$B$45</f>
        <v>Alberto  J. Hernández</v>
      </c>
      <c r="D447" s="1308"/>
      <c r="E447" s="1308"/>
      <c r="F447" s="1309"/>
      <c r="G447" s="60"/>
      <c r="I447" s="1277" t="s">
        <v>122</v>
      </c>
      <c r="J447" s="1278"/>
      <c r="K447" s="1279" t="str">
        <f>'Nom. Sic. Sem. 4'!$B$46</f>
        <v>Laura Carrasco</v>
      </c>
      <c r="L447" s="1279"/>
      <c r="M447" s="1279"/>
      <c r="N447" s="1280"/>
    </row>
    <row r="448" spans="1:14">
      <c r="A448" s="58"/>
      <c r="B448" s="59"/>
      <c r="C448" s="61"/>
      <c r="D448" s="61"/>
      <c r="E448" s="61"/>
      <c r="F448" s="62"/>
      <c r="G448" s="63"/>
      <c r="I448" s="58"/>
      <c r="J448" s="59"/>
      <c r="K448" s="61"/>
      <c r="L448" s="61"/>
      <c r="M448" s="61"/>
      <c r="N448" s="62"/>
    </row>
    <row r="449" spans="1:14">
      <c r="A449" s="64">
        <f>'Nom. Sic. Sem. 4'!$L$45</f>
        <v>5</v>
      </c>
      <c r="B449" s="52" t="s">
        <v>123</v>
      </c>
      <c r="C449" s="52"/>
      <c r="D449" s="52"/>
      <c r="E449" s="1272">
        <f>'Nom. Sic. Sem. 4'!$M$45</f>
        <v>3300</v>
      </c>
      <c r="F449" s="1273"/>
      <c r="G449" s="65"/>
      <c r="I449" s="64">
        <f>'Nom. Sic. Sem. 4'!$L$46</f>
        <v>5</v>
      </c>
      <c r="J449" s="52" t="s">
        <v>123</v>
      </c>
      <c r="K449" s="52"/>
      <c r="L449" s="52"/>
      <c r="M449" s="1272">
        <f>'Nom. Sic. Sem. 4'!$M$46</f>
        <v>10587.9</v>
      </c>
      <c r="N449" s="1273"/>
    </row>
    <row r="450" spans="1:14">
      <c r="A450" s="64"/>
      <c r="B450" s="52"/>
      <c r="C450" s="52"/>
      <c r="D450" s="52"/>
      <c r="E450" s="1272">
        <v>0</v>
      </c>
      <c r="F450" s="1273"/>
      <c r="G450" s="65"/>
      <c r="I450" s="64"/>
      <c r="J450" s="52"/>
      <c r="K450" s="52"/>
      <c r="L450" s="52"/>
      <c r="M450" s="1272">
        <v>0</v>
      </c>
      <c r="N450" s="1273"/>
    </row>
    <row r="451" spans="1:14">
      <c r="A451" s="64"/>
      <c r="B451" s="52" t="s">
        <v>124</v>
      </c>
      <c r="C451" s="52"/>
      <c r="D451" s="52"/>
      <c r="E451" s="1272">
        <f>'Nom. Sic. Sem. 4'!$N$45</f>
        <v>0</v>
      </c>
      <c r="F451" s="1273"/>
      <c r="G451" s="65"/>
      <c r="I451" s="64"/>
      <c r="J451" s="52" t="s">
        <v>124</v>
      </c>
      <c r="K451" s="52"/>
      <c r="L451" s="52"/>
      <c r="M451" s="1272">
        <f>'Nom. Sic. Sem. 4'!$N$46</f>
        <v>0</v>
      </c>
      <c r="N451" s="1273"/>
    </row>
    <row r="452" spans="1:14">
      <c r="A452" s="66">
        <v>0</v>
      </c>
      <c r="B452" s="52" t="s">
        <v>125</v>
      </c>
      <c r="C452" s="52"/>
      <c r="D452" s="52"/>
      <c r="E452" s="1272">
        <v>0</v>
      </c>
      <c r="F452" s="1273"/>
      <c r="G452" s="65"/>
      <c r="I452" s="66">
        <v>0</v>
      </c>
      <c r="J452" s="52" t="s">
        <v>125</v>
      </c>
      <c r="K452" s="52"/>
      <c r="L452" s="52"/>
      <c r="M452" s="1272">
        <v>0</v>
      </c>
      <c r="N452" s="1273"/>
    </row>
    <row r="453" spans="1:14">
      <c r="A453" s="66">
        <v>0</v>
      </c>
      <c r="B453" s="52" t="s">
        <v>126</v>
      </c>
      <c r="C453" s="52"/>
      <c r="D453" s="52"/>
      <c r="E453" s="1272">
        <v>0</v>
      </c>
      <c r="F453" s="1273"/>
      <c r="G453" s="65"/>
      <c r="I453" s="66">
        <v>0</v>
      </c>
      <c r="J453" s="52" t="s">
        <v>126</v>
      </c>
      <c r="K453" s="52"/>
      <c r="L453" s="52"/>
      <c r="M453" s="1272">
        <v>0</v>
      </c>
      <c r="N453" s="1273"/>
    </row>
    <row r="454" spans="1:14">
      <c r="A454" s="66">
        <f>'Nom. Sic. Sem. 4'!V45</f>
        <v>0</v>
      </c>
      <c r="B454" s="226" t="s">
        <v>261</v>
      </c>
      <c r="C454" s="226"/>
      <c r="D454" s="78"/>
      <c r="E454" s="1298">
        <f>'Nom. Sic. Sem. 4'!W45</f>
        <v>0</v>
      </c>
      <c r="F454" s="1299"/>
      <c r="G454" s="65"/>
      <c r="I454" s="66">
        <f>'Nom. Sic. Sem. 4'!V46</f>
        <v>0</v>
      </c>
      <c r="J454" s="226" t="s">
        <v>261</v>
      </c>
      <c r="K454" s="226"/>
      <c r="L454" s="78"/>
      <c r="M454" s="1298">
        <f>'Nom. Sic. Sem. 4'!W46</f>
        <v>0</v>
      </c>
      <c r="N454" s="1299"/>
    </row>
    <row r="455" spans="1:14">
      <c r="A455" s="66">
        <f>'Nom. Sic. Sem. 4'!X45</f>
        <v>1</v>
      </c>
      <c r="B455" s="226" t="s">
        <v>262</v>
      </c>
      <c r="C455" s="226"/>
      <c r="D455" s="78"/>
      <c r="E455" s="1298">
        <f>'Nom. Sic. Sem. 4'!Y45</f>
        <v>1155</v>
      </c>
      <c r="F455" s="1299"/>
      <c r="G455" s="65"/>
      <c r="I455" s="66">
        <f>'Nom. Sic. Sem. 4'!X46</f>
        <v>0</v>
      </c>
      <c r="J455" s="226" t="s">
        <v>262</v>
      </c>
      <c r="K455" s="226"/>
      <c r="L455" s="78"/>
      <c r="M455" s="1298">
        <f>'Nom. Sic. Sem. 4'!Y46</f>
        <v>0</v>
      </c>
      <c r="N455" s="1299"/>
    </row>
    <row r="456" spans="1:14">
      <c r="A456" s="66">
        <f>'Nom. Sic. Sem. 4'!$AB$45</f>
        <v>2</v>
      </c>
      <c r="B456" s="52" t="s">
        <v>128</v>
      </c>
      <c r="C456" s="52"/>
      <c r="D456" s="52"/>
      <c r="E456" s="1272">
        <f>'Nom. Sic. Sem. 4'!$AC$45</f>
        <v>1782</v>
      </c>
      <c r="F456" s="1273"/>
      <c r="G456" s="65"/>
      <c r="I456" s="66">
        <f>'Nom. Sic. Sem. 4'!$AB$46</f>
        <v>2</v>
      </c>
      <c r="J456" s="52" t="s">
        <v>128</v>
      </c>
      <c r="K456" s="52"/>
      <c r="L456" s="52"/>
      <c r="M456" s="1272">
        <f>'Nom. Sic. Sem. 4'!$AC$46</f>
        <v>4235.16</v>
      </c>
      <c r="N456" s="1273"/>
    </row>
    <row r="457" spans="1:14">
      <c r="A457" s="66">
        <f>'Nom. Sic. Sem. 4'!$O$45</f>
        <v>0</v>
      </c>
      <c r="B457" s="1267" t="str">
        <f>'Nom. Sic. Sem. 1'!$O$4</f>
        <v>PR / RM /F</v>
      </c>
      <c r="C457" s="1267"/>
      <c r="D457" s="1267"/>
      <c r="E457" s="1272">
        <f>'Nom. Sic. Sem. 4'!$P$45</f>
        <v>0</v>
      </c>
      <c r="F457" s="1273"/>
      <c r="G457" s="65"/>
      <c r="I457" s="66">
        <f>'Nom. Sic. Sem. 4'!$O$46</f>
        <v>0</v>
      </c>
      <c r="J457" s="1267" t="str">
        <f>'Nom. Sic. Sem. 1'!$O$4</f>
        <v>PR / RM /F</v>
      </c>
      <c r="K457" s="1267"/>
      <c r="L457" s="1267"/>
      <c r="M457" s="1272">
        <f>'Nom. Sic. Sem. 4'!$P$46</f>
        <v>0</v>
      </c>
      <c r="N457" s="1273"/>
    </row>
    <row r="458" spans="1:14" ht="16.5" customHeight="1">
      <c r="A458" s="51"/>
      <c r="B458" s="1261" t="s">
        <v>10</v>
      </c>
      <c r="C458" s="1261"/>
      <c r="D458" s="52"/>
      <c r="E458" s="1259">
        <f>SUM(E449:F457)</f>
        <v>6237</v>
      </c>
      <c r="F458" s="1262"/>
      <c r="G458" s="69"/>
      <c r="I458" s="51"/>
      <c r="J458" s="1261" t="s">
        <v>10</v>
      </c>
      <c r="K458" s="1261"/>
      <c r="L458" s="52"/>
      <c r="M458" s="1259">
        <f>SUM(M449:N457)</f>
        <v>14823.06</v>
      </c>
      <c r="N458" s="1262"/>
    </row>
    <row r="459" spans="1:14">
      <c r="A459" s="1263" t="s">
        <v>105</v>
      </c>
      <c r="B459" s="1248"/>
      <c r="C459" s="1248"/>
      <c r="D459" s="1248"/>
      <c r="E459" s="1257"/>
      <c r="F459" s="1258"/>
      <c r="G459" s="69"/>
      <c r="I459" s="1263" t="s">
        <v>105</v>
      </c>
      <c r="J459" s="1248"/>
      <c r="K459" s="1248"/>
      <c r="L459" s="1248"/>
      <c r="M459" s="1257"/>
      <c r="N459" s="1258"/>
    </row>
    <row r="460" spans="1:14">
      <c r="A460" s="1266" t="s">
        <v>129</v>
      </c>
      <c r="B460" s="1267"/>
      <c r="C460" s="1267"/>
      <c r="D460" s="73">
        <f>'Nom. Sic. Sem. 4'!$AG$45</f>
        <v>0</v>
      </c>
      <c r="E460" s="52"/>
      <c r="F460" s="54"/>
      <c r="G460" s="55"/>
      <c r="I460" s="1266"/>
      <c r="J460" s="1267"/>
      <c r="K460" s="1267"/>
      <c r="L460" s="73">
        <f>'Nom. Sic. Sem. 4'!$AG$46</f>
        <v>0</v>
      </c>
      <c r="M460" s="52"/>
      <c r="N460" s="54"/>
    </row>
    <row r="461" spans="1:14">
      <c r="A461" s="1266" t="s">
        <v>130</v>
      </c>
      <c r="B461" s="1267"/>
      <c r="C461" s="1267"/>
      <c r="D461" s="73">
        <f>'Nom. Sic. Sem. 4'!$AE$45</f>
        <v>207.9</v>
      </c>
      <c r="E461" s="73"/>
      <c r="F461" s="54"/>
      <c r="G461" s="55"/>
      <c r="I461" s="1266" t="s">
        <v>130</v>
      </c>
      <c r="J461" s="1267"/>
      <c r="K461" s="1267"/>
      <c r="L461" s="73">
        <f>'Nom. Sic. Sem. 4'!$AE$46</f>
        <v>667.03769999999997</v>
      </c>
      <c r="M461" s="73"/>
      <c r="N461" s="54"/>
    </row>
    <row r="462" spans="1:14">
      <c r="A462" s="72" t="s">
        <v>131</v>
      </c>
      <c r="B462" s="68"/>
      <c r="C462" s="68"/>
      <c r="D462" s="73">
        <f>'Nom. Sic. Sem. 4'!$AF$45</f>
        <v>62.370000000000005</v>
      </c>
      <c r="E462" s="52"/>
      <c r="F462" s="54"/>
      <c r="G462" s="55"/>
      <c r="I462" s="72" t="s">
        <v>131</v>
      </c>
      <c r="J462" s="68"/>
      <c r="K462" s="68"/>
      <c r="L462" s="73">
        <f>'Nom. Sic. Sem. 4'!$AF$46</f>
        <v>148.23060000000001</v>
      </c>
      <c r="M462" s="52"/>
      <c r="N462" s="54"/>
    </row>
    <row r="463" spans="1:14">
      <c r="A463" s="1266" t="s">
        <v>132</v>
      </c>
      <c r="B463" s="1267"/>
      <c r="C463" s="1267"/>
      <c r="D463" s="73">
        <f>'Nom. Sic. Sem. 4'!$AH$45</f>
        <v>0</v>
      </c>
      <c r="E463" s="52"/>
      <c r="F463" s="54"/>
      <c r="G463" s="55"/>
      <c r="I463" s="1266" t="s">
        <v>129</v>
      </c>
      <c r="J463" s="1267"/>
      <c r="K463" s="1267"/>
      <c r="L463" s="73">
        <f>'Nom. Sic. Sem. 4'!$AH$46</f>
        <v>0</v>
      </c>
      <c r="M463" s="52"/>
      <c r="N463" s="54"/>
    </row>
    <row r="464" spans="1:14">
      <c r="A464" s="1266" t="s">
        <v>133</v>
      </c>
      <c r="B464" s="1267"/>
      <c r="C464" s="1267"/>
      <c r="D464" s="73">
        <f>'Nom. Sic. Sem. 4'!$AI$45</f>
        <v>0</v>
      </c>
      <c r="E464" s="52"/>
      <c r="F464" s="54"/>
      <c r="G464" s="55"/>
      <c r="I464" s="1266" t="s">
        <v>133</v>
      </c>
      <c r="J464" s="1267"/>
      <c r="K464" s="1267"/>
      <c r="L464" s="73">
        <f>'Nom. Sic. Sem. 4'!$AI$46</f>
        <v>0</v>
      </c>
      <c r="M464" s="52"/>
      <c r="N464" s="54"/>
    </row>
    <row r="465" spans="1:14" ht="13.5" thickBot="1">
      <c r="A465" s="1268" t="s">
        <v>134</v>
      </c>
      <c r="B465" s="1257"/>
      <c r="C465" s="1257"/>
      <c r="D465" s="52"/>
      <c r="E465" s="1269">
        <f>SUM(D460:D464)</f>
        <v>270.27</v>
      </c>
      <c r="F465" s="1258"/>
      <c r="G465" s="69"/>
      <c r="I465" s="1268" t="s">
        <v>134</v>
      </c>
      <c r="J465" s="1257"/>
      <c r="K465" s="1257"/>
      <c r="L465" s="52"/>
      <c r="M465" s="1269">
        <f>SUM(L460:L464)</f>
        <v>815.26829999999995</v>
      </c>
      <c r="N465" s="1258"/>
    </row>
    <row r="466" spans="1:14" ht="20.25" customHeight="1" thickBot="1">
      <c r="A466" s="51"/>
      <c r="B466" s="1248" t="s">
        <v>104</v>
      </c>
      <c r="C466" s="1248"/>
      <c r="D466" s="1248"/>
      <c r="E466" s="1249">
        <f>(E458-E465)</f>
        <v>5966.73</v>
      </c>
      <c r="F466" s="1250"/>
      <c r="G466" s="69"/>
      <c r="I466" s="51"/>
      <c r="J466" s="1248" t="s">
        <v>104</v>
      </c>
      <c r="K466" s="1248"/>
      <c r="L466" s="1248"/>
      <c r="M466" s="1249">
        <f>(M458-M465)</f>
        <v>14007.7917</v>
      </c>
      <c r="N466" s="1250"/>
    </row>
    <row r="467" spans="1:14">
      <c r="A467" s="51"/>
      <c r="B467" s="52"/>
      <c r="C467" s="52"/>
      <c r="D467" s="52"/>
      <c r="E467" s="52"/>
      <c r="F467" s="54"/>
      <c r="G467" s="55"/>
      <c r="I467" s="51"/>
      <c r="J467" s="52"/>
      <c r="K467" s="52"/>
      <c r="L467" s="52"/>
      <c r="M467" s="52"/>
      <c r="N467" s="54"/>
    </row>
    <row r="468" spans="1:14">
      <c r="A468" s="51"/>
      <c r="B468" s="52"/>
      <c r="C468" s="52"/>
      <c r="D468" s="52"/>
      <c r="E468" s="52"/>
      <c r="F468" s="54"/>
      <c r="G468" s="55"/>
      <c r="I468" s="51"/>
      <c r="J468" s="52"/>
      <c r="K468" s="52"/>
      <c r="L468" s="52"/>
      <c r="M468" s="52"/>
      <c r="N468" s="54"/>
    </row>
    <row r="469" spans="1:14">
      <c r="A469" s="1253"/>
      <c r="B469" s="1254"/>
      <c r="C469" s="1254"/>
      <c r="D469" s="52" t="s">
        <v>135</v>
      </c>
      <c r="E469" s="52"/>
      <c r="F469" s="54"/>
      <c r="G469" s="55"/>
      <c r="I469" s="1253"/>
      <c r="J469" s="1254"/>
      <c r="K469" s="1254"/>
      <c r="L469" s="52" t="s">
        <v>135</v>
      </c>
      <c r="M469" s="52"/>
      <c r="N469" s="54"/>
    </row>
    <row r="470" spans="1:14">
      <c r="A470" s="1255" t="s">
        <v>136</v>
      </c>
      <c r="B470" s="1256"/>
      <c r="C470" s="1256"/>
      <c r="D470" s="1257" t="s">
        <v>137</v>
      </c>
      <c r="E470" s="1257"/>
      <c r="F470" s="1258"/>
      <c r="G470" s="69"/>
      <c r="I470" s="1255" t="s">
        <v>136</v>
      </c>
      <c r="J470" s="1256"/>
      <c r="K470" s="1256"/>
      <c r="L470" s="1257" t="s">
        <v>137</v>
      </c>
      <c r="M470" s="1257"/>
      <c r="N470" s="1258"/>
    </row>
    <row r="471" spans="1:14" ht="13.5" thickBot="1">
      <c r="A471" s="75"/>
      <c r="B471" s="76"/>
      <c r="C471" s="76"/>
      <c r="D471" s="76"/>
      <c r="E471" s="76"/>
      <c r="F471" s="77"/>
      <c r="G471" s="55"/>
      <c r="I471" s="75"/>
      <c r="J471" s="76"/>
      <c r="K471" s="76"/>
      <c r="L471" s="76"/>
      <c r="M471" s="76"/>
      <c r="N471" s="77"/>
    </row>
    <row r="472" spans="1:14" ht="13.5" thickBot="1">
      <c r="A472" s="80"/>
      <c r="B472" s="52"/>
      <c r="C472" s="52"/>
      <c r="D472" s="52"/>
      <c r="E472" s="1269"/>
      <c r="F472" s="1269"/>
      <c r="G472" s="74"/>
      <c r="H472" s="52"/>
      <c r="I472" s="80"/>
      <c r="J472" s="52"/>
      <c r="K472" s="52"/>
      <c r="L472" s="52"/>
      <c r="M472" s="1269"/>
      <c r="N472" s="1269"/>
    </row>
    <row r="473" spans="1:14" ht="19.5" customHeight="1">
      <c r="A473" s="1274" t="s">
        <v>138</v>
      </c>
      <c r="B473" s="1275"/>
      <c r="C473" s="1275"/>
      <c r="D473" s="1275"/>
      <c r="E473" s="1275"/>
      <c r="F473" s="1276"/>
      <c r="G473" s="50"/>
      <c r="I473" s="1274" t="s">
        <v>138</v>
      </c>
      <c r="J473" s="1275"/>
      <c r="K473" s="1275"/>
      <c r="L473" s="1275"/>
      <c r="M473" s="1275"/>
      <c r="N473" s="1276"/>
    </row>
    <row r="474" spans="1:14">
      <c r="A474" s="51"/>
      <c r="B474" s="52"/>
      <c r="C474" s="52"/>
      <c r="D474" s="53"/>
      <c r="E474" s="52"/>
      <c r="F474" s="54"/>
      <c r="G474" s="55"/>
      <c r="I474" s="51"/>
      <c r="J474" s="52"/>
      <c r="K474" s="52"/>
      <c r="L474" s="53"/>
      <c r="M474" s="52"/>
      <c r="N474" s="54"/>
    </row>
    <row r="475" spans="1:14">
      <c r="A475" s="56" t="s">
        <v>120</v>
      </c>
      <c r="B475" s="57">
        <f>'Nom. Sic. Sem. 4'!$C$4</f>
        <v>43549</v>
      </c>
      <c r="C475" s="52" t="s">
        <v>16</v>
      </c>
      <c r="D475" s="57">
        <f>'Nom. Sic. Sem. 4'!$G$4</f>
        <v>43555</v>
      </c>
      <c r="E475" s="52" t="s">
        <v>121</v>
      </c>
      <c r="F475" s="54">
        <f>'Nom. Sic. Sem. 4'!$J$4</f>
        <v>2019</v>
      </c>
      <c r="G475" s="55"/>
      <c r="I475" s="56" t="s">
        <v>120</v>
      </c>
      <c r="J475" s="57">
        <f>'Nom. Sic. Sem. 4'!$C$4</f>
        <v>43549</v>
      </c>
      <c r="K475" s="52" t="s">
        <v>16</v>
      </c>
      <c r="L475" s="57">
        <f>'Nom. Sic. Sem. 4'!$G$4</f>
        <v>43555</v>
      </c>
      <c r="M475" s="52" t="s">
        <v>121</v>
      </c>
      <c r="N475" s="54">
        <f>'Nom. Sic. Sem. 4'!$J$4</f>
        <v>2019</v>
      </c>
    </row>
    <row r="476" spans="1:14">
      <c r="A476" s="1277" t="s">
        <v>122</v>
      </c>
      <c r="B476" s="1278"/>
      <c r="C476" s="1308" t="e">
        <f>'Nom. Sic. Sem. 4'!#REF!</f>
        <v>#REF!</v>
      </c>
      <c r="D476" s="1308"/>
      <c r="E476" s="1308"/>
      <c r="F476" s="1309"/>
      <c r="G476" s="60"/>
      <c r="I476" s="1277" t="s">
        <v>122</v>
      </c>
      <c r="J476" s="1278"/>
      <c r="K476" s="1279" t="str">
        <f>'Nom. Sic. Sem. 4'!$B$52</f>
        <v>jose gregorio alvarez</v>
      </c>
      <c r="L476" s="1279"/>
      <c r="M476" s="1279"/>
      <c r="N476" s="1280"/>
    </row>
    <row r="477" spans="1:14">
      <c r="A477" s="58"/>
      <c r="B477" s="59"/>
      <c r="C477" s="61"/>
      <c r="D477" s="61"/>
      <c r="E477" s="61"/>
      <c r="F477" s="62"/>
      <c r="G477" s="63"/>
      <c r="I477" s="58"/>
      <c r="J477" s="59"/>
      <c r="K477" s="61"/>
      <c r="L477" s="61"/>
      <c r="M477" s="61"/>
      <c r="N477" s="62"/>
    </row>
    <row r="478" spans="1:14">
      <c r="A478" s="64" t="e">
        <f>'Nom. Sic. Sem. 4'!#REF!</f>
        <v>#REF!</v>
      </c>
      <c r="B478" s="52" t="s">
        <v>123</v>
      </c>
      <c r="C478" s="52"/>
      <c r="D478" s="52"/>
      <c r="E478" s="1272" t="e">
        <f>'Nom. Sic. Sem. 4'!#REF!</f>
        <v>#REF!</v>
      </c>
      <c r="F478" s="1273"/>
      <c r="G478" s="65"/>
      <c r="I478" s="64">
        <f>'Nom. Sic. Sem. 4'!$L$52</f>
        <v>5</v>
      </c>
      <c r="J478" s="52" t="s">
        <v>123</v>
      </c>
      <c r="K478" s="52"/>
      <c r="L478" s="52"/>
      <c r="M478" s="1272">
        <f>'Nom. Sic. Sem. 4'!$M$52</f>
        <v>3000</v>
      </c>
      <c r="N478" s="1273"/>
    </row>
    <row r="479" spans="1:14">
      <c r="A479" s="64"/>
      <c r="B479" s="52"/>
      <c r="C479" s="52"/>
      <c r="D479" s="52"/>
      <c r="E479" s="1272">
        <v>0</v>
      </c>
      <c r="F479" s="1273"/>
      <c r="G479" s="65"/>
      <c r="I479" s="64"/>
      <c r="J479" s="52"/>
      <c r="K479" s="52"/>
      <c r="L479" s="52"/>
      <c r="M479" s="1272">
        <v>0</v>
      </c>
      <c r="N479" s="1273"/>
    </row>
    <row r="480" spans="1:14">
      <c r="A480" s="64"/>
      <c r="B480" s="52" t="s">
        <v>124</v>
      </c>
      <c r="C480" s="52"/>
      <c r="D480" s="52"/>
      <c r="E480" s="1272" t="e">
        <f>'Nom. Sic. Sem. 4'!#REF!</f>
        <v>#REF!</v>
      </c>
      <c r="F480" s="1273"/>
      <c r="G480" s="65"/>
      <c r="I480" s="64"/>
      <c r="J480" s="52" t="s">
        <v>124</v>
      </c>
      <c r="K480" s="52"/>
      <c r="L480" s="52"/>
      <c r="M480" s="1272">
        <f>'Nom. Sic. Sem. 4'!$N$52</f>
        <v>1050</v>
      </c>
      <c r="N480" s="1273"/>
    </row>
    <row r="481" spans="1:14">
      <c r="A481" s="66">
        <v>0</v>
      </c>
      <c r="B481" s="52" t="s">
        <v>125</v>
      </c>
      <c r="C481" s="52"/>
      <c r="D481" s="52"/>
      <c r="E481" s="1272">
        <v>0</v>
      </c>
      <c r="F481" s="1273"/>
      <c r="G481" s="65"/>
      <c r="I481" s="66">
        <v>0</v>
      </c>
      <c r="J481" s="52" t="s">
        <v>125</v>
      </c>
      <c r="K481" s="52"/>
      <c r="L481" s="52"/>
      <c r="M481" s="1272">
        <v>0</v>
      </c>
      <c r="N481" s="1273"/>
    </row>
    <row r="482" spans="1:14">
      <c r="A482" s="66">
        <v>0</v>
      </c>
      <c r="B482" s="52" t="s">
        <v>126</v>
      </c>
      <c r="C482" s="52"/>
      <c r="D482" s="52"/>
      <c r="E482" s="1272">
        <v>0</v>
      </c>
      <c r="F482" s="1273"/>
      <c r="G482" s="65"/>
      <c r="I482" s="66">
        <v>0</v>
      </c>
      <c r="J482" s="52" t="s">
        <v>126</v>
      </c>
      <c r="K482" s="52"/>
      <c r="L482" s="52"/>
      <c r="M482" s="1272">
        <v>0</v>
      </c>
      <c r="N482" s="1273"/>
    </row>
    <row r="483" spans="1:14">
      <c r="A483" s="66" t="e">
        <f>'Nom. Sic. Sem. 4'!#REF!</f>
        <v>#REF!</v>
      </c>
      <c r="B483" s="226" t="s">
        <v>261</v>
      </c>
      <c r="C483" s="226"/>
      <c r="D483" s="78"/>
      <c r="E483" s="1298" t="e">
        <f>'Nom. Sic. Sem. 4'!#REF!</f>
        <v>#REF!</v>
      </c>
      <c r="F483" s="1299"/>
      <c r="G483" s="65"/>
      <c r="I483" s="66">
        <f>'Nom. Sic. Sem. 4'!V52</f>
        <v>0</v>
      </c>
      <c r="J483" s="226" t="s">
        <v>261</v>
      </c>
      <c r="K483" s="226"/>
      <c r="L483" s="78"/>
      <c r="M483" s="1298">
        <f>'Nom. Sic. Sem. 4'!W52</f>
        <v>0</v>
      </c>
      <c r="N483" s="1299"/>
    </row>
    <row r="484" spans="1:14">
      <c r="A484" s="66" t="e">
        <f>'Nom. Sic. Sem. 4'!#REF!</f>
        <v>#REF!</v>
      </c>
      <c r="B484" s="226" t="s">
        <v>262</v>
      </c>
      <c r="C484" s="226"/>
      <c r="D484" s="78"/>
      <c r="E484" s="1298" t="e">
        <f>'Nom. Sic. Sem. 4'!#REF!</f>
        <v>#REF!</v>
      </c>
      <c r="F484" s="1299"/>
      <c r="G484" s="65"/>
      <c r="I484" s="66">
        <f>'Nom. Sic. Sem. 4'!X52</f>
        <v>1</v>
      </c>
      <c r="J484" s="226" t="s">
        <v>262</v>
      </c>
      <c r="K484" s="226"/>
      <c r="L484" s="78"/>
      <c r="M484" s="1298">
        <f>'Nom. Sic. Sem. 4'!Y52</f>
        <v>1417.5</v>
      </c>
      <c r="N484" s="1299"/>
    </row>
    <row r="485" spans="1:14">
      <c r="A485" s="66" t="e">
        <f>'Nom. Sic. Sem. 4'!#REF!</f>
        <v>#REF!</v>
      </c>
      <c r="B485" s="52" t="s">
        <v>128</v>
      </c>
      <c r="C485" s="52"/>
      <c r="D485" s="52"/>
      <c r="E485" s="1272" t="e">
        <f>'Nom. Sic. Sem. 4'!#REF!</f>
        <v>#REF!</v>
      </c>
      <c r="F485" s="1273"/>
      <c r="G485" s="65"/>
      <c r="I485" s="66">
        <f>'Nom. Sic. Sem. 4'!$AB$52</f>
        <v>2</v>
      </c>
      <c r="J485" s="52" t="s">
        <v>128</v>
      </c>
      <c r="K485" s="52"/>
      <c r="L485" s="52"/>
      <c r="M485" s="1272">
        <f>'Nom. Sic. Sem. 4'!$AC$52</f>
        <v>2187</v>
      </c>
      <c r="N485" s="1273"/>
    </row>
    <row r="486" spans="1:14">
      <c r="A486" s="66" t="e">
        <f>'Nom. Sic. Sem. 4'!#REF!</f>
        <v>#REF!</v>
      </c>
      <c r="B486" s="1267" t="str">
        <f>'Nom. Sic. Sem. 1'!$O$4</f>
        <v>PR / RM /F</v>
      </c>
      <c r="C486" s="1267"/>
      <c r="D486" s="1267"/>
      <c r="E486" s="1272" t="e">
        <f>'Nom. Sic. Sem. 4'!#REF!</f>
        <v>#REF!</v>
      </c>
      <c r="F486" s="1273"/>
      <c r="G486" s="65"/>
      <c r="I486" s="66">
        <f>'Nom. Sic. Sem. 4'!$O$52</f>
        <v>0</v>
      </c>
      <c r="J486" s="1267" t="str">
        <f>'Nom. Sic. Sem. 1'!$O$4</f>
        <v>PR / RM /F</v>
      </c>
      <c r="K486" s="1267"/>
      <c r="L486" s="1267"/>
      <c r="M486" s="1272">
        <f>'Nom. Sic. Sem. 4'!$P$52</f>
        <v>0</v>
      </c>
      <c r="N486" s="1273"/>
    </row>
    <row r="487" spans="1:14" ht="16.5" customHeight="1">
      <c r="A487" s="51"/>
      <c r="B487" s="1261" t="s">
        <v>10</v>
      </c>
      <c r="C487" s="1261"/>
      <c r="D487" s="52"/>
      <c r="E487" s="1259" t="e">
        <f>SUM(E478:F486)</f>
        <v>#REF!</v>
      </c>
      <c r="F487" s="1262"/>
      <c r="G487" s="69"/>
      <c r="I487" s="51"/>
      <c r="J487" s="1261" t="s">
        <v>10</v>
      </c>
      <c r="K487" s="1261"/>
      <c r="L487" s="52"/>
      <c r="M487" s="1259">
        <f>SUM(M478:N486)</f>
        <v>7654.5</v>
      </c>
      <c r="N487" s="1262"/>
    </row>
    <row r="488" spans="1:14">
      <c r="A488" s="1263" t="s">
        <v>105</v>
      </c>
      <c r="B488" s="1248"/>
      <c r="C488" s="1248"/>
      <c r="D488" s="1248"/>
      <c r="E488" s="1257"/>
      <c r="F488" s="1258"/>
      <c r="G488" s="69"/>
      <c r="I488" s="1263" t="s">
        <v>105</v>
      </c>
      <c r="J488" s="1248"/>
      <c r="K488" s="1248"/>
      <c r="L488" s="1248"/>
      <c r="M488" s="1257"/>
      <c r="N488" s="1258"/>
    </row>
    <row r="489" spans="1:14">
      <c r="A489" s="1266" t="s">
        <v>129</v>
      </c>
      <c r="B489" s="1267"/>
      <c r="C489" s="1267"/>
      <c r="D489" s="73" t="e">
        <f>'Nom. Sic. Sem. 4'!#REF!</f>
        <v>#REF!</v>
      </c>
      <c r="E489" s="52"/>
      <c r="F489" s="54"/>
      <c r="G489" s="55"/>
      <c r="I489" s="1266" t="s">
        <v>129</v>
      </c>
      <c r="J489" s="1267"/>
      <c r="K489" s="1267"/>
      <c r="L489" s="73">
        <f>'Nom. Sic. Sem. 4'!$AG$52</f>
        <v>0</v>
      </c>
      <c r="M489" s="52"/>
      <c r="N489" s="54"/>
    </row>
    <row r="490" spans="1:14">
      <c r="A490" s="1266" t="s">
        <v>130</v>
      </c>
      <c r="B490" s="1267"/>
      <c r="C490" s="1267"/>
      <c r="D490" s="73" t="e">
        <f>'Nom. Sic. Sem. 4'!#REF!</f>
        <v>#REF!</v>
      </c>
      <c r="E490" s="73"/>
      <c r="F490" s="54"/>
      <c r="G490" s="55"/>
      <c r="I490" s="1266" t="s">
        <v>130</v>
      </c>
      <c r="J490" s="1267"/>
      <c r="K490" s="1267"/>
      <c r="L490" s="73">
        <f>'Nom. Sic. Sem. 4'!$AE$52</f>
        <v>189</v>
      </c>
      <c r="M490" s="73"/>
      <c r="N490" s="54"/>
    </row>
    <row r="491" spans="1:14">
      <c r="A491" s="72" t="s">
        <v>131</v>
      </c>
      <c r="B491" s="68"/>
      <c r="C491" s="68"/>
      <c r="D491" s="73" t="e">
        <f>'Nom. Sic. Sem. 4'!#REF!</f>
        <v>#REF!</v>
      </c>
      <c r="E491" s="52"/>
      <c r="F491" s="54"/>
      <c r="G491" s="55"/>
      <c r="I491" s="72" t="s">
        <v>131</v>
      </c>
      <c r="J491" s="68"/>
      <c r="K491" s="68"/>
      <c r="L491" s="73">
        <f>'Nom. Sic. Sem. 4'!$AF$52</f>
        <v>76.545000000000002</v>
      </c>
      <c r="M491" s="52"/>
      <c r="N491" s="54"/>
    </row>
    <row r="492" spans="1:14">
      <c r="A492" s="1266" t="s">
        <v>132</v>
      </c>
      <c r="B492" s="1267"/>
      <c r="C492" s="1267"/>
      <c r="D492" s="73" t="e">
        <f>'Nom. Sic. Sem. 4'!#REF!</f>
        <v>#REF!</v>
      </c>
      <c r="E492" s="52"/>
      <c r="F492" s="54"/>
      <c r="G492" s="55"/>
      <c r="I492" s="1266" t="s">
        <v>132</v>
      </c>
      <c r="J492" s="1267"/>
      <c r="K492" s="1267"/>
      <c r="L492" s="73">
        <f>'Nom. Sic. Sem. 4'!$AH$52</f>
        <v>0</v>
      </c>
      <c r="M492" s="52"/>
      <c r="N492" s="54"/>
    </row>
    <row r="493" spans="1:14">
      <c r="A493" s="1266" t="s">
        <v>133</v>
      </c>
      <c r="B493" s="1267"/>
      <c r="C493" s="1267"/>
      <c r="D493" s="73" t="e">
        <f>'Nom. Sic. Sem. 4'!#REF!</f>
        <v>#REF!</v>
      </c>
      <c r="E493" s="52"/>
      <c r="F493" s="54"/>
      <c r="G493" s="55"/>
      <c r="I493" s="1266" t="s">
        <v>133</v>
      </c>
      <c r="J493" s="1267"/>
      <c r="K493" s="1267"/>
      <c r="L493" s="73">
        <f>'Nom. Sic. Sem. 4'!$AI$52</f>
        <v>0</v>
      </c>
      <c r="M493" s="52"/>
      <c r="N493" s="54"/>
    </row>
    <row r="494" spans="1:14" ht="13.5" thickBot="1">
      <c r="A494" s="1268" t="s">
        <v>134</v>
      </c>
      <c r="B494" s="1257"/>
      <c r="C494" s="1257"/>
      <c r="D494" s="52"/>
      <c r="E494" s="1269" t="e">
        <f>SUM(D489:D493)</f>
        <v>#REF!</v>
      </c>
      <c r="F494" s="1258"/>
      <c r="G494" s="69"/>
      <c r="I494" s="1268" t="s">
        <v>134</v>
      </c>
      <c r="J494" s="1257"/>
      <c r="K494" s="1257"/>
      <c r="L494" s="52"/>
      <c r="M494" s="1269">
        <f>SUM(L489:L493)</f>
        <v>265.54500000000002</v>
      </c>
      <c r="N494" s="1258"/>
    </row>
    <row r="495" spans="1:14" ht="20.25" customHeight="1" thickBot="1">
      <c r="A495" s="51"/>
      <c r="B495" s="1248" t="s">
        <v>104</v>
      </c>
      <c r="C495" s="1248"/>
      <c r="D495" s="1248"/>
      <c r="E495" s="1249" t="e">
        <f>(E487-E494)</f>
        <v>#REF!</v>
      </c>
      <c r="F495" s="1250"/>
      <c r="G495" s="69"/>
      <c r="I495" s="51"/>
      <c r="J495" s="1248" t="s">
        <v>104</v>
      </c>
      <c r="K495" s="1248"/>
      <c r="L495" s="1248"/>
      <c r="M495" s="1249">
        <f>(M487-M494)</f>
        <v>7388.9549999999999</v>
      </c>
      <c r="N495" s="1250"/>
    </row>
    <row r="496" spans="1:14">
      <c r="A496" s="51"/>
      <c r="B496" s="52"/>
      <c r="C496" s="52"/>
      <c r="D496" s="52"/>
      <c r="E496" s="52"/>
      <c r="F496" s="54"/>
      <c r="G496" s="55"/>
      <c r="I496" s="51"/>
      <c r="J496" s="52"/>
      <c r="K496" s="52"/>
      <c r="L496" s="52"/>
      <c r="M496" s="52"/>
      <c r="N496" s="54"/>
    </row>
    <row r="497" spans="1:14">
      <c r="A497" s="51"/>
      <c r="B497" s="52"/>
      <c r="C497" s="52"/>
      <c r="D497" s="52"/>
      <c r="E497" s="52"/>
      <c r="F497" s="54"/>
      <c r="G497" s="55"/>
      <c r="I497" s="51"/>
      <c r="J497" s="52"/>
      <c r="K497" s="52"/>
      <c r="L497" s="52"/>
      <c r="M497" s="52"/>
      <c r="N497" s="54"/>
    </row>
    <row r="498" spans="1:14">
      <c r="A498" s="1253"/>
      <c r="B498" s="1254"/>
      <c r="C498" s="1254"/>
      <c r="D498" s="52" t="s">
        <v>135</v>
      </c>
      <c r="E498" s="52"/>
      <c r="F498" s="54"/>
      <c r="G498" s="55"/>
      <c r="I498" s="1253"/>
      <c r="J498" s="1254"/>
      <c r="K498" s="1254"/>
      <c r="L498" s="52" t="s">
        <v>135</v>
      </c>
      <c r="M498" s="52"/>
      <c r="N498" s="54"/>
    </row>
    <row r="499" spans="1:14">
      <c r="A499" s="1255" t="s">
        <v>136</v>
      </c>
      <c r="B499" s="1256"/>
      <c r="C499" s="1256"/>
      <c r="D499" s="1257" t="s">
        <v>137</v>
      </c>
      <c r="E499" s="1257"/>
      <c r="F499" s="1258"/>
      <c r="G499" s="69"/>
      <c r="I499" s="1255" t="s">
        <v>136</v>
      </c>
      <c r="J499" s="1256"/>
      <c r="K499" s="1256"/>
      <c r="L499" s="1257" t="s">
        <v>137</v>
      </c>
      <c r="M499" s="1257"/>
      <c r="N499" s="1258"/>
    </row>
    <row r="500" spans="1:14" ht="13.5" thickBot="1">
      <c r="A500" s="75"/>
      <c r="B500" s="76"/>
      <c r="C500" s="76"/>
      <c r="D500" s="76"/>
      <c r="E500" s="76"/>
      <c r="F500" s="77"/>
      <c r="G500" s="55"/>
      <c r="I500" s="75"/>
      <c r="J500" s="76"/>
      <c r="K500" s="76"/>
      <c r="L500" s="76"/>
      <c r="M500" s="76"/>
      <c r="N500" s="77"/>
    </row>
    <row r="501" spans="1:14">
      <c r="A501" s="52"/>
      <c r="B501" s="52"/>
      <c r="C501" s="52"/>
      <c r="D501" s="52"/>
      <c r="E501" s="52"/>
      <c r="F501" s="52"/>
      <c r="G501" s="55"/>
      <c r="H501" s="52"/>
      <c r="I501" s="52"/>
      <c r="J501" s="52"/>
      <c r="K501" s="52"/>
      <c r="L501" s="52"/>
      <c r="M501" s="52"/>
      <c r="N501" s="52"/>
    </row>
    <row r="502" spans="1:14" ht="13.5" thickBot="1">
      <c r="G502" s="55"/>
    </row>
    <row r="503" spans="1:14" ht="19.5" customHeight="1">
      <c r="A503" s="1274" t="s">
        <v>138</v>
      </c>
      <c r="B503" s="1275"/>
      <c r="C503" s="1275"/>
      <c r="D503" s="1275"/>
      <c r="E503" s="1275"/>
      <c r="F503" s="1276"/>
      <c r="G503" s="50"/>
      <c r="I503" s="1274" t="s">
        <v>138</v>
      </c>
      <c r="J503" s="1275"/>
      <c r="K503" s="1275"/>
      <c r="L503" s="1275"/>
      <c r="M503" s="1275"/>
      <c r="N503" s="1276"/>
    </row>
    <row r="504" spans="1:14">
      <c r="A504" s="51"/>
      <c r="B504" s="52"/>
      <c r="C504" s="52"/>
      <c r="D504" s="53"/>
      <c r="E504" s="52"/>
      <c r="F504" s="54"/>
      <c r="G504" s="55"/>
      <c r="I504" s="51"/>
      <c r="J504" s="52"/>
      <c r="K504" s="52"/>
      <c r="L504" s="53"/>
      <c r="M504" s="52"/>
      <c r="N504" s="54"/>
    </row>
    <row r="505" spans="1:14">
      <c r="A505" s="56" t="s">
        <v>120</v>
      </c>
      <c r="B505" s="57">
        <f>'Nom. Sic. Sem. 4'!$C$4</f>
        <v>43549</v>
      </c>
      <c r="C505" s="52" t="s">
        <v>16</v>
      </c>
      <c r="D505" s="57">
        <f>'Nom. Sic. Sem. 4'!$G$4</f>
        <v>43555</v>
      </c>
      <c r="E505" s="52" t="s">
        <v>121</v>
      </c>
      <c r="F505" s="54">
        <f>'Nom. Sic. Sem. 4'!$J$4</f>
        <v>2019</v>
      </c>
      <c r="G505" s="55"/>
      <c r="I505" s="56" t="s">
        <v>120</v>
      </c>
      <c r="J505" s="57">
        <f>'Nom. Sic. Sem. 4'!$C$4</f>
        <v>43549</v>
      </c>
      <c r="K505" s="52" t="s">
        <v>16</v>
      </c>
      <c r="L505" s="57">
        <f>'Nom. Sic. Sem. 4'!$G$4</f>
        <v>43555</v>
      </c>
      <c r="M505" s="52" t="s">
        <v>121</v>
      </c>
      <c r="N505" s="54">
        <f>'Nom. Sic. Sem. 4'!$J$4</f>
        <v>2019</v>
      </c>
    </row>
    <row r="506" spans="1:14">
      <c r="A506" s="1277" t="s">
        <v>122</v>
      </c>
      <c r="B506" s="1278"/>
      <c r="C506" s="1308" t="str">
        <f>'Nom. Sic. Sem. 4'!$B$53</f>
        <v>Henry Escalona</v>
      </c>
      <c r="D506" s="1308"/>
      <c r="E506" s="1308"/>
      <c r="F506" s="1309"/>
      <c r="G506" s="60"/>
      <c r="I506" s="1277" t="s">
        <v>122</v>
      </c>
      <c r="J506" s="1278"/>
      <c r="K506" s="1279" t="str">
        <f>'Nom. Sic. Sem. 4'!$B$54</f>
        <v>Rosy Ladino</v>
      </c>
      <c r="L506" s="1279"/>
      <c r="M506" s="1279"/>
      <c r="N506" s="1280"/>
    </row>
    <row r="507" spans="1:14">
      <c r="A507" s="58"/>
      <c r="B507" s="59"/>
      <c r="C507" s="61"/>
      <c r="D507" s="61"/>
      <c r="E507" s="61"/>
      <c r="F507" s="62"/>
      <c r="G507" s="63"/>
      <c r="I507" s="58"/>
      <c r="J507" s="59"/>
      <c r="K507" s="61"/>
      <c r="L507" s="61"/>
      <c r="M507" s="61"/>
      <c r="N507" s="62"/>
    </row>
    <row r="508" spans="1:14">
      <c r="A508" s="64">
        <f>'Nom. Sic. Sem. 4'!$L$53</f>
        <v>5</v>
      </c>
      <c r="B508" s="52" t="s">
        <v>123</v>
      </c>
      <c r="C508" s="52"/>
      <c r="D508" s="52"/>
      <c r="E508" s="1272">
        <f>'Nom. Sic. Sem. 4'!$M$53</f>
        <v>3000</v>
      </c>
      <c r="F508" s="1273"/>
      <c r="G508" s="65"/>
      <c r="I508" s="64">
        <f>'Nom. Sic. Sem. 4'!$L$54</f>
        <v>5</v>
      </c>
      <c r="J508" s="52" t="s">
        <v>123</v>
      </c>
      <c r="K508" s="52"/>
      <c r="L508" s="52"/>
      <c r="M508" s="1272">
        <f>'Nom. Sic. Sem. 4'!$M$54</f>
        <v>3000</v>
      </c>
      <c r="N508" s="1273"/>
    </row>
    <row r="509" spans="1:14">
      <c r="A509" s="64"/>
      <c r="B509" s="52"/>
      <c r="C509" s="52"/>
      <c r="D509" s="52"/>
      <c r="E509" s="1272">
        <v>0</v>
      </c>
      <c r="F509" s="1273"/>
      <c r="G509" s="65"/>
      <c r="I509" s="64"/>
      <c r="J509" s="52"/>
      <c r="K509" s="52"/>
      <c r="L509" s="52"/>
      <c r="M509" s="1272">
        <v>0</v>
      </c>
      <c r="N509" s="1273"/>
    </row>
    <row r="510" spans="1:14">
      <c r="A510" s="64"/>
      <c r="B510" s="52" t="s">
        <v>124</v>
      </c>
      <c r="C510" s="52"/>
      <c r="D510" s="52"/>
      <c r="E510" s="1272">
        <f>'Nom. Sic. Sem. 4'!$N$53</f>
        <v>0</v>
      </c>
      <c r="F510" s="1273"/>
      <c r="G510" s="65"/>
      <c r="I510" s="64"/>
      <c r="J510" s="52" t="s">
        <v>124</v>
      </c>
      <c r="K510" s="52"/>
      <c r="L510" s="52"/>
      <c r="M510" s="1272">
        <f>'Nom. Sic. Sem. 4'!$N$54</f>
        <v>0</v>
      </c>
      <c r="N510" s="1273"/>
    </row>
    <row r="511" spans="1:14">
      <c r="A511" s="66">
        <v>0</v>
      </c>
      <c r="B511" s="52" t="s">
        <v>125</v>
      </c>
      <c r="C511" s="52"/>
      <c r="D511" s="52"/>
      <c r="E511" s="1272">
        <v>0</v>
      </c>
      <c r="F511" s="1273"/>
      <c r="G511" s="65"/>
      <c r="I511" s="66">
        <v>0</v>
      </c>
      <c r="J511" s="52" t="s">
        <v>125</v>
      </c>
      <c r="K511" s="52"/>
      <c r="L511" s="52"/>
      <c r="M511" s="1272">
        <v>0</v>
      </c>
      <c r="N511" s="1273"/>
    </row>
    <row r="512" spans="1:14">
      <c r="A512" s="66">
        <v>0</v>
      </c>
      <c r="B512" s="52" t="s">
        <v>126</v>
      </c>
      <c r="C512" s="52"/>
      <c r="D512" s="52"/>
      <c r="E512" s="1272">
        <v>0</v>
      </c>
      <c r="F512" s="1273"/>
      <c r="G512" s="65"/>
      <c r="I512" s="66">
        <v>0</v>
      </c>
      <c r="J512" s="52" t="s">
        <v>126</v>
      </c>
      <c r="K512" s="52"/>
      <c r="L512" s="52"/>
      <c r="M512" s="1272">
        <v>0</v>
      </c>
      <c r="N512" s="1273"/>
    </row>
    <row r="513" spans="1:14">
      <c r="A513" s="66">
        <f>'Nom. Sic. Sem. 4'!V53</f>
        <v>0</v>
      </c>
      <c r="B513" s="226" t="s">
        <v>261</v>
      </c>
      <c r="C513" s="226"/>
      <c r="D513" s="78"/>
      <c r="E513" s="1298">
        <f>'Nom. Sic. Sem. 4'!W53</f>
        <v>0</v>
      </c>
      <c r="F513" s="1299"/>
      <c r="G513" s="65"/>
      <c r="I513" s="66">
        <f>'Nom. Sic. Sem. 4'!V54</f>
        <v>0</v>
      </c>
      <c r="J513" s="226" t="s">
        <v>261</v>
      </c>
      <c r="K513" s="226"/>
      <c r="L513" s="78"/>
      <c r="M513" s="1298">
        <f>'Nom. Sic. Sem. 4'!W54</f>
        <v>0</v>
      </c>
      <c r="N513" s="1299"/>
    </row>
    <row r="514" spans="1:14">
      <c r="A514" s="66">
        <f>'Nom. Sic. Sem. 4'!X53</f>
        <v>1</v>
      </c>
      <c r="B514" s="226" t="s">
        <v>262</v>
      </c>
      <c r="C514" s="226"/>
      <c r="D514" s="78"/>
      <c r="E514" s="1298">
        <f>'Nom. Sic. Sem. 4'!Y53</f>
        <v>1050</v>
      </c>
      <c r="F514" s="1299"/>
      <c r="G514" s="65"/>
      <c r="I514" s="66">
        <f>'Nom. Sic. Sem. 4'!X54</f>
        <v>0</v>
      </c>
      <c r="J514" s="226" t="s">
        <v>262</v>
      </c>
      <c r="K514" s="226"/>
      <c r="L514" s="78"/>
      <c r="M514" s="1298">
        <f>'Nom. Sic. Sem. 4'!Y54</f>
        <v>0</v>
      </c>
      <c r="N514" s="1299"/>
    </row>
    <row r="515" spans="1:14">
      <c r="A515" s="66">
        <f>'Nom. Sic. Sem. 4'!$AB$53</f>
        <v>2</v>
      </c>
      <c r="B515" s="52" t="s">
        <v>128</v>
      </c>
      <c r="C515" s="52"/>
      <c r="D515" s="52"/>
      <c r="E515" s="1272">
        <f>'Nom. Sic. Sem. 4'!$AC$53</f>
        <v>1620</v>
      </c>
      <c r="F515" s="1273"/>
      <c r="G515" s="65"/>
      <c r="I515" s="66">
        <f>'Nom. Sic. Sem. 4'!$AB$54</f>
        <v>2</v>
      </c>
      <c r="J515" s="52" t="s">
        <v>128</v>
      </c>
      <c r="K515" s="52"/>
      <c r="L515" s="52"/>
      <c r="M515" s="1272">
        <f>'Nom. Sic. Sem. 4'!$AC$54</f>
        <v>1200</v>
      </c>
      <c r="N515" s="1273"/>
    </row>
    <row r="516" spans="1:14">
      <c r="A516" s="66">
        <f>'Nom. Sic. Sem. 4'!$O$53</f>
        <v>0</v>
      </c>
      <c r="B516" s="1267" t="str">
        <f>'Nom. Sic. Sem. 1'!$O$4</f>
        <v>PR / RM /F</v>
      </c>
      <c r="C516" s="1267"/>
      <c r="D516" s="1267"/>
      <c r="E516" s="1272">
        <f>'Nom. Sic. Sem. 4'!$P$53</f>
        <v>0</v>
      </c>
      <c r="F516" s="1273"/>
      <c r="G516" s="65"/>
      <c r="I516" s="66">
        <f>'Nom. Sic. Sem. 4'!$O$54</f>
        <v>0</v>
      </c>
      <c r="J516" s="1267" t="str">
        <f>'Nom. Sic. Sem. 1'!$O$4</f>
        <v>PR / RM /F</v>
      </c>
      <c r="K516" s="1267"/>
      <c r="L516" s="1267"/>
      <c r="M516" s="1272">
        <f>'Nom. Sic. Sem. 4'!$P$54</f>
        <v>0</v>
      </c>
      <c r="N516" s="1273"/>
    </row>
    <row r="517" spans="1:14" ht="16.5" customHeight="1">
      <c r="A517" s="51"/>
      <c r="B517" s="1261" t="s">
        <v>10</v>
      </c>
      <c r="C517" s="1261"/>
      <c r="D517" s="52"/>
      <c r="E517" s="1259">
        <f>SUM(E508:F516)</f>
        <v>5670</v>
      </c>
      <c r="F517" s="1262"/>
      <c r="G517" s="69"/>
      <c r="I517" s="51"/>
      <c r="J517" s="1261" t="s">
        <v>10</v>
      </c>
      <c r="K517" s="1261"/>
      <c r="L517" s="52"/>
      <c r="M517" s="1259">
        <f>SUM(M508:N516)</f>
        <v>4200</v>
      </c>
      <c r="N517" s="1262"/>
    </row>
    <row r="518" spans="1:14">
      <c r="A518" s="1263" t="s">
        <v>105</v>
      </c>
      <c r="B518" s="1248"/>
      <c r="C518" s="1248"/>
      <c r="D518" s="1248"/>
      <c r="E518" s="1257"/>
      <c r="F518" s="1258"/>
      <c r="G518" s="69"/>
      <c r="I518" s="1263" t="s">
        <v>105</v>
      </c>
      <c r="J518" s="1248"/>
      <c r="K518" s="1248"/>
      <c r="L518" s="1248"/>
      <c r="M518" s="1257"/>
      <c r="N518" s="1258"/>
    </row>
    <row r="519" spans="1:14">
      <c r="A519" s="1266" t="s">
        <v>129</v>
      </c>
      <c r="B519" s="1267"/>
      <c r="C519" s="1267"/>
      <c r="D519" s="73">
        <f>'Nom. Sic. Sem. 4'!$AG$53</f>
        <v>0</v>
      </c>
      <c r="E519" s="52"/>
      <c r="F519" s="54"/>
      <c r="G519" s="55"/>
      <c r="I519" s="1266" t="s">
        <v>129</v>
      </c>
      <c r="J519" s="1267"/>
      <c r="K519" s="1267"/>
      <c r="L519" s="73">
        <f>'Nom. Sic. Sem. 4'!$AG$54</f>
        <v>0</v>
      </c>
      <c r="M519" s="52"/>
      <c r="N519" s="54"/>
    </row>
    <row r="520" spans="1:14">
      <c r="A520" s="1266" t="s">
        <v>130</v>
      </c>
      <c r="B520" s="1267"/>
      <c r="C520" s="1267"/>
      <c r="D520" s="73">
        <f>'Nom. Sic. Sem. 4'!$AE$53</f>
        <v>189</v>
      </c>
      <c r="E520" s="73"/>
      <c r="F520" s="54"/>
      <c r="G520" s="55"/>
      <c r="I520" s="1266" t="s">
        <v>130</v>
      </c>
      <c r="J520" s="1267"/>
      <c r="K520" s="1267"/>
      <c r="L520" s="73">
        <f>'Nom. Sic. Sem. 4'!$AE$54</f>
        <v>189</v>
      </c>
      <c r="M520" s="73"/>
      <c r="N520" s="54"/>
    </row>
    <row r="521" spans="1:14">
      <c r="A521" s="72" t="s">
        <v>131</v>
      </c>
      <c r="B521" s="68"/>
      <c r="C521" s="68"/>
      <c r="D521" s="73">
        <f>'Nom. Sic. Sem. 4'!$AF$53</f>
        <v>56.7</v>
      </c>
      <c r="E521" s="52"/>
      <c r="F521" s="54"/>
      <c r="G521" s="55"/>
      <c r="I521" s="72" t="s">
        <v>131</v>
      </c>
      <c r="J521" s="68"/>
      <c r="K521" s="68"/>
      <c r="L521" s="73">
        <f>'Nom. Sic. Sem. 4'!$AF$54</f>
        <v>42</v>
      </c>
      <c r="M521" s="52"/>
      <c r="N521" s="54"/>
    </row>
    <row r="522" spans="1:14">
      <c r="A522" s="1266" t="s">
        <v>132</v>
      </c>
      <c r="B522" s="1267"/>
      <c r="C522" s="1267"/>
      <c r="D522" s="73">
        <f>'Nom. Sic. Sem. 4'!$AH$53</f>
        <v>0</v>
      </c>
      <c r="E522" s="52"/>
      <c r="F522" s="54"/>
      <c r="G522" s="55"/>
      <c r="I522" s="1266" t="s">
        <v>132</v>
      </c>
      <c r="J522" s="1267"/>
      <c r="K522" s="1267"/>
      <c r="L522" s="73">
        <f>'Nom. Sic. Sem. 4'!$AH$54</f>
        <v>0</v>
      </c>
      <c r="M522" s="52"/>
      <c r="N522" s="54"/>
    </row>
    <row r="523" spans="1:14">
      <c r="A523" s="1266" t="s">
        <v>133</v>
      </c>
      <c r="B523" s="1267"/>
      <c r="C523" s="1267"/>
      <c r="D523" s="73">
        <f>'Nom. Sic. Sem. 4'!$AI$53</f>
        <v>0</v>
      </c>
      <c r="E523" s="52"/>
      <c r="F523" s="54"/>
      <c r="G523" s="55"/>
      <c r="I523" s="1266" t="s">
        <v>133</v>
      </c>
      <c r="J523" s="1267"/>
      <c r="K523" s="1267"/>
      <c r="L523" s="73">
        <f>'Nom. Sic. Sem. 4'!$AI$54</f>
        <v>0</v>
      </c>
      <c r="M523" s="52"/>
      <c r="N523" s="54"/>
    </row>
    <row r="524" spans="1:14" ht="13.5" thickBot="1">
      <c r="A524" s="1268" t="s">
        <v>134</v>
      </c>
      <c r="B524" s="1257"/>
      <c r="C524" s="1257"/>
      <c r="D524" s="52"/>
      <c r="E524" s="1269">
        <f>SUM(D519:D523)</f>
        <v>245.7</v>
      </c>
      <c r="F524" s="1258"/>
      <c r="G524" s="69"/>
      <c r="I524" s="1268" t="s">
        <v>134</v>
      </c>
      <c r="J524" s="1257"/>
      <c r="K524" s="1257"/>
      <c r="L524" s="52"/>
      <c r="M524" s="1269">
        <f>SUM(L519:L523)</f>
        <v>231</v>
      </c>
      <c r="N524" s="1258"/>
    </row>
    <row r="525" spans="1:14" ht="20.25" customHeight="1" thickBot="1">
      <c r="A525" s="51"/>
      <c r="B525" s="1248" t="s">
        <v>104</v>
      </c>
      <c r="C525" s="1248"/>
      <c r="D525" s="1248"/>
      <c r="E525" s="1249">
        <f>(E517-E524)</f>
        <v>5424.3</v>
      </c>
      <c r="F525" s="1250"/>
      <c r="G525" s="69"/>
      <c r="I525" s="51"/>
      <c r="J525" s="1248" t="s">
        <v>104</v>
      </c>
      <c r="K525" s="1248"/>
      <c r="L525" s="1248"/>
      <c r="M525" s="1249">
        <f>(M517-M524)</f>
        <v>3969</v>
      </c>
      <c r="N525" s="1250"/>
    </row>
    <row r="526" spans="1:14">
      <c r="A526" s="51"/>
      <c r="B526" s="52"/>
      <c r="C526" s="52"/>
      <c r="D526" s="52"/>
      <c r="E526" s="52"/>
      <c r="F526" s="54"/>
      <c r="G526" s="55"/>
      <c r="I526" s="51"/>
      <c r="J526" s="52"/>
      <c r="K526" s="52"/>
      <c r="L526" s="52"/>
      <c r="M526" s="52"/>
      <c r="N526" s="54"/>
    </row>
    <row r="527" spans="1:14">
      <c r="A527" s="51"/>
      <c r="B527" s="52"/>
      <c r="C527" s="52"/>
      <c r="D527" s="52"/>
      <c r="E527" s="52"/>
      <c r="F527" s="54"/>
      <c r="G527" s="55"/>
      <c r="I527" s="51"/>
      <c r="J527" s="52"/>
      <c r="K527" s="52"/>
      <c r="L527" s="52"/>
      <c r="M527" s="52"/>
      <c r="N527" s="54"/>
    </row>
    <row r="528" spans="1:14">
      <c r="A528" s="1253"/>
      <c r="B528" s="1254"/>
      <c r="C528" s="1254"/>
      <c r="D528" s="52" t="s">
        <v>135</v>
      </c>
      <c r="E528" s="52"/>
      <c r="F528" s="54"/>
      <c r="G528" s="55"/>
      <c r="I528" s="1253"/>
      <c r="J528" s="1254"/>
      <c r="K528" s="1254"/>
      <c r="L528" s="52" t="s">
        <v>135</v>
      </c>
      <c r="M528" s="52"/>
      <c r="N528" s="54"/>
    </row>
    <row r="529" spans="1:14">
      <c r="A529" s="1255" t="s">
        <v>136</v>
      </c>
      <c r="B529" s="1256"/>
      <c r="C529" s="1256"/>
      <c r="D529" s="1257" t="s">
        <v>137</v>
      </c>
      <c r="E529" s="1257"/>
      <c r="F529" s="1258"/>
      <c r="G529" s="69"/>
      <c r="I529" s="1255" t="s">
        <v>136</v>
      </c>
      <c r="J529" s="1256"/>
      <c r="K529" s="1256"/>
      <c r="L529" s="1257" t="s">
        <v>137</v>
      </c>
      <c r="M529" s="1257"/>
      <c r="N529" s="1258"/>
    </row>
    <row r="530" spans="1:14" ht="13.5" thickBot="1">
      <c r="A530" s="75"/>
      <c r="B530" s="76"/>
      <c r="C530" s="76"/>
      <c r="D530" s="76"/>
      <c r="E530" s="76"/>
      <c r="F530" s="77"/>
      <c r="G530" s="55"/>
      <c r="I530" s="75"/>
      <c r="J530" s="76"/>
      <c r="K530" s="76"/>
      <c r="L530" s="76"/>
      <c r="M530" s="76"/>
      <c r="N530" s="77"/>
    </row>
    <row r="531" spans="1:14" hidden="1">
      <c r="A531" s="68"/>
      <c r="B531" s="68"/>
      <c r="C531" s="68"/>
      <c r="D531" s="73"/>
      <c r="E531" s="52"/>
      <c r="F531" s="52"/>
      <c r="G531" s="52"/>
      <c r="H531" s="52"/>
      <c r="I531" s="68"/>
      <c r="J531" s="68"/>
      <c r="K531" s="68"/>
      <c r="L531" s="73"/>
      <c r="M531" s="52"/>
      <c r="N531" s="52"/>
    </row>
    <row r="532" spans="1:14" ht="19.5" hidden="1" customHeight="1">
      <c r="A532" s="1274" t="s">
        <v>138</v>
      </c>
      <c r="B532" s="1275"/>
      <c r="C532" s="1275"/>
      <c r="D532" s="1275"/>
      <c r="E532" s="1275"/>
      <c r="F532" s="1276"/>
      <c r="G532" s="50"/>
      <c r="I532" s="1274" t="s">
        <v>138</v>
      </c>
      <c r="J532" s="1275"/>
      <c r="K532" s="1275"/>
      <c r="L532" s="1275"/>
      <c r="M532" s="1275"/>
      <c r="N532" s="1276"/>
    </row>
    <row r="533" spans="1:14" hidden="1">
      <c r="A533" s="51"/>
      <c r="B533" s="52"/>
      <c r="C533" s="52"/>
      <c r="D533" s="53"/>
      <c r="E533" s="52"/>
      <c r="F533" s="54"/>
      <c r="G533" s="55"/>
      <c r="I533" s="51"/>
      <c r="J533" s="52"/>
      <c r="K533" s="52"/>
      <c r="L533" s="53"/>
      <c r="M533" s="52"/>
      <c r="N533" s="54"/>
    </row>
    <row r="534" spans="1:14" hidden="1">
      <c r="A534" s="56" t="s">
        <v>120</v>
      </c>
      <c r="B534" s="57">
        <f>'Nom. Sic. Sem. 4'!$C$4</f>
        <v>43549</v>
      </c>
      <c r="C534" s="52" t="s">
        <v>16</v>
      </c>
      <c r="D534" s="57">
        <f>'Nom. Sic. Sem. 4'!$G$4</f>
        <v>43555</v>
      </c>
      <c r="E534" s="52" t="s">
        <v>121</v>
      </c>
      <c r="F534" s="54">
        <f>'Nom. Sic. Sem. 4'!$J$4</f>
        <v>2019</v>
      </c>
      <c r="G534" s="55"/>
      <c r="I534" s="56" t="s">
        <v>120</v>
      </c>
      <c r="J534" s="57">
        <f>'Nom. Sic. Sem. 4'!$C$4</f>
        <v>43549</v>
      </c>
      <c r="K534" s="52" t="s">
        <v>16</v>
      </c>
      <c r="L534" s="57">
        <f>'Nom. Sic. Sem. 4'!$G$4</f>
        <v>43555</v>
      </c>
      <c r="M534" s="52" t="s">
        <v>121</v>
      </c>
      <c r="N534" s="54">
        <f>'Nom. Sic. Sem. 4'!$J$4</f>
        <v>2019</v>
      </c>
    </row>
    <row r="535" spans="1:14" hidden="1">
      <c r="A535" s="1277" t="s">
        <v>122</v>
      </c>
      <c r="B535" s="1278"/>
      <c r="C535" s="1279" t="e">
        <f>'Nom. Sic. Sem. 4'!#REF!</f>
        <v>#REF!</v>
      </c>
      <c r="D535" s="1279"/>
      <c r="E535" s="1279"/>
      <c r="F535" s="1280"/>
      <c r="G535" s="60"/>
      <c r="I535" s="1277" t="s">
        <v>122</v>
      </c>
      <c r="J535" s="1278"/>
      <c r="K535" s="1279" t="e">
        <f>'Nom. Sic. Sem. 4'!#REF!</f>
        <v>#REF!</v>
      </c>
      <c r="L535" s="1279"/>
      <c r="M535" s="1279"/>
      <c r="N535" s="1280"/>
    </row>
    <row r="536" spans="1:14" hidden="1">
      <c r="A536" s="58"/>
      <c r="B536" s="59"/>
      <c r="C536" s="61"/>
      <c r="D536" s="61"/>
      <c r="E536" s="61"/>
      <c r="F536" s="62"/>
      <c r="G536" s="63"/>
      <c r="I536" s="58"/>
      <c r="J536" s="59"/>
      <c r="K536" s="61"/>
      <c r="L536" s="61"/>
      <c r="M536" s="61"/>
      <c r="N536" s="62"/>
    </row>
    <row r="537" spans="1:14" hidden="1">
      <c r="A537" s="64" t="e">
        <f>'Nom. Sic. Sem. 4'!#REF!</f>
        <v>#REF!</v>
      </c>
      <c r="B537" s="52" t="s">
        <v>123</v>
      </c>
      <c r="C537" s="52"/>
      <c r="D537" s="52"/>
      <c r="E537" s="1272" t="e">
        <f>'Nom. Sic. Sem. 4'!#REF!</f>
        <v>#REF!</v>
      </c>
      <c r="F537" s="1273"/>
      <c r="G537" s="65"/>
      <c r="I537" s="64" t="e">
        <f>'Nom. Sic. Sem. 4'!#REF!</f>
        <v>#REF!</v>
      </c>
      <c r="J537" s="52" t="s">
        <v>123</v>
      </c>
      <c r="K537" s="52"/>
      <c r="L537" s="52"/>
      <c r="M537" s="1272" t="e">
        <f>'Nom. Sic. Sem. 4'!#REF!</f>
        <v>#REF!</v>
      </c>
      <c r="N537" s="1273"/>
    </row>
    <row r="538" spans="1:14" hidden="1">
      <c r="A538" s="64"/>
      <c r="B538" s="52"/>
      <c r="C538" s="52"/>
      <c r="D538" s="52"/>
      <c r="E538" s="1259">
        <v>0</v>
      </c>
      <c r="F538" s="1260"/>
      <c r="G538" s="65"/>
      <c r="I538" s="64"/>
      <c r="J538" s="52"/>
      <c r="K538" s="52"/>
      <c r="L538" s="52"/>
      <c r="M538" s="1259">
        <v>0</v>
      </c>
      <c r="N538" s="1260"/>
    </row>
    <row r="539" spans="1:14" hidden="1">
      <c r="A539" s="64"/>
      <c r="B539" s="52" t="s">
        <v>124</v>
      </c>
      <c r="C539" s="52"/>
      <c r="D539" s="52"/>
      <c r="E539" s="1259" t="e">
        <f>'Nom. Sic. Sem. 4'!#REF!</f>
        <v>#REF!</v>
      </c>
      <c r="F539" s="1260"/>
      <c r="G539" s="65"/>
      <c r="I539" s="64"/>
      <c r="J539" s="52" t="s">
        <v>124</v>
      </c>
      <c r="K539" s="52"/>
      <c r="L539" s="52"/>
      <c r="M539" s="1259" t="e">
        <f>'Nom. Sic. Sem. 4'!#REF!</f>
        <v>#REF!</v>
      </c>
      <c r="N539" s="1260"/>
    </row>
    <row r="540" spans="1:14" hidden="1">
      <c r="A540" s="66">
        <v>0</v>
      </c>
      <c r="B540" s="52" t="s">
        <v>125</v>
      </c>
      <c r="C540" s="52"/>
      <c r="D540" s="52"/>
      <c r="E540" s="1259">
        <v>0</v>
      </c>
      <c r="F540" s="1260"/>
      <c r="G540" s="65"/>
      <c r="I540" s="66">
        <v>0</v>
      </c>
      <c r="J540" s="52" t="s">
        <v>125</v>
      </c>
      <c r="K540" s="52"/>
      <c r="L540" s="52"/>
      <c r="M540" s="1259">
        <v>0</v>
      </c>
      <c r="N540" s="1260"/>
    </row>
    <row r="541" spans="1:14" hidden="1">
      <c r="A541" s="66">
        <v>0</v>
      </c>
      <c r="B541" s="52" t="s">
        <v>126</v>
      </c>
      <c r="C541" s="52"/>
      <c r="D541" s="52"/>
      <c r="E541" s="1259">
        <v>0</v>
      </c>
      <c r="F541" s="1260"/>
      <c r="G541" s="65"/>
      <c r="I541" s="66">
        <v>0</v>
      </c>
      <c r="J541" s="52" t="s">
        <v>126</v>
      </c>
      <c r="K541" s="52"/>
      <c r="L541" s="52"/>
      <c r="M541" s="1259">
        <v>0</v>
      </c>
      <c r="N541" s="1260"/>
    </row>
    <row r="542" spans="1:14" hidden="1">
      <c r="A542" s="67" t="e">
        <f>'Nom. Sic. Sem. 4'!#REF!</f>
        <v>#REF!</v>
      </c>
      <c r="B542" s="52" t="s">
        <v>127</v>
      </c>
      <c r="C542" s="52"/>
      <c r="D542" s="52"/>
      <c r="E542" s="1259" t="e">
        <f>'Nom. Sic. Sem. 4'!#REF!</f>
        <v>#REF!</v>
      </c>
      <c r="F542" s="1260"/>
      <c r="G542" s="65"/>
      <c r="I542" s="67" t="e">
        <f>'Nom. Sic. Sem. 4'!#REF!</f>
        <v>#REF!</v>
      </c>
      <c r="J542" s="52" t="s">
        <v>127</v>
      </c>
      <c r="K542" s="52"/>
      <c r="L542" s="52"/>
      <c r="M542" s="1259" t="e">
        <f>'Nom. Sic. Sem. 4'!#REF!</f>
        <v>#REF!</v>
      </c>
      <c r="N542" s="1260"/>
    </row>
    <row r="543" spans="1:14" hidden="1">
      <c r="A543" s="66" t="e">
        <f>'Nom. Sic. Sem. 4'!#REF!</f>
        <v>#REF!</v>
      </c>
      <c r="B543" s="52" t="s">
        <v>128</v>
      </c>
      <c r="C543" s="52"/>
      <c r="D543" s="52"/>
      <c r="E543" s="1259" t="e">
        <f>'Nom. Sic. Sem. 4'!#REF!</f>
        <v>#REF!</v>
      </c>
      <c r="F543" s="1260"/>
      <c r="G543" s="65"/>
      <c r="I543" s="66" t="e">
        <f>'Nom. Sic. Sem. 4'!#REF!</f>
        <v>#REF!</v>
      </c>
      <c r="J543" s="52" t="s">
        <v>128</v>
      </c>
      <c r="K543" s="52"/>
      <c r="L543" s="52"/>
      <c r="M543" s="1259" t="e">
        <f>'Nom. Sic. Sem. 4'!#REF!</f>
        <v>#REF!</v>
      </c>
      <c r="N543" s="1260"/>
    </row>
    <row r="544" spans="1:14" hidden="1">
      <c r="A544" s="66" t="e">
        <f>'Nom. Sic. Sem. 4'!#REF!</f>
        <v>#REF!</v>
      </c>
      <c r="B544" s="1267" t="str">
        <f>'Nom. Sic. Sem. 1'!$O$4</f>
        <v>PR / RM /F</v>
      </c>
      <c r="C544" s="1267"/>
      <c r="D544" s="1267"/>
      <c r="E544" s="1259" t="e">
        <f>'Nom. Sic. Sem. 4'!#REF!</f>
        <v>#REF!</v>
      </c>
      <c r="F544" s="1260"/>
      <c r="G544" s="65"/>
      <c r="I544" s="66" t="e">
        <f>'Nom. Sic. Sem. 4'!#REF!</f>
        <v>#REF!</v>
      </c>
      <c r="J544" s="1267" t="str">
        <f>'Nom. Sic. Sem. 1'!$O$4</f>
        <v>PR / RM /F</v>
      </c>
      <c r="K544" s="1267"/>
      <c r="L544" s="1267"/>
      <c r="M544" s="1259" t="e">
        <f>'Nom. Sic. Sem. 4'!#REF!</f>
        <v>#REF!</v>
      </c>
      <c r="N544" s="1260"/>
    </row>
    <row r="545" spans="1:14" ht="16.5" hidden="1" customHeight="1">
      <c r="A545" s="51"/>
      <c r="B545" s="1261" t="s">
        <v>10</v>
      </c>
      <c r="C545" s="1261"/>
      <c r="D545" s="52"/>
      <c r="E545" s="1259" t="e">
        <f>SUM(E537:F544)</f>
        <v>#REF!</v>
      </c>
      <c r="F545" s="1260"/>
      <c r="G545" s="69"/>
      <c r="I545" s="51"/>
      <c r="J545" s="1261" t="s">
        <v>10</v>
      </c>
      <c r="K545" s="1261"/>
      <c r="L545" s="52"/>
      <c r="M545" s="1259" t="e">
        <f>SUM(M537:N544)</f>
        <v>#REF!</v>
      </c>
      <c r="N545" s="1260"/>
    </row>
    <row r="546" spans="1:14" hidden="1">
      <c r="A546" s="1263" t="s">
        <v>105</v>
      </c>
      <c r="B546" s="1248"/>
      <c r="C546" s="1248"/>
      <c r="D546" s="1248"/>
      <c r="E546" s="1264"/>
      <c r="F546" s="1265"/>
      <c r="G546" s="69"/>
      <c r="I546" s="1263" t="s">
        <v>105</v>
      </c>
      <c r="J546" s="1248"/>
      <c r="K546" s="1248"/>
      <c r="L546" s="1248"/>
      <c r="M546" s="1264"/>
      <c r="N546" s="1265"/>
    </row>
    <row r="547" spans="1:14" hidden="1">
      <c r="A547" s="1266" t="s">
        <v>129</v>
      </c>
      <c r="B547" s="1267"/>
      <c r="C547" s="1267"/>
      <c r="D547" s="73" t="e">
        <f>'Nom. Sic. Sem. 4'!#REF!</f>
        <v>#REF!</v>
      </c>
      <c r="E547" s="52"/>
      <c r="F547" s="54"/>
      <c r="G547" s="55"/>
      <c r="I547" s="1266" t="s">
        <v>129</v>
      </c>
      <c r="J547" s="1267"/>
      <c r="K547" s="1267"/>
      <c r="L547" s="73" t="e">
        <f>'Nom. Sic. Sem. 4'!#REF!</f>
        <v>#REF!</v>
      </c>
      <c r="M547" s="52"/>
      <c r="N547" s="54"/>
    </row>
    <row r="548" spans="1:14" hidden="1">
      <c r="A548" s="1266" t="s">
        <v>130</v>
      </c>
      <c r="B548" s="1267"/>
      <c r="C548" s="1267"/>
      <c r="D548" s="73" t="e">
        <f>'Nom. Sic. Sem. 4'!#REF!</f>
        <v>#REF!</v>
      </c>
      <c r="E548" s="73"/>
      <c r="F548" s="54"/>
      <c r="G548" s="55"/>
      <c r="I548" s="1266" t="s">
        <v>130</v>
      </c>
      <c r="J548" s="1267"/>
      <c r="K548" s="1267"/>
      <c r="L548" s="73" t="e">
        <f>'Nom. Sic. Sem. 4'!#REF!</f>
        <v>#REF!</v>
      </c>
      <c r="M548" s="73"/>
      <c r="N548" s="54"/>
    </row>
    <row r="549" spans="1:14" hidden="1">
      <c r="A549" s="72" t="s">
        <v>131</v>
      </c>
      <c r="B549" s="68"/>
      <c r="C549" s="68"/>
      <c r="D549" s="73" t="e">
        <f>'Nom. Sic. Sem. 4'!#REF!</f>
        <v>#REF!</v>
      </c>
      <c r="E549" s="52"/>
      <c r="F549" s="54"/>
      <c r="G549" s="55"/>
      <c r="I549" s="72" t="s">
        <v>131</v>
      </c>
      <c r="J549" s="68"/>
      <c r="K549" s="68"/>
      <c r="L549" s="73" t="e">
        <f>'Nom. Sic. Sem. 4'!#REF!</f>
        <v>#REF!</v>
      </c>
      <c r="M549" s="52"/>
      <c r="N549" s="54"/>
    </row>
    <row r="550" spans="1:14" hidden="1">
      <c r="A550" s="1266" t="s">
        <v>132</v>
      </c>
      <c r="B550" s="1267"/>
      <c r="C550" s="1267"/>
      <c r="D550" s="73" t="e">
        <f>'Nom. Sic. Sem. 4'!#REF!</f>
        <v>#REF!</v>
      </c>
      <c r="E550" s="52"/>
      <c r="F550" s="54"/>
      <c r="G550" s="55"/>
      <c r="I550" s="1266" t="s">
        <v>132</v>
      </c>
      <c r="J550" s="1267"/>
      <c r="K550" s="1267"/>
      <c r="L550" s="73" t="e">
        <f>'Nom. Sic. Sem. 4'!#REF!</f>
        <v>#REF!</v>
      </c>
      <c r="M550" s="52"/>
      <c r="N550" s="54"/>
    </row>
    <row r="551" spans="1:14" hidden="1">
      <c r="A551" s="1266" t="s">
        <v>133</v>
      </c>
      <c r="B551" s="1267"/>
      <c r="C551" s="1267"/>
      <c r="D551" s="73" t="e">
        <f>'Nom. Sic. Sem. 4'!#REF!</f>
        <v>#REF!</v>
      </c>
      <c r="E551" s="52"/>
      <c r="F551" s="54"/>
      <c r="G551" s="55"/>
      <c r="I551" s="1266" t="s">
        <v>133</v>
      </c>
      <c r="J551" s="1267"/>
      <c r="K551" s="1267"/>
      <c r="L551" s="73" t="e">
        <f>'Nom. Sic. Sem. 4'!#REF!</f>
        <v>#REF!</v>
      </c>
      <c r="M551" s="52"/>
      <c r="N551" s="54"/>
    </row>
    <row r="552" spans="1:14" ht="13.5" hidden="1" thickBot="1">
      <c r="A552" s="1268" t="s">
        <v>134</v>
      </c>
      <c r="B552" s="1269"/>
      <c r="C552" s="1269"/>
      <c r="D552" s="52"/>
      <c r="E552" s="1270" t="e">
        <f>SUM(D547:D551)</f>
        <v>#REF!</v>
      </c>
      <c r="F552" s="1271"/>
      <c r="G552" s="69"/>
      <c r="I552" s="1268" t="s">
        <v>134</v>
      </c>
      <c r="J552" s="1269"/>
      <c r="K552" s="1269"/>
      <c r="L552" s="52"/>
      <c r="M552" s="1270" t="e">
        <f>SUM(L547:L551)</f>
        <v>#REF!</v>
      </c>
      <c r="N552" s="1271"/>
    </row>
    <row r="553" spans="1:14" ht="20.25" hidden="1" customHeight="1" thickBot="1">
      <c r="A553" s="51"/>
      <c r="B553" s="1248" t="s">
        <v>104</v>
      </c>
      <c r="C553" s="1248"/>
      <c r="D553" s="1251"/>
      <c r="E553" s="1249" t="e">
        <f>(E545-E552)</f>
        <v>#REF!</v>
      </c>
      <c r="F553" s="1252"/>
      <c r="G553" s="69"/>
      <c r="I553" s="51"/>
      <c r="J553" s="1248" t="s">
        <v>104</v>
      </c>
      <c r="K553" s="1248"/>
      <c r="L553" s="1251"/>
      <c r="M553" s="1249" t="e">
        <f>(M545-M552)</f>
        <v>#REF!</v>
      </c>
      <c r="N553" s="1252"/>
    </row>
    <row r="554" spans="1:14" hidden="1">
      <c r="A554" s="51"/>
      <c r="B554" s="52"/>
      <c r="C554" s="52"/>
      <c r="D554" s="52"/>
      <c r="E554" s="52"/>
      <c r="F554" s="54"/>
      <c r="G554" s="55"/>
      <c r="I554" s="51"/>
      <c r="J554" s="52"/>
      <c r="K554" s="52"/>
      <c r="L554" s="52"/>
      <c r="M554" s="52"/>
      <c r="N554" s="54"/>
    </row>
    <row r="555" spans="1:14" hidden="1">
      <c r="A555" s="51"/>
      <c r="B555" s="52"/>
      <c r="C555" s="52"/>
      <c r="D555" s="52"/>
      <c r="E555" s="52"/>
      <c r="F555" s="54"/>
      <c r="G555" s="55"/>
      <c r="I555" s="51"/>
      <c r="J555" s="52"/>
      <c r="K555" s="52"/>
      <c r="L555" s="52"/>
      <c r="M555" s="52"/>
      <c r="N555" s="54"/>
    </row>
    <row r="556" spans="1:14" hidden="1">
      <c r="A556" s="1253"/>
      <c r="B556" s="1254"/>
      <c r="C556" s="1254"/>
      <c r="D556" s="52" t="s">
        <v>135</v>
      </c>
      <c r="E556" s="52"/>
      <c r="F556" s="54"/>
      <c r="G556" s="55"/>
      <c r="I556" s="1253"/>
      <c r="J556" s="1254"/>
      <c r="K556" s="1254"/>
      <c r="L556" s="52" t="s">
        <v>135</v>
      </c>
      <c r="M556" s="52"/>
      <c r="N556" s="54"/>
    </row>
    <row r="557" spans="1:14" hidden="1">
      <c r="A557" s="1255" t="s">
        <v>136</v>
      </c>
      <c r="B557" s="1256"/>
      <c r="C557" s="1256"/>
      <c r="D557" s="1257" t="s">
        <v>137</v>
      </c>
      <c r="E557" s="1257"/>
      <c r="F557" s="1258"/>
      <c r="G557" s="69"/>
      <c r="I557" s="1255" t="s">
        <v>136</v>
      </c>
      <c r="J557" s="1256"/>
      <c r="K557" s="1256"/>
      <c r="L557" s="1257" t="s">
        <v>137</v>
      </c>
      <c r="M557" s="1257"/>
      <c r="N557" s="1258"/>
    </row>
    <row r="558" spans="1:14" ht="13.5" hidden="1" thickBot="1">
      <c r="A558" s="75"/>
      <c r="B558" s="76"/>
      <c r="C558" s="76"/>
      <c r="D558" s="76"/>
      <c r="E558" s="76"/>
      <c r="F558" s="77"/>
      <c r="G558" s="55"/>
      <c r="I558" s="75"/>
      <c r="J558" s="76"/>
      <c r="K558" s="76"/>
      <c r="L558" s="76"/>
      <c r="M558" s="76"/>
      <c r="N558" s="77"/>
    </row>
    <row r="559" spans="1:14" hidden="1">
      <c r="A559" s="52"/>
      <c r="B559" s="52"/>
      <c r="C559" s="52"/>
      <c r="D559" s="52"/>
      <c r="E559" s="52"/>
      <c r="F559" s="52"/>
      <c r="G559" s="55"/>
      <c r="H559" s="52"/>
      <c r="I559" s="52"/>
      <c r="J559" s="52"/>
      <c r="K559" s="52"/>
      <c r="L559" s="52"/>
      <c r="M559" s="52"/>
      <c r="N559" s="52"/>
    </row>
    <row r="560" spans="1:14" ht="13.5" thickBot="1">
      <c r="G560" s="55"/>
    </row>
    <row r="561" spans="1:14" ht="19.5" customHeight="1">
      <c r="A561" s="1274" t="s">
        <v>138</v>
      </c>
      <c r="B561" s="1275"/>
      <c r="C561" s="1275"/>
      <c r="D561" s="1275"/>
      <c r="E561" s="1275"/>
      <c r="F561" s="1276"/>
      <c r="G561" s="50"/>
      <c r="I561" s="1274" t="s">
        <v>138</v>
      </c>
      <c r="J561" s="1275"/>
      <c r="K561" s="1275"/>
      <c r="L561" s="1275"/>
      <c r="M561" s="1275"/>
      <c r="N561" s="1276"/>
    </row>
    <row r="562" spans="1:14">
      <c r="A562" s="51"/>
      <c r="B562" s="52"/>
      <c r="C562" s="52"/>
      <c r="D562" s="53"/>
      <c r="E562" s="52"/>
      <c r="F562" s="54"/>
      <c r="G562" s="55"/>
      <c r="I562" s="51"/>
      <c r="J562" s="52"/>
      <c r="K562" s="52"/>
      <c r="L562" s="53"/>
      <c r="M562" s="52"/>
      <c r="N562" s="54"/>
    </row>
    <row r="563" spans="1:14">
      <c r="A563" s="56" t="s">
        <v>120</v>
      </c>
      <c r="B563" s="57">
        <f>'Nom. Sic. Sem. 4'!$C$4</f>
        <v>43549</v>
      </c>
      <c r="C563" s="52" t="s">
        <v>16</v>
      </c>
      <c r="D563" s="57">
        <f>'Nom. Sic. Sem. 4'!$G$4</f>
        <v>43555</v>
      </c>
      <c r="E563" s="52" t="s">
        <v>121</v>
      </c>
      <c r="F563" s="54">
        <f>'Nom. Sic. Sem. 4'!$J$4</f>
        <v>2019</v>
      </c>
      <c r="G563" s="55"/>
      <c r="I563" s="56" t="s">
        <v>120</v>
      </c>
      <c r="J563" s="57">
        <f>'Nom. Sic. Sem. 4'!$C$4</f>
        <v>43549</v>
      </c>
      <c r="K563" s="52" t="s">
        <v>16</v>
      </c>
      <c r="L563" s="57">
        <f>'Nom. Sic. Sem. 4'!$G$4</f>
        <v>43555</v>
      </c>
      <c r="M563" s="52" t="s">
        <v>121</v>
      </c>
      <c r="N563" s="54">
        <f>'Nom. Sic. Sem. 4'!$J$4</f>
        <v>2019</v>
      </c>
    </row>
    <row r="564" spans="1:14">
      <c r="A564" s="1277" t="s">
        <v>122</v>
      </c>
      <c r="B564" s="1278"/>
      <c r="C564" s="1279" t="str">
        <f>'Nom. Sic. Sem. 4'!$B$55</f>
        <v>marvin rodriguez</v>
      </c>
      <c r="D564" s="1279"/>
      <c r="E564" s="1279"/>
      <c r="F564" s="1280"/>
      <c r="G564" s="60"/>
      <c r="I564" s="1277" t="s">
        <v>122</v>
      </c>
      <c r="J564" s="1278"/>
      <c r="K564" s="1279" t="str">
        <f>'Nom. Sic. Sem. 4'!$B$56</f>
        <v>Yolimar Perez</v>
      </c>
      <c r="L564" s="1279"/>
      <c r="M564" s="1279"/>
      <c r="N564" s="1280"/>
    </row>
    <row r="565" spans="1:14">
      <c r="A565" s="58"/>
      <c r="B565" s="59"/>
      <c r="C565" s="61"/>
      <c r="D565" s="61"/>
      <c r="E565" s="61"/>
      <c r="F565" s="62"/>
      <c r="G565" s="63"/>
      <c r="I565" s="58"/>
      <c r="J565" s="59"/>
      <c r="K565" s="61"/>
      <c r="L565" s="61"/>
      <c r="M565" s="61"/>
      <c r="N565" s="62"/>
    </row>
    <row r="566" spans="1:14">
      <c r="A566" s="64">
        <f>'Nom. Sic. Sem. 4'!$L$55</f>
        <v>5</v>
      </c>
      <c r="B566" s="52" t="s">
        <v>123</v>
      </c>
      <c r="C566" s="52"/>
      <c r="D566" s="52"/>
      <c r="E566" s="1272">
        <f>'Nom. Sic. Sem. 4'!$M$55</f>
        <v>3000</v>
      </c>
      <c r="F566" s="1273"/>
      <c r="G566" s="65"/>
      <c r="I566" s="64">
        <f>'Nom. Sic. Sem. 4'!$L$56</f>
        <v>5</v>
      </c>
      <c r="J566" s="52" t="s">
        <v>123</v>
      </c>
      <c r="K566" s="52"/>
      <c r="L566" s="52"/>
      <c r="M566" s="1272">
        <f>'Nom. Sic. Sem. 4'!$M$56</f>
        <v>3000</v>
      </c>
      <c r="N566" s="1273"/>
    </row>
    <row r="567" spans="1:14">
      <c r="A567" s="64">
        <v>4</v>
      </c>
      <c r="B567" s="52"/>
      <c r="C567" s="52"/>
      <c r="D567" s="52"/>
      <c r="E567" s="1272">
        <v>0</v>
      </c>
      <c r="F567" s="1273"/>
      <c r="G567" s="65"/>
      <c r="I567" s="64"/>
      <c r="J567" s="52"/>
      <c r="K567" s="52"/>
      <c r="L567" s="52"/>
      <c r="M567" s="1272">
        <v>0</v>
      </c>
      <c r="N567" s="1273"/>
    </row>
    <row r="568" spans="1:14">
      <c r="A568" s="64"/>
      <c r="B568" s="52" t="s">
        <v>124</v>
      </c>
      <c r="C568" s="52"/>
      <c r="D568" s="52"/>
      <c r="E568" s="1272">
        <f>'Nom. Sic. Sem. 4'!$N$55</f>
        <v>0</v>
      </c>
      <c r="F568" s="1273"/>
      <c r="G568" s="65"/>
      <c r="I568" s="64"/>
      <c r="J568" s="52" t="s">
        <v>124</v>
      </c>
      <c r="K568" s="52"/>
      <c r="L568" s="52"/>
      <c r="M568" s="1272">
        <f>'Nom. Sic. Sem. 4'!$N$56</f>
        <v>0</v>
      </c>
      <c r="N568" s="1273"/>
    </row>
    <row r="569" spans="1:14">
      <c r="A569" s="66">
        <v>0</v>
      </c>
      <c r="B569" s="52" t="s">
        <v>125</v>
      </c>
      <c r="C569" s="52"/>
      <c r="D569" s="52"/>
      <c r="E569" s="1272">
        <v>0</v>
      </c>
      <c r="F569" s="1273"/>
      <c r="G569" s="65"/>
      <c r="I569" s="66">
        <v>0</v>
      </c>
      <c r="J569" s="52" t="s">
        <v>125</v>
      </c>
      <c r="K569" s="52"/>
      <c r="L569" s="52"/>
      <c r="M569" s="1272">
        <v>0</v>
      </c>
      <c r="N569" s="1273"/>
    </row>
    <row r="570" spans="1:14">
      <c r="A570" s="66">
        <v>0</v>
      </c>
      <c r="B570" s="52" t="s">
        <v>126</v>
      </c>
      <c r="C570" s="52"/>
      <c r="D570" s="52"/>
      <c r="E570" s="1272">
        <v>0</v>
      </c>
      <c r="F570" s="1273"/>
      <c r="G570" s="65"/>
      <c r="I570" s="66">
        <v>0</v>
      </c>
      <c r="J570" s="52" t="s">
        <v>126</v>
      </c>
      <c r="K570" s="52"/>
      <c r="L570" s="52"/>
      <c r="M570" s="1272">
        <v>0</v>
      </c>
      <c r="N570" s="1273"/>
    </row>
    <row r="571" spans="1:14">
      <c r="A571" s="66">
        <f>'Nom. Sic. Sem. 4'!V55</f>
        <v>0</v>
      </c>
      <c r="B571" s="226" t="s">
        <v>261</v>
      </c>
      <c r="C571" s="226"/>
      <c r="D571" s="78"/>
      <c r="E571" s="1298">
        <f>'Nom. Sic. Sem. 4'!W55</f>
        <v>0</v>
      </c>
      <c r="F571" s="1299"/>
      <c r="G571" s="65"/>
      <c r="I571" s="66">
        <f>'Nom. Sic. Sem. 4'!V56</f>
        <v>0</v>
      </c>
      <c r="J571" s="226" t="s">
        <v>261</v>
      </c>
      <c r="K571" s="226"/>
      <c r="L571" s="78"/>
      <c r="M571" s="1298">
        <f>'Nom. Sic. Sem. 4'!W56</f>
        <v>0</v>
      </c>
      <c r="N571" s="1299"/>
    </row>
    <row r="572" spans="1:14">
      <c r="A572" s="66">
        <f>'Nom. Sic. Sem. 4'!X55</f>
        <v>1</v>
      </c>
      <c r="B572" s="226" t="s">
        <v>262</v>
      </c>
      <c r="C572" s="226"/>
      <c r="D572" s="78"/>
      <c r="E572" s="1298">
        <f>'Nom. Sic. Sem. 4'!Y55</f>
        <v>1050</v>
      </c>
      <c r="F572" s="1299"/>
      <c r="G572" s="65"/>
      <c r="I572" s="66">
        <f>'Nom. Sic. Sem. 4'!X56</f>
        <v>1</v>
      </c>
      <c r="J572" s="226" t="s">
        <v>262</v>
      </c>
      <c r="K572" s="226"/>
      <c r="L572" s="78"/>
      <c r="M572" s="1298">
        <f>'Nom. Sic. Sem. 4'!Y56</f>
        <v>1050</v>
      </c>
      <c r="N572" s="1299"/>
    </row>
    <row r="573" spans="1:14">
      <c r="A573" s="66">
        <v>4</v>
      </c>
      <c r="B573" s="52" t="s">
        <v>128</v>
      </c>
      <c r="C573" s="52"/>
      <c r="D573" s="52"/>
      <c r="E573" s="1272">
        <f>'Nom. Sic. Sem. 4'!$AC$55</f>
        <v>1620</v>
      </c>
      <c r="F573" s="1273"/>
      <c r="G573" s="65"/>
      <c r="I573" s="66">
        <f>'Nom. Sic. Sem. 4'!$AB$56</f>
        <v>2</v>
      </c>
      <c r="J573" s="52" t="s">
        <v>128</v>
      </c>
      <c r="K573" s="52"/>
      <c r="L573" s="52"/>
      <c r="M573" s="1272">
        <f>'Nom. Sic. Sem. 4'!$AC$56</f>
        <v>1620</v>
      </c>
      <c r="N573" s="1273"/>
    </row>
    <row r="574" spans="1:14">
      <c r="A574" s="66">
        <f>'Nom. Sic. Sem. 4'!$O$55</f>
        <v>0</v>
      </c>
      <c r="B574" s="1267" t="str">
        <f>'Nom. Sic. Sem. 1'!$O$4</f>
        <v>PR / RM /F</v>
      </c>
      <c r="C574" s="1267"/>
      <c r="D574" s="1267"/>
      <c r="E574" s="1272">
        <f>'Nom. Sic. Sem. 4'!$P$55</f>
        <v>0</v>
      </c>
      <c r="F574" s="1273"/>
      <c r="G574" s="65"/>
      <c r="I574" s="66">
        <f>'Nom. Sic. Sem. 4'!$O$56</f>
        <v>0</v>
      </c>
      <c r="J574" s="1267" t="str">
        <f>'Nom. Sic. Sem. 1'!$O$4</f>
        <v>PR / RM /F</v>
      </c>
      <c r="K574" s="1267"/>
      <c r="L574" s="1267"/>
      <c r="M574" s="1272">
        <f>'Nom. Sic. Sem. 4'!$P$56</f>
        <v>0</v>
      </c>
      <c r="N574" s="1273"/>
    </row>
    <row r="575" spans="1:14" ht="16.5" customHeight="1">
      <c r="A575" s="51"/>
      <c r="B575" s="1261" t="s">
        <v>10</v>
      </c>
      <c r="C575" s="1261"/>
      <c r="D575" s="52"/>
      <c r="E575" s="1259">
        <f>SUM(E566:F574)</f>
        <v>5670</v>
      </c>
      <c r="F575" s="1262"/>
      <c r="G575" s="69"/>
      <c r="I575" s="51"/>
      <c r="J575" s="1261" t="s">
        <v>10</v>
      </c>
      <c r="K575" s="1261"/>
      <c r="L575" s="52"/>
      <c r="M575" s="1259">
        <f>SUM(M566:N574)</f>
        <v>5670</v>
      </c>
      <c r="N575" s="1262"/>
    </row>
    <row r="576" spans="1:14">
      <c r="A576" s="1263" t="s">
        <v>105</v>
      </c>
      <c r="B576" s="1248"/>
      <c r="C576" s="1248"/>
      <c r="D576" s="1248"/>
      <c r="E576" s="1257"/>
      <c r="F576" s="1258"/>
      <c r="G576" s="69"/>
      <c r="I576" s="1263" t="s">
        <v>105</v>
      </c>
      <c r="J576" s="1248"/>
      <c r="K576" s="1248"/>
      <c r="L576" s="1248"/>
      <c r="M576" s="1257"/>
      <c r="N576" s="1258"/>
    </row>
    <row r="577" spans="1:14">
      <c r="A577" s="1266" t="s">
        <v>129</v>
      </c>
      <c r="B577" s="1267"/>
      <c r="C577" s="1267"/>
      <c r="D577" s="73">
        <f>'Nom. Sic. Sem. 4'!$AG$55</f>
        <v>0</v>
      </c>
      <c r="E577" s="52"/>
      <c r="F577" s="54"/>
      <c r="G577" s="55"/>
      <c r="I577" s="1266" t="s">
        <v>129</v>
      </c>
      <c r="J577" s="1267"/>
      <c r="K577" s="1267"/>
      <c r="L577" s="73">
        <f>'Nom. Sic. Sem. 4'!$AG$56</f>
        <v>0</v>
      </c>
      <c r="M577" s="52"/>
      <c r="N577" s="54"/>
    </row>
    <row r="578" spans="1:14">
      <c r="A578" s="1266" t="s">
        <v>130</v>
      </c>
      <c r="B578" s="1267"/>
      <c r="C578" s="1267"/>
      <c r="D578" s="73">
        <f>'Nom. Sic. Sem. 4'!$AE$55</f>
        <v>189</v>
      </c>
      <c r="E578" s="73"/>
      <c r="F578" s="54"/>
      <c r="G578" s="55"/>
      <c r="I578" s="1266" t="s">
        <v>130</v>
      </c>
      <c r="J578" s="1267"/>
      <c r="K578" s="1267"/>
      <c r="L578" s="73">
        <f>'Nom. Sic. Sem. 4'!$AE$56</f>
        <v>189</v>
      </c>
      <c r="M578" s="73"/>
      <c r="N578" s="54"/>
    </row>
    <row r="579" spans="1:14">
      <c r="A579" s="72" t="s">
        <v>131</v>
      </c>
      <c r="B579" s="68"/>
      <c r="C579" s="68"/>
      <c r="D579" s="73">
        <f>'Nom. Sic. Sem. 4'!$AF$55</f>
        <v>56.7</v>
      </c>
      <c r="E579" s="52"/>
      <c r="F579" s="54"/>
      <c r="G579" s="55"/>
      <c r="I579" s="72" t="s">
        <v>131</v>
      </c>
      <c r="J579" s="68"/>
      <c r="K579" s="68"/>
      <c r="L579" s="73">
        <f>'Nom. Sic. Sem. 4'!$AF$56</f>
        <v>56.7</v>
      </c>
      <c r="M579" s="52"/>
      <c r="N579" s="54"/>
    </row>
    <row r="580" spans="1:14">
      <c r="A580" s="1266" t="s">
        <v>132</v>
      </c>
      <c r="B580" s="1267"/>
      <c r="C580" s="1267"/>
      <c r="D580" s="73">
        <f>'Nom. Sic. Sem. 4'!$AH$55</f>
        <v>0</v>
      </c>
      <c r="E580" s="52"/>
      <c r="F580" s="54"/>
      <c r="G580" s="55"/>
      <c r="I580" s="1266" t="s">
        <v>132</v>
      </c>
      <c r="J580" s="1267"/>
      <c r="K580" s="1267"/>
      <c r="L580" s="73">
        <f>'Nom. Sic. Sem. 4'!$AH$56</f>
        <v>0</v>
      </c>
      <c r="M580" s="52"/>
      <c r="N580" s="54"/>
    </row>
    <row r="581" spans="1:14">
      <c r="A581" s="1266" t="s">
        <v>133</v>
      </c>
      <c r="B581" s="1267"/>
      <c r="C581" s="1267"/>
      <c r="D581" s="73">
        <f>'Nom. Sic. Sem. 4'!$AI$55</f>
        <v>0</v>
      </c>
      <c r="E581" s="52"/>
      <c r="F581" s="54"/>
      <c r="G581" s="55"/>
      <c r="I581" s="1266" t="s">
        <v>133</v>
      </c>
      <c r="J581" s="1267"/>
      <c r="K581" s="1267"/>
      <c r="L581" s="73">
        <f>'Nom. Sic. Sem. 4'!$AI$56</f>
        <v>0</v>
      </c>
      <c r="M581" s="52"/>
      <c r="N581" s="54"/>
    </row>
    <row r="582" spans="1:14" ht="13.5" thickBot="1">
      <c r="A582" s="1268" t="s">
        <v>134</v>
      </c>
      <c r="B582" s="1257"/>
      <c r="C582" s="1257"/>
      <c r="D582" s="52"/>
      <c r="E582" s="1269">
        <f>SUM(D577:D581)</f>
        <v>245.7</v>
      </c>
      <c r="F582" s="1258"/>
      <c r="G582" s="69"/>
      <c r="I582" s="1268" t="s">
        <v>134</v>
      </c>
      <c r="J582" s="1257"/>
      <c r="K582" s="1257"/>
      <c r="L582" s="52"/>
      <c r="M582" s="1269">
        <f>SUM(L577:L581)</f>
        <v>245.7</v>
      </c>
      <c r="N582" s="1258"/>
    </row>
    <row r="583" spans="1:14" ht="20.25" customHeight="1" thickBot="1">
      <c r="A583" s="51"/>
      <c r="B583" s="1248" t="s">
        <v>104</v>
      </c>
      <c r="C583" s="1248"/>
      <c r="D583" s="1248"/>
      <c r="E583" s="1249">
        <f>(E575-E582)</f>
        <v>5424.3</v>
      </c>
      <c r="F583" s="1250"/>
      <c r="G583" s="69"/>
      <c r="I583" s="51"/>
      <c r="J583" s="1248" t="s">
        <v>104</v>
      </c>
      <c r="K583" s="1248"/>
      <c r="L583" s="1248"/>
      <c r="M583" s="1249">
        <f>(M575-M582)</f>
        <v>5424.3</v>
      </c>
      <c r="N583" s="1250"/>
    </row>
    <row r="584" spans="1:14">
      <c r="A584" s="51"/>
      <c r="B584" s="52"/>
      <c r="C584" s="52"/>
      <c r="D584" s="52"/>
      <c r="E584" s="52"/>
      <c r="F584" s="54"/>
      <c r="G584" s="55"/>
      <c r="I584" s="51"/>
      <c r="J584" s="52"/>
      <c r="K584" s="52"/>
      <c r="L584" s="52"/>
      <c r="M584" s="52"/>
      <c r="N584" s="54"/>
    </row>
    <row r="585" spans="1:14">
      <c r="A585" s="51"/>
      <c r="B585" s="52"/>
      <c r="C585" s="52"/>
      <c r="D585" s="52"/>
      <c r="E585" s="52"/>
      <c r="F585" s="54"/>
      <c r="G585" s="55"/>
      <c r="I585" s="51"/>
      <c r="J585" s="52"/>
      <c r="K585" s="52"/>
      <c r="L585" s="52"/>
      <c r="M585" s="52"/>
      <c r="N585" s="54"/>
    </row>
    <row r="586" spans="1:14">
      <c r="A586" s="1253"/>
      <c r="B586" s="1254"/>
      <c r="C586" s="1254"/>
      <c r="D586" s="52" t="s">
        <v>135</v>
      </c>
      <c r="E586" s="52"/>
      <c r="F586" s="54"/>
      <c r="G586" s="55"/>
      <c r="I586" s="1253"/>
      <c r="J586" s="1254"/>
      <c r="K586" s="1254"/>
      <c r="L586" s="52" t="s">
        <v>135</v>
      </c>
      <c r="M586" s="52"/>
      <c r="N586" s="54"/>
    </row>
    <row r="587" spans="1:14">
      <c r="A587" s="1255" t="s">
        <v>136</v>
      </c>
      <c r="B587" s="1256"/>
      <c r="C587" s="1256"/>
      <c r="D587" s="1257" t="s">
        <v>137</v>
      </c>
      <c r="E587" s="1257"/>
      <c r="F587" s="1258"/>
      <c r="G587" s="69"/>
      <c r="I587" s="1255" t="s">
        <v>136</v>
      </c>
      <c r="J587" s="1256"/>
      <c r="K587" s="1256"/>
      <c r="L587" s="1257" t="s">
        <v>137</v>
      </c>
      <c r="M587" s="1257"/>
      <c r="N587" s="1258"/>
    </row>
    <row r="588" spans="1:14" ht="13.5" thickBot="1">
      <c r="A588" s="75"/>
      <c r="B588" s="76"/>
      <c r="C588" s="76"/>
      <c r="D588" s="76"/>
      <c r="E588" s="76"/>
      <c r="F588" s="77"/>
      <c r="G588" s="55"/>
      <c r="I588" s="75"/>
      <c r="J588" s="76"/>
      <c r="K588" s="76"/>
      <c r="L588" s="76"/>
      <c r="M588" s="76"/>
      <c r="N588" s="77"/>
    </row>
    <row r="589" spans="1:14" ht="13.5" thickBot="1">
      <c r="A589" s="1290"/>
      <c r="B589" s="1290"/>
      <c r="C589" s="1290"/>
      <c r="D589" s="1257"/>
      <c r="E589" s="1257"/>
      <c r="F589" s="1257"/>
      <c r="G589" s="71"/>
      <c r="H589" s="52"/>
      <c r="I589" s="1290"/>
      <c r="J589" s="1290"/>
      <c r="K589" s="1290"/>
      <c r="L589" s="1257"/>
      <c r="M589" s="1257"/>
      <c r="N589" s="1257"/>
    </row>
    <row r="590" spans="1:14" ht="19.5" customHeight="1">
      <c r="A590" s="1274" t="s">
        <v>138</v>
      </c>
      <c r="B590" s="1275"/>
      <c r="C590" s="1275"/>
      <c r="D590" s="1275"/>
      <c r="E590" s="1275"/>
      <c r="F590" s="1276"/>
      <c r="G590" s="50"/>
      <c r="I590" s="1274" t="s">
        <v>138</v>
      </c>
      <c r="J590" s="1275"/>
      <c r="K590" s="1275"/>
      <c r="L590" s="1275"/>
      <c r="M590" s="1275"/>
      <c r="N590" s="1276"/>
    </row>
    <row r="591" spans="1:14">
      <c r="A591" s="51"/>
      <c r="B591" s="52"/>
      <c r="C591" s="52"/>
      <c r="D591" s="53"/>
      <c r="E591" s="52"/>
      <c r="F591" s="54"/>
      <c r="G591" s="55"/>
      <c r="I591" s="51"/>
      <c r="J591" s="52"/>
      <c r="K591" s="52"/>
      <c r="L591" s="53"/>
      <c r="M591" s="52"/>
      <c r="N591" s="54"/>
    </row>
    <row r="592" spans="1:14">
      <c r="A592" s="56" t="s">
        <v>120</v>
      </c>
      <c r="B592" s="57">
        <f>'Nom. Sic. Sem. 4'!$C$4</f>
        <v>43549</v>
      </c>
      <c r="C592" s="52" t="s">
        <v>16</v>
      </c>
      <c r="D592" s="57">
        <f>'Nom. Sic. Sem. 4'!$G$4</f>
        <v>43555</v>
      </c>
      <c r="E592" s="52" t="s">
        <v>121</v>
      </c>
      <c r="F592" s="54">
        <f>'Nom. Sic. Sem. 4'!$J$4</f>
        <v>2019</v>
      </c>
      <c r="G592" s="55"/>
      <c r="I592" s="56" t="s">
        <v>120</v>
      </c>
      <c r="J592" s="57">
        <f>'Nom. Sic. Sem. 4'!$C$4</f>
        <v>43549</v>
      </c>
      <c r="K592" s="52" t="s">
        <v>16</v>
      </c>
      <c r="L592" s="57">
        <f>'Nom. Sic. Sem. 4'!$G$4</f>
        <v>43555</v>
      </c>
      <c r="M592" s="52" t="s">
        <v>121</v>
      </c>
      <c r="N592" s="54">
        <f>'Nom. Sic. Sem. 4'!$J$4</f>
        <v>2019</v>
      </c>
    </row>
    <row r="593" spans="1:14">
      <c r="A593" s="1277" t="s">
        <v>122</v>
      </c>
      <c r="B593" s="1278"/>
      <c r="C593" s="1279" t="e">
        <f>'Nom. Sic. Sem. 4'!#REF!</f>
        <v>#REF!</v>
      </c>
      <c r="D593" s="1279"/>
      <c r="E593" s="1279"/>
      <c r="F593" s="1280"/>
      <c r="G593" s="60"/>
      <c r="I593" s="1277" t="s">
        <v>122</v>
      </c>
      <c r="J593" s="1278"/>
      <c r="K593" s="1279" t="str">
        <f>'Nom. Sic. Sem. 4'!$B$57</f>
        <v>Luis Miguel Gonzalez</v>
      </c>
      <c r="L593" s="1279"/>
      <c r="M593" s="1279"/>
      <c r="N593" s="1280"/>
    </row>
    <row r="594" spans="1:14">
      <c r="A594" s="58"/>
      <c r="B594" s="59"/>
      <c r="C594" s="61"/>
      <c r="D594" s="61"/>
      <c r="E594" s="61"/>
      <c r="F594" s="62"/>
      <c r="G594" s="63"/>
      <c r="I594" s="58"/>
      <c r="J594" s="59"/>
      <c r="K594" s="61"/>
      <c r="L594" s="61"/>
      <c r="M594" s="61"/>
      <c r="N594" s="62"/>
    </row>
    <row r="595" spans="1:14">
      <c r="A595" s="64" t="e">
        <f>'Nom. Sic. Sem. 4'!#REF!</f>
        <v>#REF!</v>
      </c>
      <c r="B595" s="52" t="s">
        <v>123</v>
      </c>
      <c r="C595" s="52"/>
      <c r="D595" s="52"/>
      <c r="E595" s="1272" t="e">
        <f>'Nom. Sic. Sem. 4'!#REF!</f>
        <v>#REF!</v>
      </c>
      <c r="F595" s="1273"/>
      <c r="G595" s="65"/>
      <c r="I595" s="64">
        <f>'Nom. Sic. Sem. 4'!$L$57</f>
        <v>5</v>
      </c>
      <c r="J595" s="52" t="s">
        <v>123</v>
      </c>
      <c r="K595" s="52"/>
      <c r="L595" s="52"/>
      <c r="M595" s="1272">
        <f>'Nom. Sic. Sem. 4'!$M$57</f>
        <v>3000</v>
      </c>
      <c r="N595" s="1273"/>
    </row>
    <row r="596" spans="1:14">
      <c r="A596" s="64"/>
      <c r="B596" s="52"/>
      <c r="C596" s="52"/>
      <c r="D596" s="52"/>
      <c r="E596" s="1272">
        <v>0</v>
      </c>
      <c r="F596" s="1273"/>
      <c r="G596" s="65"/>
      <c r="I596" s="64"/>
      <c r="J596" s="52"/>
      <c r="K596" s="52"/>
      <c r="L596" s="52"/>
      <c r="M596" s="1272">
        <v>0</v>
      </c>
      <c r="N596" s="1273"/>
    </row>
    <row r="597" spans="1:14">
      <c r="A597" s="64"/>
      <c r="B597" s="52" t="s">
        <v>124</v>
      </c>
      <c r="C597" s="52"/>
      <c r="D597" s="52"/>
      <c r="E597" s="1272" t="e">
        <f>'Nom. Sic. Sem. 4'!#REF!</f>
        <v>#REF!</v>
      </c>
      <c r="F597" s="1273"/>
      <c r="G597" s="65"/>
      <c r="I597" s="64"/>
      <c r="J597" s="52" t="s">
        <v>124</v>
      </c>
      <c r="K597" s="52"/>
      <c r="L597" s="52"/>
      <c r="M597" s="1272">
        <f>'Nom. Sic. Sem. 4'!$N$57</f>
        <v>0</v>
      </c>
      <c r="N597" s="1273"/>
    </row>
    <row r="598" spans="1:14">
      <c r="A598" s="66">
        <v>0</v>
      </c>
      <c r="B598" s="52" t="s">
        <v>125</v>
      </c>
      <c r="C598" s="52"/>
      <c r="D598" s="52"/>
      <c r="E598" s="1272">
        <v>0</v>
      </c>
      <c r="F598" s="1273"/>
      <c r="G598" s="65"/>
      <c r="I598" s="66">
        <v>0</v>
      </c>
      <c r="J598" s="52" t="s">
        <v>125</v>
      </c>
      <c r="K598" s="52"/>
      <c r="L598" s="52"/>
      <c r="M598" s="1272">
        <v>0</v>
      </c>
      <c r="N598" s="1273"/>
    </row>
    <row r="599" spans="1:14">
      <c r="A599" s="66">
        <v>0</v>
      </c>
      <c r="B599" s="52" t="s">
        <v>126</v>
      </c>
      <c r="C599" s="52"/>
      <c r="D599" s="52"/>
      <c r="E599" s="1272">
        <v>0</v>
      </c>
      <c r="F599" s="1273"/>
      <c r="G599" s="65"/>
      <c r="I599" s="66">
        <v>0</v>
      </c>
      <c r="J599" s="52" t="s">
        <v>126</v>
      </c>
      <c r="K599" s="52"/>
      <c r="L599" s="52"/>
      <c r="M599" s="1272">
        <v>0</v>
      </c>
      <c r="N599" s="1273"/>
    </row>
    <row r="600" spans="1:14">
      <c r="A600" s="66" t="e">
        <f>'Nom. Sic. Sem. 4'!#REF!</f>
        <v>#REF!</v>
      </c>
      <c r="B600" s="226" t="s">
        <v>261</v>
      </c>
      <c r="C600" s="226"/>
      <c r="D600" s="78"/>
      <c r="E600" s="1298" t="e">
        <f>'Nom. Sic. Sem. 4'!#REF!</f>
        <v>#REF!</v>
      </c>
      <c r="F600" s="1299"/>
      <c r="G600" s="65"/>
      <c r="I600" s="66">
        <f>'Nom. Sic. Sem. 4'!V57</f>
        <v>0</v>
      </c>
      <c r="J600" s="226" t="s">
        <v>261</v>
      </c>
      <c r="K600" s="226"/>
      <c r="L600" s="78"/>
      <c r="M600" s="1298">
        <f>'Nom. Sic. Sem. 4'!W57</f>
        <v>0</v>
      </c>
      <c r="N600" s="1299"/>
    </row>
    <row r="601" spans="1:14">
      <c r="A601" s="66" t="e">
        <f>'Nom. Sic. Sem. 4'!#REF!</f>
        <v>#REF!</v>
      </c>
      <c r="B601" s="226" t="s">
        <v>262</v>
      </c>
      <c r="C601" s="226"/>
      <c r="D601" s="78"/>
      <c r="E601" s="1298" t="e">
        <f>'Nom. Sic. Sem. 4'!#REF!</f>
        <v>#REF!</v>
      </c>
      <c r="F601" s="1299"/>
      <c r="G601" s="65"/>
      <c r="I601" s="66">
        <f>'Nom. Sic. Sem. 4'!X57</f>
        <v>1</v>
      </c>
      <c r="J601" s="226" t="s">
        <v>262</v>
      </c>
      <c r="K601" s="226"/>
      <c r="L601" s="78"/>
      <c r="M601" s="1298">
        <f>'Nom. Sic. Sem. 4'!Y57</f>
        <v>1050</v>
      </c>
      <c r="N601" s="1299"/>
    </row>
    <row r="602" spans="1:14">
      <c r="A602" s="66" t="e">
        <f>'Nom. Sic. Sem. 4'!#REF!</f>
        <v>#REF!</v>
      </c>
      <c r="B602" s="52" t="s">
        <v>128</v>
      </c>
      <c r="C602" s="52"/>
      <c r="D602" s="52"/>
      <c r="E602" s="1272" t="e">
        <f>'Nom. Sic. Sem. 4'!#REF!</f>
        <v>#REF!</v>
      </c>
      <c r="F602" s="1273"/>
      <c r="G602" s="65"/>
      <c r="I602" s="66">
        <f>'Nom. Sic. Sem. 4'!$AB$57</f>
        <v>2</v>
      </c>
      <c r="J602" s="52" t="s">
        <v>128</v>
      </c>
      <c r="K602" s="52"/>
      <c r="L602" s="52"/>
      <c r="M602" s="1272">
        <f>'Nom. Sic. Sem. 4'!$AC$57</f>
        <v>1620</v>
      </c>
      <c r="N602" s="1273"/>
    </row>
    <row r="603" spans="1:14">
      <c r="A603" s="66" t="e">
        <f>'Nom. Sic. Sem. 4'!#REF!</f>
        <v>#REF!</v>
      </c>
      <c r="B603" s="1267" t="str">
        <f>'Nom. Sic. Sem. 1'!$O$4</f>
        <v>PR / RM /F</v>
      </c>
      <c r="C603" s="1267"/>
      <c r="D603" s="1267"/>
      <c r="E603" s="1272" t="e">
        <f>'Nom. Sic. Sem. 4'!#REF!</f>
        <v>#REF!</v>
      </c>
      <c r="F603" s="1273"/>
      <c r="G603" s="65"/>
      <c r="I603" s="66">
        <f>'Nom. Sic. Sem. 4'!$O$57</f>
        <v>0</v>
      </c>
      <c r="J603" s="1267" t="str">
        <f>'Nom. Sic. Sem. 1'!$O$4</f>
        <v>PR / RM /F</v>
      </c>
      <c r="K603" s="1267"/>
      <c r="L603" s="1267"/>
      <c r="M603" s="1272">
        <f>'Nom. Sic. Sem. 4'!$P$57</f>
        <v>0</v>
      </c>
      <c r="N603" s="1273"/>
    </row>
    <row r="604" spans="1:14" ht="16.5" customHeight="1">
      <c r="A604" s="51"/>
      <c r="B604" s="1261" t="s">
        <v>10</v>
      </c>
      <c r="C604" s="1261"/>
      <c r="D604" s="52"/>
      <c r="E604" s="1259" t="e">
        <f>SUM(E595:F603)</f>
        <v>#REF!</v>
      </c>
      <c r="F604" s="1262"/>
      <c r="G604" s="69"/>
      <c r="I604" s="51"/>
      <c r="J604" s="1261" t="s">
        <v>10</v>
      </c>
      <c r="K604" s="1261"/>
      <c r="L604" s="52"/>
      <c r="M604" s="1259">
        <f>SUM(M595:N603)</f>
        <v>5670</v>
      </c>
      <c r="N604" s="1262"/>
    </row>
    <row r="605" spans="1:14">
      <c r="A605" s="1263" t="s">
        <v>105</v>
      </c>
      <c r="B605" s="1248"/>
      <c r="C605" s="1248"/>
      <c r="D605" s="1248"/>
      <c r="E605" s="1257"/>
      <c r="F605" s="1258"/>
      <c r="G605" s="69"/>
      <c r="I605" s="1263" t="s">
        <v>105</v>
      </c>
      <c r="J605" s="1248"/>
      <c r="K605" s="1248"/>
      <c r="L605" s="1248"/>
      <c r="M605" s="1257"/>
      <c r="N605" s="1258"/>
    </row>
    <row r="606" spans="1:14">
      <c r="A606" s="1266" t="s">
        <v>129</v>
      </c>
      <c r="B606" s="1267"/>
      <c r="C606" s="1267"/>
      <c r="D606" s="73" t="e">
        <f>'Nom. Sic. Sem. 4'!#REF!</f>
        <v>#REF!</v>
      </c>
      <c r="E606" s="52"/>
      <c r="F606" s="54"/>
      <c r="G606" s="55"/>
      <c r="I606" s="1266" t="s">
        <v>129</v>
      </c>
      <c r="J606" s="1267"/>
      <c r="K606" s="1267"/>
      <c r="L606" s="73">
        <f>'Nom. Sic. Sem. 4'!$AG$57</f>
        <v>0</v>
      </c>
      <c r="M606" s="52"/>
      <c r="N606" s="54"/>
    </row>
    <row r="607" spans="1:14">
      <c r="A607" s="1266" t="s">
        <v>130</v>
      </c>
      <c r="B607" s="1267"/>
      <c r="C607" s="1267"/>
      <c r="D607" s="73" t="e">
        <f>'Nom. Sic. Sem. 4'!#REF!</f>
        <v>#REF!</v>
      </c>
      <c r="E607" s="73"/>
      <c r="F607" s="54"/>
      <c r="G607" s="55"/>
      <c r="I607" s="1266" t="s">
        <v>130</v>
      </c>
      <c r="J607" s="1267"/>
      <c r="K607" s="1267"/>
      <c r="L607" s="73">
        <f>'Nom. Sic. Sem. 4'!$AE$57</f>
        <v>189</v>
      </c>
      <c r="M607" s="73"/>
      <c r="N607" s="54"/>
    </row>
    <row r="608" spans="1:14">
      <c r="A608" s="72" t="s">
        <v>131</v>
      </c>
      <c r="B608" s="68"/>
      <c r="C608" s="68"/>
      <c r="D608" s="73" t="e">
        <f>'Nom. Sic. Sem. 4'!#REF!</f>
        <v>#REF!</v>
      </c>
      <c r="E608" s="52"/>
      <c r="F608" s="54"/>
      <c r="G608" s="55"/>
      <c r="I608" s="72" t="s">
        <v>131</v>
      </c>
      <c r="J608" s="68"/>
      <c r="K608" s="68"/>
      <c r="L608" s="73">
        <f>'Nom. Sic. Sem. 4'!$AF$57</f>
        <v>56.7</v>
      </c>
      <c r="M608" s="52"/>
      <c r="N608" s="54"/>
    </row>
    <row r="609" spans="1:14">
      <c r="A609" s="1266" t="s">
        <v>132</v>
      </c>
      <c r="B609" s="1267"/>
      <c r="C609" s="1267"/>
      <c r="D609" s="73" t="e">
        <f>'Nom. Sic. Sem. 4'!#REF!</f>
        <v>#REF!</v>
      </c>
      <c r="E609" s="52"/>
      <c r="F609" s="54"/>
      <c r="G609" s="55"/>
      <c r="I609" s="1266" t="s">
        <v>132</v>
      </c>
      <c r="J609" s="1267"/>
      <c r="K609" s="1267"/>
      <c r="L609" s="73">
        <f>'Nom. Sic. Sem. 4'!$AH$57</f>
        <v>0</v>
      </c>
      <c r="M609" s="52"/>
      <c r="N609" s="54"/>
    </row>
    <row r="610" spans="1:14">
      <c r="A610" s="1266" t="s">
        <v>133</v>
      </c>
      <c r="B610" s="1267"/>
      <c r="C610" s="1267"/>
      <c r="D610" s="73" t="e">
        <f>'Nom. Sic. Sem. 4'!#REF!</f>
        <v>#REF!</v>
      </c>
      <c r="E610" s="52"/>
      <c r="F610" s="54"/>
      <c r="G610" s="55"/>
      <c r="I610" s="1266" t="s">
        <v>133</v>
      </c>
      <c r="J610" s="1267"/>
      <c r="K610" s="1267"/>
      <c r="L610" s="73">
        <f>'Nom. Sic. Sem. 4'!$AI$57</f>
        <v>0</v>
      </c>
      <c r="M610" s="52"/>
      <c r="N610" s="54"/>
    </row>
    <row r="611" spans="1:14" ht="13.5" thickBot="1">
      <c r="A611" s="1268" t="s">
        <v>134</v>
      </c>
      <c r="B611" s="1257"/>
      <c r="C611" s="1257"/>
      <c r="D611" s="52"/>
      <c r="E611" s="1269" t="e">
        <f>SUM(D606:D610)</f>
        <v>#REF!</v>
      </c>
      <c r="F611" s="1258"/>
      <c r="G611" s="69"/>
      <c r="I611" s="1268" t="s">
        <v>134</v>
      </c>
      <c r="J611" s="1257"/>
      <c r="K611" s="1257"/>
      <c r="L611" s="52"/>
      <c r="M611" s="1269">
        <f>SUM(L606:L610)</f>
        <v>245.7</v>
      </c>
      <c r="N611" s="1258"/>
    </row>
    <row r="612" spans="1:14" ht="20.25" customHeight="1" thickBot="1">
      <c r="A612" s="51"/>
      <c r="B612" s="1248" t="s">
        <v>104</v>
      </c>
      <c r="C612" s="1248"/>
      <c r="D612" s="1248"/>
      <c r="E612" s="1249" t="e">
        <f>(E604-E611)</f>
        <v>#REF!</v>
      </c>
      <c r="F612" s="1250"/>
      <c r="G612" s="69"/>
      <c r="I612" s="51"/>
      <c r="J612" s="1248" t="s">
        <v>104</v>
      </c>
      <c r="K612" s="1248"/>
      <c r="L612" s="1248"/>
      <c r="M612" s="1249">
        <f>(M604-M611)</f>
        <v>5424.3</v>
      </c>
      <c r="N612" s="1250"/>
    </row>
    <row r="613" spans="1:14">
      <c r="A613" s="51"/>
      <c r="B613" s="52"/>
      <c r="C613" s="52"/>
      <c r="D613" s="52"/>
      <c r="E613" s="52"/>
      <c r="F613" s="54"/>
      <c r="G613" s="55"/>
      <c r="I613" s="51"/>
      <c r="J613" s="52"/>
      <c r="K613" s="52"/>
      <c r="L613" s="52"/>
      <c r="M613" s="52"/>
      <c r="N613" s="54"/>
    </row>
    <row r="614" spans="1:14">
      <c r="A614" s="51"/>
      <c r="B614" s="52"/>
      <c r="C614" s="52"/>
      <c r="D614" s="52"/>
      <c r="E614" s="52"/>
      <c r="F614" s="54"/>
      <c r="G614" s="55"/>
      <c r="I614" s="51"/>
      <c r="J614" s="52"/>
      <c r="K614" s="52"/>
      <c r="L614" s="52"/>
      <c r="M614" s="52"/>
      <c r="N614" s="54"/>
    </row>
    <row r="615" spans="1:14">
      <c r="A615" s="1253"/>
      <c r="B615" s="1254"/>
      <c r="C615" s="1254"/>
      <c r="D615" s="52" t="s">
        <v>135</v>
      </c>
      <c r="E615" s="52"/>
      <c r="F615" s="54"/>
      <c r="G615" s="55"/>
      <c r="I615" s="1253"/>
      <c r="J615" s="1254"/>
      <c r="K615" s="1254"/>
      <c r="L615" s="52" t="s">
        <v>135</v>
      </c>
      <c r="M615" s="52"/>
      <c r="N615" s="54"/>
    </row>
    <row r="616" spans="1:14">
      <c r="A616" s="1255" t="s">
        <v>136</v>
      </c>
      <c r="B616" s="1256"/>
      <c r="C616" s="1256"/>
      <c r="D616" s="1257" t="s">
        <v>137</v>
      </c>
      <c r="E616" s="1257"/>
      <c r="F616" s="1258"/>
      <c r="G616" s="69"/>
      <c r="I616" s="1255" t="s">
        <v>136</v>
      </c>
      <c r="J616" s="1256"/>
      <c r="K616" s="1256"/>
      <c r="L616" s="1257" t="s">
        <v>137</v>
      </c>
      <c r="M616" s="1257"/>
      <c r="N616" s="1258"/>
    </row>
    <row r="617" spans="1:14" ht="13.5" thickBot="1">
      <c r="A617" s="75"/>
      <c r="B617" s="76"/>
      <c r="C617" s="76"/>
      <c r="D617" s="76"/>
      <c r="E617" s="76"/>
      <c r="F617" s="77"/>
      <c r="G617" s="55"/>
      <c r="I617" s="75"/>
      <c r="J617" s="76"/>
      <c r="K617" s="76"/>
      <c r="L617" s="76"/>
      <c r="M617" s="76"/>
      <c r="N617" s="77"/>
    </row>
    <row r="618" spans="1:14">
      <c r="A618" s="52"/>
      <c r="B618" s="52"/>
      <c r="C618" s="52"/>
      <c r="D618" s="52"/>
      <c r="E618" s="52"/>
      <c r="F618" s="52"/>
      <c r="G618" s="55"/>
      <c r="H618" s="52"/>
      <c r="I618" s="52"/>
      <c r="J618" s="52"/>
      <c r="K618" s="52"/>
      <c r="L618" s="52"/>
      <c r="M618" s="52"/>
      <c r="N618" s="52"/>
    </row>
    <row r="619" spans="1:14" ht="13.5" thickBot="1">
      <c r="G619" s="55"/>
    </row>
    <row r="620" spans="1:14" ht="19.5" customHeight="1">
      <c r="A620" s="1274" t="s">
        <v>138</v>
      </c>
      <c r="B620" s="1275"/>
      <c r="C620" s="1275"/>
      <c r="D620" s="1275"/>
      <c r="E620" s="1275"/>
      <c r="F620" s="1276"/>
      <c r="G620" s="50"/>
      <c r="I620" s="1274" t="s">
        <v>138</v>
      </c>
      <c r="J620" s="1275"/>
      <c r="K620" s="1275"/>
      <c r="L620" s="1275"/>
      <c r="M620" s="1275"/>
      <c r="N620" s="1276"/>
    </row>
    <row r="621" spans="1:14">
      <c r="A621" s="51"/>
      <c r="B621" s="52"/>
      <c r="C621" s="52"/>
      <c r="D621" s="53"/>
      <c r="E621" s="52"/>
      <c r="F621" s="54"/>
      <c r="G621" s="55"/>
      <c r="I621" s="51"/>
      <c r="J621" s="52"/>
      <c r="K621" s="52"/>
      <c r="L621" s="53"/>
      <c r="M621" s="52"/>
      <c r="N621" s="54"/>
    </row>
    <row r="622" spans="1:14">
      <c r="A622" s="56" t="s">
        <v>120</v>
      </c>
      <c r="B622" s="57">
        <f>'Nom. Sic. Sem. 4'!$C$4</f>
        <v>43549</v>
      </c>
      <c r="C622" s="52" t="s">
        <v>16</v>
      </c>
      <c r="D622" s="57">
        <f>'Nom. Sic. Sem. 4'!$G$4</f>
        <v>43555</v>
      </c>
      <c r="E622" s="52" t="s">
        <v>121</v>
      </c>
      <c r="F622" s="54">
        <f>'Nom. Sic. Sem. 4'!$J$4</f>
        <v>2019</v>
      </c>
      <c r="G622" s="55"/>
      <c r="I622" s="56" t="s">
        <v>120</v>
      </c>
      <c r="J622" s="57">
        <f>'Nom. Sic. Sem. 4'!$C$4</f>
        <v>43549</v>
      </c>
      <c r="K622" s="52" t="s">
        <v>16</v>
      </c>
      <c r="L622" s="57">
        <f>'Nom. Sic. Sem. 4'!$G$4</f>
        <v>43555</v>
      </c>
      <c r="M622" s="52" t="s">
        <v>121</v>
      </c>
      <c r="N622" s="54">
        <f>'Nom. Sic. Sem. 4'!$J$4</f>
        <v>2019</v>
      </c>
    </row>
    <row r="623" spans="1:14">
      <c r="A623" s="1277" t="s">
        <v>122</v>
      </c>
      <c r="B623" s="1278"/>
      <c r="C623" s="1279" t="e">
        <f>'Nom. Sic. Sem. 4'!#REF!</f>
        <v>#REF!</v>
      </c>
      <c r="D623" s="1279"/>
      <c r="E623" s="1279"/>
      <c r="F623" s="1280"/>
      <c r="G623" s="60"/>
      <c r="I623" s="1277" t="s">
        <v>122</v>
      </c>
      <c r="J623" s="1278"/>
      <c r="K623" s="1279" t="e">
        <f>'Nom. Sic. Sem. 4'!#REF!</f>
        <v>#REF!</v>
      </c>
      <c r="L623" s="1279"/>
      <c r="M623" s="1279"/>
      <c r="N623" s="1280"/>
    </row>
    <row r="624" spans="1:14">
      <c r="A624" s="58"/>
      <c r="B624" s="59"/>
      <c r="C624" s="61"/>
      <c r="D624" s="61"/>
      <c r="E624" s="61"/>
      <c r="F624" s="62"/>
      <c r="G624" s="63"/>
      <c r="I624" s="58"/>
      <c r="J624" s="59"/>
      <c r="K624" s="61"/>
      <c r="L624" s="61"/>
      <c r="M624" s="61"/>
      <c r="N624" s="62"/>
    </row>
    <row r="625" spans="1:14">
      <c r="A625" s="64" t="e">
        <f>'Nom. Sic. Sem. 4'!#REF!</f>
        <v>#REF!</v>
      </c>
      <c r="B625" s="52" t="s">
        <v>123</v>
      </c>
      <c r="C625" s="52"/>
      <c r="D625" s="52"/>
      <c r="E625" s="1272" t="e">
        <f>'Nom. Sic. Sem. 4'!#REF!</f>
        <v>#REF!</v>
      </c>
      <c r="F625" s="1273"/>
      <c r="G625" s="65"/>
      <c r="I625" s="64" t="e">
        <f>'Nom. Sic. Sem. 4'!#REF!</f>
        <v>#REF!</v>
      </c>
      <c r="J625" s="52" t="s">
        <v>123</v>
      </c>
      <c r="K625" s="52"/>
      <c r="L625" s="52"/>
      <c r="M625" s="1272" t="e">
        <f>'Nom. Sic. Sem. 4'!#REF!</f>
        <v>#REF!</v>
      </c>
      <c r="N625" s="1273"/>
    </row>
    <row r="626" spans="1:14">
      <c r="A626" s="64"/>
      <c r="B626" s="52"/>
      <c r="C626" s="52"/>
      <c r="D626" s="52"/>
      <c r="E626" s="1272">
        <v>0</v>
      </c>
      <c r="F626" s="1273"/>
      <c r="G626" s="65"/>
      <c r="I626" s="64"/>
      <c r="J626" s="52"/>
      <c r="K626" s="52"/>
      <c r="L626" s="52"/>
      <c r="M626" s="1272">
        <v>0</v>
      </c>
      <c r="N626" s="1273"/>
    </row>
    <row r="627" spans="1:14">
      <c r="A627" s="64"/>
      <c r="B627" s="52" t="s">
        <v>124</v>
      </c>
      <c r="C627" s="52"/>
      <c r="D627" s="52"/>
      <c r="E627" s="1272" t="e">
        <f>'Nom. Sic. Sem. 4'!#REF!</f>
        <v>#REF!</v>
      </c>
      <c r="F627" s="1273"/>
      <c r="G627" s="65"/>
      <c r="I627" s="64"/>
      <c r="J627" s="52" t="s">
        <v>124</v>
      </c>
      <c r="K627" s="52"/>
      <c r="L627" s="52"/>
      <c r="M627" s="1272" t="e">
        <f>'Nom. Sic. Sem. 4'!#REF!</f>
        <v>#REF!</v>
      </c>
      <c r="N627" s="1273"/>
    </row>
    <row r="628" spans="1:14">
      <c r="A628" s="66">
        <v>0</v>
      </c>
      <c r="B628" s="52" t="s">
        <v>125</v>
      </c>
      <c r="C628" s="52"/>
      <c r="D628" s="52"/>
      <c r="E628" s="1272">
        <v>0</v>
      </c>
      <c r="F628" s="1273"/>
      <c r="G628" s="65"/>
      <c r="I628" s="66">
        <v>0</v>
      </c>
      <c r="J628" s="52" t="s">
        <v>125</v>
      </c>
      <c r="K628" s="52"/>
      <c r="L628" s="52"/>
      <c r="M628" s="1272">
        <v>0</v>
      </c>
      <c r="N628" s="1273"/>
    </row>
    <row r="629" spans="1:14">
      <c r="A629" s="66">
        <v>0</v>
      </c>
      <c r="B629" s="52" t="s">
        <v>126</v>
      </c>
      <c r="C629" s="52"/>
      <c r="D629" s="52"/>
      <c r="E629" s="1272">
        <v>0</v>
      </c>
      <c r="F629" s="1273"/>
      <c r="G629" s="65"/>
      <c r="I629" s="66">
        <v>0</v>
      </c>
      <c r="J629" s="52" t="s">
        <v>126</v>
      </c>
      <c r="K629" s="52"/>
      <c r="L629" s="52"/>
      <c r="M629" s="1272">
        <v>0</v>
      </c>
      <c r="N629" s="1273"/>
    </row>
    <row r="630" spans="1:14">
      <c r="A630" s="66" t="e">
        <f>'Nom. Sic. Sem. 4'!#REF!</f>
        <v>#REF!</v>
      </c>
      <c r="B630" s="226" t="s">
        <v>261</v>
      </c>
      <c r="C630" s="226"/>
      <c r="D630" s="78"/>
      <c r="E630" s="1298" t="e">
        <f>'Nom. Sic. Sem. 4'!#REF!</f>
        <v>#REF!</v>
      </c>
      <c r="F630" s="1299"/>
      <c r="G630" s="65"/>
      <c r="I630" s="66" t="e">
        <f>'Nom. Sic. Sem. 4'!#REF!</f>
        <v>#REF!</v>
      </c>
      <c r="J630" s="226" t="s">
        <v>261</v>
      </c>
      <c r="K630" s="226"/>
      <c r="L630" s="78"/>
      <c r="M630" s="1298" t="e">
        <f>'Nom. Sic. Sem. 4'!#REF!</f>
        <v>#REF!</v>
      </c>
      <c r="N630" s="1299"/>
    </row>
    <row r="631" spans="1:14">
      <c r="A631" s="66" t="e">
        <f>'Nom. Sic. Sem. 4'!#REF!</f>
        <v>#REF!</v>
      </c>
      <c r="B631" s="226" t="s">
        <v>262</v>
      </c>
      <c r="C631" s="226"/>
      <c r="D631" s="78"/>
      <c r="E631" s="1298" t="e">
        <f>'Nom. Sic. Sem. 4'!#REF!</f>
        <v>#REF!</v>
      </c>
      <c r="F631" s="1299"/>
      <c r="G631" s="65"/>
      <c r="I631" s="66" t="e">
        <f>'Nom. Sic. Sem. 4'!#REF!</f>
        <v>#REF!</v>
      </c>
      <c r="J631" s="226" t="s">
        <v>262</v>
      </c>
      <c r="K631" s="226"/>
      <c r="L631" s="78"/>
      <c r="M631" s="1298" t="e">
        <f>'Nom. Sic. Sem. 4'!#REF!</f>
        <v>#REF!</v>
      </c>
      <c r="N631" s="1299"/>
    </row>
    <row r="632" spans="1:14">
      <c r="A632" s="66" t="e">
        <f>'Nom. Sic. Sem. 4'!#REF!</f>
        <v>#REF!</v>
      </c>
      <c r="B632" s="52" t="s">
        <v>128</v>
      </c>
      <c r="C632" s="52"/>
      <c r="D632" s="52"/>
      <c r="E632" s="1272" t="e">
        <f>'Nom. Sic. Sem. 4'!#REF!</f>
        <v>#REF!</v>
      </c>
      <c r="F632" s="1273"/>
      <c r="G632" s="65"/>
      <c r="I632" s="66" t="e">
        <f>'Nom. Sic. Sem. 4'!#REF!</f>
        <v>#REF!</v>
      </c>
      <c r="J632" s="52" t="s">
        <v>128</v>
      </c>
      <c r="K632" s="52"/>
      <c r="L632" s="52"/>
      <c r="M632" s="1272" t="e">
        <f>'Nom. Sic. Sem. 4'!#REF!</f>
        <v>#REF!</v>
      </c>
      <c r="N632" s="1273"/>
    </row>
    <row r="633" spans="1:14">
      <c r="A633" s="66" t="e">
        <f>'Nom. Sic. Sem. 4'!#REF!</f>
        <v>#REF!</v>
      </c>
      <c r="B633" s="1267" t="str">
        <f>'Nom. Sic. Sem. 1'!$O$4</f>
        <v>PR / RM /F</v>
      </c>
      <c r="C633" s="1267"/>
      <c r="D633" s="1267"/>
      <c r="E633" s="1272" t="e">
        <f>'Nom. Sic. Sem. 4'!#REF!</f>
        <v>#REF!</v>
      </c>
      <c r="F633" s="1273"/>
      <c r="G633" s="65"/>
      <c r="I633" s="66" t="e">
        <f>'Nom. Sic. Sem. 4'!#REF!</f>
        <v>#REF!</v>
      </c>
      <c r="J633" s="1267" t="str">
        <f>'Nom. Sic. Sem. 1'!$O$4</f>
        <v>PR / RM /F</v>
      </c>
      <c r="K633" s="1267"/>
      <c r="L633" s="1267"/>
      <c r="M633" s="1272" t="e">
        <f>'Nom. Sic. Sem. 4'!#REF!</f>
        <v>#REF!</v>
      </c>
      <c r="N633" s="1273"/>
    </row>
    <row r="634" spans="1:14" ht="16.5" customHeight="1">
      <c r="A634" s="51"/>
      <c r="B634" s="1261" t="s">
        <v>10</v>
      </c>
      <c r="C634" s="1261"/>
      <c r="D634" s="52"/>
      <c r="E634" s="1259" t="e">
        <f>SUM(E625:F633)</f>
        <v>#REF!</v>
      </c>
      <c r="F634" s="1262"/>
      <c r="G634" s="69"/>
      <c r="I634" s="51"/>
      <c r="J634" s="1261" t="s">
        <v>10</v>
      </c>
      <c r="K634" s="1261"/>
      <c r="L634" s="52"/>
      <c r="M634" s="1259" t="e">
        <f>SUM(M625:N633)</f>
        <v>#REF!</v>
      </c>
      <c r="N634" s="1262"/>
    </row>
    <row r="635" spans="1:14">
      <c r="A635" s="1263" t="s">
        <v>105</v>
      </c>
      <c r="B635" s="1248"/>
      <c r="C635" s="1248"/>
      <c r="D635" s="1248"/>
      <c r="E635" s="1257"/>
      <c r="F635" s="1258"/>
      <c r="G635" s="69"/>
      <c r="I635" s="1263" t="s">
        <v>105</v>
      </c>
      <c r="J635" s="1248"/>
      <c r="K635" s="1248"/>
      <c r="L635" s="1248"/>
      <c r="M635" s="1257"/>
      <c r="N635" s="1258"/>
    </row>
    <row r="636" spans="1:14">
      <c r="A636" s="1266" t="s">
        <v>129</v>
      </c>
      <c r="B636" s="1267"/>
      <c r="C636" s="1267"/>
      <c r="D636" s="73"/>
      <c r="E636" s="52"/>
      <c r="F636" s="54"/>
      <c r="G636" s="55"/>
      <c r="I636" s="1266" t="s">
        <v>129</v>
      </c>
      <c r="J636" s="1267"/>
      <c r="K636" s="1267"/>
      <c r="L636" s="73" t="e">
        <f>'Nom. Sic. Sem. 4'!#REF!</f>
        <v>#REF!</v>
      </c>
      <c r="M636" s="52"/>
      <c r="N636" s="54"/>
    </row>
    <row r="637" spans="1:14">
      <c r="A637" s="1266" t="s">
        <v>130</v>
      </c>
      <c r="B637" s="1267"/>
      <c r="C637" s="1267"/>
      <c r="D637" s="73" t="e">
        <f>'Nom. Sic. Sem. 4'!#REF!</f>
        <v>#REF!</v>
      </c>
      <c r="E637" s="73"/>
      <c r="F637" s="54"/>
      <c r="G637" s="55"/>
      <c r="I637" s="1266" t="s">
        <v>130</v>
      </c>
      <c r="J637" s="1267"/>
      <c r="K637" s="1267"/>
      <c r="L637" s="73" t="e">
        <f>'Nom. Sic. Sem. 4'!#REF!</f>
        <v>#REF!</v>
      </c>
      <c r="M637" s="73"/>
      <c r="N637" s="54"/>
    </row>
    <row r="638" spans="1:14">
      <c r="A638" s="72" t="s">
        <v>131</v>
      </c>
      <c r="B638" s="68"/>
      <c r="C638" s="68"/>
      <c r="D638" s="73" t="e">
        <f>'Nom. Sic. Sem. 4'!#REF!</f>
        <v>#REF!</v>
      </c>
      <c r="E638" s="52"/>
      <c r="F638" s="54"/>
      <c r="G638" s="55"/>
      <c r="I638" s="72" t="s">
        <v>131</v>
      </c>
      <c r="J638" s="68"/>
      <c r="K638" s="68"/>
      <c r="L638" s="73" t="e">
        <f>'Nom. Sic. Sem. 4'!#REF!</f>
        <v>#REF!</v>
      </c>
      <c r="M638" s="52"/>
      <c r="N638" s="54"/>
    </row>
    <row r="639" spans="1:14">
      <c r="A639" s="1266" t="s">
        <v>132</v>
      </c>
      <c r="B639" s="1267"/>
      <c r="C639" s="1267"/>
      <c r="D639" s="73" t="e">
        <f>'Nom. Sic. Sem. 4'!#REF!</f>
        <v>#REF!</v>
      </c>
      <c r="E639" s="52"/>
      <c r="F639" s="54"/>
      <c r="G639" s="55"/>
      <c r="I639" s="1266" t="s">
        <v>132</v>
      </c>
      <c r="J639" s="1267"/>
      <c r="K639" s="1267"/>
      <c r="L639" s="73" t="e">
        <f>'Nom. Sic. Sem. 4'!#REF!</f>
        <v>#REF!</v>
      </c>
      <c r="M639" s="52"/>
      <c r="N639" s="54"/>
    </row>
    <row r="640" spans="1:14">
      <c r="A640" s="1266" t="s">
        <v>133</v>
      </c>
      <c r="B640" s="1267"/>
      <c r="C640" s="1267"/>
      <c r="D640" s="73" t="e">
        <f>'Nom. Sic. Sem. 4'!#REF!</f>
        <v>#REF!</v>
      </c>
      <c r="E640" s="52"/>
      <c r="F640" s="54"/>
      <c r="G640" s="55"/>
      <c r="I640" s="1266" t="s">
        <v>133</v>
      </c>
      <c r="J640" s="1267"/>
      <c r="K640" s="1267"/>
      <c r="L640" s="73" t="e">
        <f>'Nom. Sic. Sem. 4'!#REF!</f>
        <v>#REF!</v>
      </c>
      <c r="M640" s="52"/>
      <c r="N640" s="54"/>
    </row>
    <row r="641" spans="1:14" ht="13.5" thickBot="1">
      <c r="A641" s="1268" t="s">
        <v>134</v>
      </c>
      <c r="B641" s="1257"/>
      <c r="C641" s="1257"/>
      <c r="D641" s="52"/>
      <c r="E641" s="1269" t="e">
        <f>SUM(D636:D640)</f>
        <v>#REF!</v>
      </c>
      <c r="F641" s="1258"/>
      <c r="G641" s="69"/>
      <c r="I641" s="1268" t="s">
        <v>134</v>
      </c>
      <c r="J641" s="1257"/>
      <c r="K641" s="1257"/>
      <c r="L641" s="52"/>
      <c r="M641" s="1269" t="e">
        <f>SUM(L636:L640)</f>
        <v>#REF!</v>
      </c>
      <c r="N641" s="1258"/>
    </row>
    <row r="642" spans="1:14" ht="20.25" customHeight="1" thickBot="1">
      <c r="A642" s="51"/>
      <c r="B642" s="1248" t="s">
        <v>104</v>
      </c>
      <c r="C642" s="1248"/>
      <c r="D642" s="1248"/>
      <c r="E642" s="1249" t="e">
        <f>(E634-E641)</f>
        <v>#REF!</v>
      </c>
      <c r="F642" s="1250"/>
      <c r="G642" s="69"/>
      <c r="I642" s="51"/>
      <c r="J642" s="1248" t="s">
        <v>104</v>
      </c>
      <c r="K642" s="1248"/>
      <c r="L642" s="1248"/>
      <c r="M642" s="1249" t="e">
        <f>(M634-M641)</f>
        <v>#REF!</v>
      </c>
      <c r="N642" s="1250"/>
    </row>
    <row r="643" spans="1:14">
      <c r="A643" s="51"/>
      <c r="B643" s="52"/>
      <c r="C643" s="52"/>
      <c r="D643" s="52"/>
      <c r="E643" s="52"/>
      <c r="F643" s="54"/>
      <c r="G643" s="55"/>
      <c r="I643" s="51"/>
      <c r="J643" s="52"/>
      <c r="K643" s="52"/>
      <c r="L643" s="52"/>
      <c r="M643" s="52"/>
      <c r="N643" s="54"/>
    </row>
    <row r="644" spans="1:14">
      <c r="A644" s="51"/>
      <c r="B644" s="52"/>
      <c r="C644" s="52"/>
      <c r="D644" s="52"/>
      <c r="E644" s="52"/>
      <c r="F644" s="54"/>
      <c r="G644" s="55"/>
      <c r="I644" s="51"/>
      <c r="J644" s="52"/>
      <c r="K644" s="52"/>
      <c r="L644" s="52"/>
      <c r="M644" s="52"/>
      <c r="N644" s="54"/>
    </row>
    <row r="645" spans="1:14">
      <c r="A645" s="1253"/>
      <c r="B645" s="1254"/>
      <c r="C645" s="1254"/>
      <c r="D645" s="52" t="s">
        <v>135</v>
      </c>
      <c r="E645" s="52"/>
      <c r="F645" s="54"/>
      <c r="G645" s="55"/>
      <c r="I645" s="1253"/>
      <c r="J645" s="1254"/>
      <c r="K645" s="1254"/>
      <c r="L645" s="52" t="s">
        <v>135</v>
      </c>
      <c r="M645" s="52"/>
      <c r="N645" s="54"/>
    </row>
    <row r="646" spans="1:14">
      <c r="A646" s="1255" t="s">
        <v>136</v>
      </c>
      <c r="B646" s="1256"/>
      <c r="C646" s="1256"/>
      <c r="D646" s="1257" t="s">
        <v>137</v>
      </c>
      <c r="E646" s="1257"/>
      <c r="F646" s="1258"/>
      <c r="G646" s="69"/>
      <c r="I646" s="1255" t="s">
        <v>136</v>
      </c>
      <c r="J646" s="1256"/>
      <c r="K646" s="1256"/>
      <c r="L646" s="1257" t="s">
        <v>137</v>
      </c>
      <c r="M646" s="1257"/>
      <c r="N646" s="1258"/>
    </row>
    <row r="647" spans="1:14" ht="13.5" thickBot="1">
      <c r="A647" s="75"/>
      <c r="B647" s="76"/>
      <c r="C647" s="76"/>
      <c r="D647" s="76"/>
      <c r="E647" s="76"/>
      <c r="F647" s="77"/>
      <c r="G647" s="55"/>
      <c r="I647" s="75"/>
      <c r="J647" s="76"/>
      <c r="K647" s="76"/>
      <c r="L647" s="76"/>
      <c r="M647" s="76"/>
      <c r="N647" s="77"/>
    </row>
    <row r="648" spans="1:14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</row>
    <row r="649" spans="1:14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</row>
    <row r="650" spans="1:14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</row>
    <row r="651" spans="1:14" ht="13.5" thickBo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</row>
    <row r="652" spans="1:14" ht="19.5" customHeight="1">
      <c r="A652" s="1274" t="s">
        <v>138</v>
      </c>
      <c r="B652" s="1275"/>
      <c r="C652" s="1275"/>
      <c r="D652" s="1275"/>
      <c r="E652" s="1275"/>
      <c r="F652" s="1276"/>
      <c r="G652" s="50"/>
      <c r="I652" s="1274" t="s">
        <v>138</v>
      </c>
      <c r="J652" s="1275"/>
      <c r="K652" s="1275"/>
      <c r="L652" s="1275"/>
      <c r="M652" s="1275"/>
      <c r="N652" s="1276"/>
    </row>
    <row r="653" spans="1:14">
      <c r="A653" s="51"/>
      <c r="B653" s="52"/>
      <c r="C653" s="52"/>
      <c r="D653" s="53"/>
      <c r="E653" s="52"/>
      <c r="F653" s="54"/>
      <c r="G653" s="55"/>
      <c r="I653" s="51"/>
      <c r="J653" s="52"/>
      <c r="K653" s="52"/>
      <c r="L653" s="53"/>
      <c r="M653" s="52"/>
      <c r="N653" s="54"/>
    </row>
    <row r="654" spans="1:14">
      <c r="A654" s="56" t="s">
        <v>120</v>
      </c>
      <c r="B654" s="57">
        <f>'Nom. Sic. Sem. 4'!$C$4</f>
        <v>43549</v>
      </c>
      <c r="C654" s="52" t="s">
        <v>16</v>
      </c>
      <c r="D654" s="57">
        <f>'Nom. Sic. Sem. 4'!$G$4</f>
        <v>43555</v>
      </c>
      <c r="E654" s="52" t="s">
        <v>121</v>
      </c>
      <c r="F654" s="54">
        <f>'Nom. Sic. Sem. 4'!$J$4</f>
        <v>2019</v>
      </c>
      <c r="G654" s="55"/>
      <c r="I654" s="56" t="s">
        <v>120</v>
      </c>
      <c r="J654" s="57">
        <f>'Nom. Sic. Sem. 4'!$C$4</f>
        <v>43549</v>
      </c>
      <c r="K654" s="52" t="s">
        <v>16</v>
      </c>
      <c r="L654" s="57">
        <f>'Nom. Sic. Sem. 4'!$G$4</f>
        <v>43555</v>
      </c>
      <c r="M654" s="52" t="s">
        <v>121</v>
      </c>
      <c r="N654" s="54">
        <f>'Nom. Sic. Sem. 4'!$J$4</f>
        <v>2019</v>
      </c>
    </row>
    <row r="655" spans="1:14">
      <c r="A655" s="1277" t="s">
        <v>122</v>
      </c>
      <c r="B655" s="1278"/>
      <c r="C655" s="1279" t="str">
        <f>'Nom. Sic. Sem. 4'!$B$33</f>
        <v>Libardo A. Torrealba</v>
      </c>
      <c r="D655" s="1279"/>
      <c r="E655" s="1279"/>
      <c r="F655" s="1280"/>
      <c r="G655" s="60"/>
      <c r="I655" s="1277" t="s">
        <v>122</v>
      </c>
      <c r="J655" s="1278"/>
      <c r="K655" s="1279" t="str">
        <f>'Nom. Sic. Sem. 4'!$B$34</f>
        <v>Jorge R. Garcia</v>
      </c>
      <c r="L655" s="1279"/>
      <c r="M655" s="1279"/>
      <c r="N655" s="1280"/>
    </row>
    <row r="656" spans="1:14">
      <c r="A656" s="58"/>
      <c r="B656" s="59"/>
      <c r="C656" s="61"/>
      <c r="D656" s="61"/>
      <c r="E656" s="61"/>
      <c r="F656" s="62"/>
      <c r="G656" s="63"/>
      <c r="I656" s="58"/>
      <c r="J656" s="59"/>
      <c r="K656" s="61"/>
      <c r="L656" s="61"/>
      <c r="M656" s="61"/>
      <c r="N656" s="62"/>
    </row>
    <row r="657" spans="1:14">
      <c r="A657" s="64">
        <f>'Nom. Sic. Sem. 4'!$L$33</f>
        <v>5</v>
      </c>
      <c r="B657" s="52" t="s">
        <v>123</v>
      </c>
      <c r="C657" s="52"/>
      <c r="D657" s="52"/>
      <c r="E657" s="1272">
        <f>'Nom. Sic. Sem. 4'!$M$33</f>
        <v>3600</v>
      </c>
      <c r="F657" s="1273"/>
      <c r="G657" s="65"/>
      <c r="I657" s="64">
        <f>'Nom. Sic. Sem. 4'!$L$34</f>
        <v>5</v>
      </c>
      <c r="J657" s="52" t="s">
        <v>123</v>
      </c>
      <c r="K657" s="52"/>
      <c r="L657" s="52"/>
      <c r="M657" s="1272">
        <f>'Nom. Sic. Sem. 4'!$M$34</f>
        <v>3600</v>
      </c>
      <c r="N657" s="1273"/>
    </row>
    <row r="658" spans="1:14">
      <c r="A658" s="64"/>
      <c r="B658" s="52"/>
      <c r="C658" s="52"/>
      <c r="D658" s="52"/>
      <c r="E658" s="1272">
        <v>0</v>
      </c>
      <c r="F658" s="1273"/>
      <c r="G658" s="65"/>
      <c r="I658" s="64"/>
      <c r="J658" s="52"/>
      <c r="K658" s="52"/>
      <c r="L658" s="52"/>
      <c r="M658" s="1272">
        <v>0</v>
      </c>
      <c r="N658" s="1273"/>
    </row>
    <row r="659" spans="1:14">
      <c r="A659" s="64"/>
      <c r="B659" s="52" t="s">
        <v>124</v>
      </c>
      <c r="C659" s="52"/>
      <c r="D659" s="52"/>
      <c r="E659" s="1272">
        <f>'Nom. Sic. Sem. 4'!$N$33</f>
        <v>0</v>
      </c>
      <c r="F659" s="1273"/>
      <c r="G659" s="65"/>
      <c r="I659" s="64"/>
      <c r="J659" s="52" t="s">
        <v>124</v>
      </c>
      <c r="K659" s="52"/>
      <c r="L659" s="52"/>
      <c r="M659" s="1272">
        <f>'Nom. Sic. Sem. 4'!$N$34</f>
        <v>0</v>
      </c>
      <c r="N659" s="1273"/>
    </row>
    <row r="660" spans="1:14">
      <c r="A660" s="66">
        <v>0</v>
      </c>
      <c r="B660" s="52" t="s">
        <v>125</v>
      </c>
      <c r="C660" s="52"/>
      <c r="D660" s="52"/>
      <c r="E660" s="1272">
        <v>0</v>
      </c>
      <c r="F660" s="1273"/>
      <c r="G660" s="65"/>
      <c r="I660" s="66">
        <v>0</v>
      </c>
      <c r="J660" s="52" t="s">
        <v>125</v>
      </c>
      <c r="K660" s="52"/>
      <c r="L660" s="52"/>
      <c r="M660" s="1272">
        <v>0</v>
      </c>
      <c r="N660" s="1273"/>
    </row>
    <row r="661" spans="1:14">
      <c r="A661" s="66">
        <v>0</v>
      </c>
      <c r="B661" s="52" t="s">
        <v>126</v>
      </c>
      <c r="C661" s="52"/>
      <c r="D661" s="52"/>
      <c r="E661" s="1272">
        <v>0</v>
      </c>
      <c r="F661" s="1273"/>
      <c r="G661" s="65"/>
      <c r="I661" s="66">
        <v>0</v>
      </c>
      <c r="J661" s="52" t="s">
        <v>126</v>
      </c>
      <c r="K661" s="52"/>
      <c r="L661" s="52"/>
      <c r="M661" s="1272">
        <v>0</v>
      </c>
      <c r="N661" s="1273"/>
    </row>
    <row r="662" spans="1:14">
      <c r="A662" s="66">
        <f>'Nom. Sic. Sem. 4'!V33</f>
        <v>0</v>
      </c>
      <c r="B662" s="226" t="s">
        <v>261</v>
      </c>
      <c r="C662" s="226"/>
      <c r="D662" s="78"/>
      <c r="E662" s="1298">
        <f>'Nom. Sic. Sem. 4'!W33</f>
        <v>0</v>
      </c>
      <c r="F662" s="1299"/>
      <c r="G662" s="65"/>
      <c r="I662" s="66">
        <f>'Nom. Sic. Sem. 4'!V34</f>
        <v>0</v>
      </c>
      <c r="J662" s="226" t="s">
        <v>261</v>
      </c>
      <c r="K662" s="226"/>
      <c r="L662" s="78"/>
      <c r="M662" s="1298">
        <f>'Nom. Sic. Sem. 4'!W34</f>
        <v>0</v>
      </c>
      <c r="N662" s="1299"/>
    </row>
    <row r="663" spans="1:14">
      <c r="A663" s="66">
        <f>'Nom. Sic. Sem. 4'!X33</f>
        <v>1</v>
      </c>
      <c r="B663" s="226" t="s">
        <v>262</v>
      </c>
      <c r="C663" s="226"/>
      <c r="D663" s="78"/>
      <c r="E663" s="1298">
        <f>'Nom. Sic. Sem. 4'!Y33</f>
        <v>1260</v>
      </c>
      <c r="F663" s="1299"/>
      <c r="G663" s="65"/>
      <c r="I663" s="66">
        <f>'Nom. Sic. Sem. 4'!X34</f>
        <v>1</v>
      </c>
      <c r="J663" s="226" t="s">
        <v>262</v>
      </c>
      <c r="K663" s="226"/>
      <c r="L663" s="78"/>
      <c r="M663" s="1298">
        <f>'Nom. Sic. Sem. 4'!Y34</f>
        <v>1260</v>
      </c>
      <c r="N663" s="1299"/>
    </row>
    <row r="664" spans="1:14">
      <c r="A664" s="66">
        <f>'Nom. Sic. Sem. 4'!$AB$33</f>
        <v>2</v>
      </c>
      <c r="B664" s="52" t="s">
        <v>128</v>
      </c>
      <c r="C664" s="52"/>
      <c r="D664" s="52"/>
      <c r="E664" s="1272">
        <f>'Nom. Sic. Sem. 4'!$AC$33</f>
        <v>1944</v>
      </c>
      <c r="F664" s="1273"/>
      <c r="G664" s="65"/>
      <c r="I664" s="66">
        <f>'Nom. Sic. Sem. 4'!$AB$34</f>
        <v>2</v>
      </c>
      <c r="J664" s="52" t="s">
        <v>128</v>
      </c>
      <c r="K664" s="52"/>
      <c r="L664" s="52"/>
      <c r="M664" s="1272">
        <f>'Nom. Sic. Sem. 4'!$AC$34</f>
        <v>1944</v>
      </c>
      <c r="N664" s="1273"/>
    </row>
    <row r="665" spans="1:14">
      <c r="A665" s="66">
        <f>'Nom. Sic. Sem. 4'!$O$33</f>
        <v>0</v>
      </c>
      <c r="B665" s="1267" t="str">
        <f>'Nom. Sic. Sem. 1'!$O$4</f>
        <v>PR / RM /F</v>
      </c>
      <c r="C665" s="1267"/>
      <c r="D665" s="1267"/>
      <c r="E665" s="1272">
        <f>'Nom. Sic. Sem. 4'!$P$33</f>
        <v>0</v>
      </c>
      <c r="F665" s="1273"/>
      <c r="G665" s="65"/>
      <c r="I665" s="66">
        <f>'Nom. Sic. Sem. 4'!$O$34</f>
        <v>0</v>
      </c>
      <c r="J665" s="1267" t="str">
        <f>'Nom. Sic. Sem. 1'!$O$4</f>
        <v>PR / RM /F</v>
      </c>
      <c r="K665" s="1267"/>
      <c r="L665" s="1267"/>
      <c r="M665" s="1272">
        <f>'Nom. Sic. Sem. 4'!$P$34</f>
        <v>0</v>
      </c>
      <c r="N665" s="1273"/>
    </row>
    <row r="666" spans="1:14" ht="16.5" customHeight="1">
      <c r="A666" s="51"/>
      <c r="B666" s="1261" t="s">
        <v>10</v>
      </c>
      <c r="C666" s="1261"/>
      <c r="D666" s="52"/>
      <c r="E666" s="1259">
        <f>SUM(E657:F665)</f>
        <v>6804</v>
      </c>
      <c r="F666" s="1262"/>
      <c r="G666" s="69"/>
      <c r="I666" s="51"/>
      <c r="J666" s="1261" t="s">
        <v>10</v>
      </c>
      <c r="K666" s="1261"/>
      <c r="L666" s="52"/>
      <c r="M666" s="1259">
        <f>SUM(M657:N665)</f>
        <v>6804</v>
      </c>
      <c r="N666" s="1262"/>
    </row>
    <row r="667" spans="1:14">
      <c r="A667" s="1263" t="s">
        <v>105</v>
      </c>
      <c r="B667" s="1248"/>
      <c r="C667" s="1248"/>
      <c r="D667" s="1248"/>
      <c r="E667" s="1257"/>
      <c r="F667" s="1258"/>
      <c r="G667" s="69"/>
      <c r="I667" s="1263" t="s">
        <v>105</v>
      </c>
      <c r="J667" s="1248"/>
      <c r="K667" s="1248"/>
      <c r="L667" s="1248"/>
      <c r="M667" s="1257"/>
      <c r="N667" s="1258"/>
    </row>
    <row r="668" spans="1:14">
      <c r="A668" s="1266" t="s">
        <v>129</v>
      </c>
      <c r="B668" s="1267"/>
      <c r="C668" s="1267"/>
      <c r="D668" s="73">
        <f>'Nom. Sic. Sem. 4'!$AG$33</f>
        <v>0</v>
      </c>
      <c r="E668" s="52"/>
      <c r="F668" s="54"/>
      <c r="G668" s="55"/>
      <c r="I668" s="1266" t="s">
        <v>129</v>
      </c>
      <c r="J668" s="1267"/>
      <c r="K668" s="1267"/>
      <c r="L668" s="73">
        <f>'Nom. Sic. Sem. 4'!$AG$34</f>
        <v>0</v>
      </c>
      <c r="M668" s="52"/>
      <c r="N668" s="54"/>
    </row>
    <row r="669" spans="1:14">
      <c r="A669" s="1266" t="s">
        <v>130</v>
      </c>
      <c r="B669" s="1267"/>
      <c r="C669" s="1267"/>
      <c r="D669" s="73">
        <f>'Nom. Sic. Sem. 4'!$AE$33</f>
        <v>226.79999999999998</v>
      </c>
      <c r="E669" s="73"/>
      <c r="F669" s="54"/>
      <c r="G669" s="55"/>
      <c r="I669" s="1266" t="s">
        <v>130</v>
      </c>
      <c r="J669" s="1267"/>
      <c r="K669" s="1267"/>
      <c r="L669" s="73">
        <f>'Nom. Sic. Sem. 4'!$AE$34</f>
        <v>0</v>
      </c>
      <c r="M669" s="73"/>
      <c r="N669" s="54"/>
    </row>
    <row r="670" spans="1:14">
      <c r="A670" s="72" t="s">
        <v>131</v>
      </c>
      <c r="B670" s="68"/>
      <c r="C670" s="68"/>
      <c r="D670" s="73">
        <f>'Nom. Sic. Sem. 4'!$AF$33</f>
        <v>68.040000000000006</v>
      </c>
      <c r="E670" s="52"/>
      <c r="F670" s="54"/>
      <c r="G670" s="55"/>
      <c r="I670" s="72" t="s">
        <v>131</v>
      </c>
      <c r="J670" s="68"/>
      <c r="K670" s="68"/>
      <c r="L670" s="73">
        <f>'Nom. Sic. Sem. 4'!$AF$34</f>
        <v>68.040000000000006</v>
      </c>
      <c r="M670" s="52"/>
      <c r="N670" s="54"/>
    </row>
    <row r="671" spans="1:14">
      <c r="A671" s="1266" t="s">
        <v>132</v>
      </c>
      <c r="B671" s="1267"/>
      <c r="C671" s="1267"/>
      <c r="D671" s="73">
        <f>'Nom. Sic. Sem. 4'!$AH$33</f>
        <v>0</v>
      </c>
      <c r="E671" s="52"/>
      <c r="F671" s="54"/>
      <c r="G671" s="55"/>
      <c r="I671" s="1266" t="s">
        <v>132</v>
      </c>
      <c r="J671" s="1267"/>
      <c r="K671" s="1267"/>
      <c r="L671" s="73">
        <f>'Nom. Sic. Sem. 4'!$AH$34</f>
        <v>0</v>
      </c>
      <c r="M671" s="52"/>
      <c r="N671" s="54"/>
    </row>
    <row r="672" spans="1:14">
      <c r="A672" s="1266" t="s">
        <v>133</v>
      </c>
      <c r="B672" s="1267"/>
      <c r="C672" s="1267"/>
      <c r="D672" s="73">
        <f>'Nom. Sic. Sem. 4'!$AI$33</f>
        <v>68.040000000000006</v>
      </c>
      <c r="E672" s="52"/>
      <c r="F672" s="54"/>
      <c r="G672" s="55"/>
      <c r="I672" s="1266" t="s">
        <v>133</v>
      </c>
      <c r="J672" s="1267"/>
      <c r="K672" s="1267"/>
      <c r="L672" s="73">
        <f>'Nom. Sic. Sem. 4'!$AI$34</f>
        <v>68.040000000000006</v>
      </c>
      <c r="M672" s="52"/>
      <c r="N672" s="54"/>
    </row>
    <row r="673" spans="1:14" ht="13.5" thickBot="1">
      <c r="A673" s="1268" t="s">
        <v>134</v>
      </c>
      <c r="B673" s="1257"/>
      <c r="C673" s="1257"/>
      <c r="D673" s="52"/>
      <c r="E673" s="1269">
        <f>SUM(D668:D672)</f>
        <v>362.88</v>
      </c>
      <c r="F673" s="1258"/>
      <c r="G673" s="69"/>
      <c r="I673" s="1268" t="s">
        <v>134</v>
      </c>
      <c r="J673" s="1257"/>
      <c r="K673" s="1257"/>
      <c r="L673" s="52"/>
      <c r="M673" s="1269">
        <f>SUM(L668:L672)</f>
        <v>136.08000000000001</v>
      </c>
      <c r="N673" s="1258"/>
    </row>
    <row r="674" spans="1:14" ht="20.25" customHeight="1" thickBot="1">
      <c r="A674" s="51"/>
      <c r="B674" s="1248" t="s">
        <v>104</v>
      </c>
      <c r="C674" s="1248"/>
      <c r="D674" s="1248"/>
      <c r="E674" s="1249">
        <f>(E666-E673)</f>
        <v>6441.12</v>
      </c>
      <c r="F674" s="1250"/>
      <c r="G674" s="69"/>
      <c r="I674" s="51"/>
      <c r="J674" s="1248" t="s">
        <v>104</v>
      </c>
      <c r="K674" s="1248"/>
      <c r="L674" s="1248"/>
      <c r="M674" s="1249">
        <f>(M666-M673)</f>
        <v>6667.92</v>
      </c>
      <c r="N674" s="1250"/>
    </row>
    <row r="675" spans="1:14">
      <c r="A675" s="51"/>
      <c r="B675" s="52"/>
      <c r="C675" s="52"/>
      <c r="D675" s="52"/>
      <c r="E675" s="52"/>
      <c r="F675" s="54"/>
      <c r="G675" s="55"/>
      <c r="I675" s="51"/>
      <c r="J675" s="52"/>
      <c r="K675" s="52"/>
      <c r="L675" s="52"/>
      <c r="M675" s="52"/>
      <c r="N675" s="54"/>
    </row>
    <row r="676" spans="1:14">
      <c r="A676" s="51"/>
      <c r="B676" s="52"/>
      <c r="C676" s="52"/>
      <c r="D676" s="52"/>
      <c r="E676" s="52"/>
      <c r="F676" s="54"/>
      <c r="G676" s="55"/>
      <c r="I676" s="51"/>
      <c r="J676" s="52"/>
      <c r="K676" s="52"/>
      <c r="L676" s="52"/>
      <c r="M676" s="52"/>
      <c r="N676" s="54"/>
    </row>
    <row r="677" spans="1:14">
      <c r="A677" s="1253"/>
      <c r="B677" s="1254"/>
      <c r="C677" s="1254"/>
      <c r="D677" s="52" t="s">
        <v>135</v>
      </c>
      <c r="E677" s="52"/>
      <c r="F677" s="54"/>
      <c r="G677" s="55"/>
      <c r="I677" s="1253"/>
      <c r="J677" s="1254"/>
      <c r="K677" s="1254"/>
      <c r="L677" s="52" t="s">
        <v>135</v>
      </c>
      <c r="M677" s="52"/>
      <c r="N677" s="54"/>
    </row>
    <row r="678" spans="1:14">
      <c r="A678" s="1255" t="s">
        <v>136</v>
      </c>
      <c r="B678" s="1256"/>
      <c r="C678" s="1256"/>
      <c r="D678" s="1257" t="s">
        <v>137</v>
      </c>
      <c r="E678" s="1257"/>
      <c r="F678" s="1258"/>
      <c r="G678" s="69"/>
      <c r="I678" s="1255" t="s">
        <v>136</v>
      </c>
      <c r="J678" s="1256"/>
      <c r="K678" s="1256"/>
      <c r="L678" s="1257" t="s">
        <v>137</v>
      </c>
      <c r="M678" s="1257"/>
      <c r="N678" s="1258"/>
    </row>
    <row r="679" spans="1:14" ht="13.5" thickBot="1">
      <c r="A679" s="75"/>
      <c r="B679" s="76"/>
      <c r="C679" s="76"/>
      <c r="D679" s="76"/>
      <c r="E679" s="76"/>
      <c r="F679" s="77"/>
      <c r="G679" s="55"/>
      <c r="I679" s="75"/>
      <c r="J679" s="76"/>
      <c r="K679" s="76"/>
      <c r="L679" s="76"/>
      <c r="M679" s="76"/>
      <c r="N679" s="77"/>
    </row>
    <row r="680" spans="1:14">
      <c r="A680" s="52"/>
      <c r="B680" s="52"/>
      <c r="C680" s="52"/>
      <c r="D680" s="52"/>
      <c r="E680" s="52"/>
      <c r="F680" s="52"/>
      <c r="G680" s="55"/>
      <c r="H680" s="52"/>
      <c r="I680" s="52"/>
      <c r="J680" s="52"/>
      <c r="K680" s="52"/>
      <c r="L680" s="52"/>
      <c r="M680" s="52"/>
      <c r="N680" s="52"/>
    </row>
    <row r="681" spans="1:14" ht="13.5" thickBot="1">
      <c r="G681" s="55"/>
    </row>
    <row r="682" spans="1:14" ht="19.5" customHeight="1">
      <c r="A682" s="1274" t="s">
        <v>138</v>
      </c>
      <c r="B682" s="1275"/>
      <c r="C682" s="1275"/>
      <c r="D682" s="1275"/>
      <c r="E682" s="1275"/>
      <c r="F682" s="1276"/>
      <c r="G682" s="50"/>
      <c r="I682" s="1274" t="s">
        <v>138</v>
      </c>
      <c r="J682" s="1275"/>
      <c r="K682" s="1275"/>
      <c r="L682" s="1275"/>
      <c r="M682" s="1275"/>
      <c r="N682" s="1276"/>
    </row>
    <row r="683" spans="1:14">
      <c r="A683" s="51"/>
      <c r="B683" s="52"/>
      <c r="C683" s="52"/>
      <c r="D683" s="53"/>
      <c r="E683" s="52"/>
      <c r="F683" s="54"/>
      <c r="G683" s="55"/>
      <c r="I683" s="51"/>
      <c r="J683" s="52"/>
      <c r="K683" s="52"/>
      <c r="L683" s="53"/>
      <c r="M683" s="52"/>
      <c r="N683" s="54"/>
    </row>
    <row r="684" spans="1:14">
      <c r="A684" s="56" t="s">
        <v>120</v>
      </c>
      <c r="B684" s="57">
        <f>'Nom. Sic. Sem. 4'!$C$4</f>
        <v>43549</v>
      </c>
      <c r="C684" s="52" t="s">
        <v>16</v>
      </c>
      <c r="D684" s="57">
        <f>'Nom. Sic. Sem. 4'!$G$4</f>
        <v>43555</v>
      </c>
      <c r="E684" s="52" t="s">
        <v>121</v>
      </c>
      <c r="F684" s="54">
        <f>'Nom. Sic. Sem. 4'!$J$4</f>
        <v>2019</v>
      </c>
      <c r="G684" s="55"/>
      <c r="I684" s="56" t="s">
        <v>120</v>
      </c>
      <c r="J684" s="57">
        <f>'Nom. Sic. Sem. 4'!$C$4</f>
        <v>43549</v>
      </c>
      <c r="K684" s="52" t="s">
        <v>16</v>
      </c>
      <c r="L684" s="57">
        <f>'Nom. Sic. Sem. 4'!$G$4</f>
        <v>43555</v>
      </c>
      <c r="M684" s="52" t="s">
        <v>121</v>
      </c>
      <c r="N684" s="54">
        <f>'Nom. Sic. Sem. 4'!$J$4</f>
        <v>2019</v>
      </c>
    </row>
    <row r="685" spans="1:14">
      <c r="A685" s="1277" t="s">
        <v>122</v>
      </c>
      <c r="B685" s="1278"/>
      <c r="C685" s="1279" t="e">
        <f>'Nom. Sic. Sem. 4'!#REF!</f>
        <v>#REF!</v>
      </c>
      <c r="D685" s="1279"/>
      <c r="E685" s="1279"/>
      <c r="F685" s="1280"/>
      <c r="G685" s="60"/>
      <c r="I685" s="1277" t="s">
        <v>122</v>
      </c>
      <c r="J685" s="1278"/>
      <c r="K685" s="1279" t="e">
        <f>'Nom. Sic. Sem. 4'!#REF!</f>
        <v>#REF!</v>
      </c>
      <c r="L685" s="1279"/>
      <c r="M685" s="1279"/>
      <c r="N685" s="1280"/>
    </row>
    <row r="686" spans="1:14">
      <c r="A686" s="58"/>
      <c r="B686" s="59"/>
      <c r="C686" s="61"/>
      <c r="D686" s="61"/>
      <c r="E686" s="61"/>
      <c r="F686" s="62"/>
      <c r="G686" s="63"/>
      <c r="I686" s="58"/>
      <c r="J686" s="59"/>
      <c r="K686" s="61"/>
      <c r="L686" s="61"/>
      <c r="M686" s="61"/>
      <c r="N686" s="62"/>
    </row>
    <row r="687" spans="1:14">
      <c r="A687" s="64" t="e">
        <f>'Nom. Sic. Sem. 4'!#REF!</f>
        <v>#REF!</v>
      </c>
      <c r="B687" s="52" t="s">
        <v>123</v>
      </c>
      <c r="C687" s="52"/>
      <c r="D687" s="52"/>
      <c r="E687" s="1272" t="e">
        <f>'Nom. Sic. Sem. 4'!#REF!</f>
        <v>#REF!</v>
      </c>
      <c r="F687" s="1273"/>
      <c r="G687" s="65"/>
      <c r="I687" s="64" t="e">
        <f>'Nom. Sic. Sem. 4'!#REF!</f>
        <v>#REF!</v>
      </c>
      <c r="J687" s="52" t="s">
        <v>123</v>
      </c>
      <c r="K687" s="52"/>
      <c r="L687" s="52"/>
      <c r="M687" s="1272" t="e">
        <f>'Nom. Sic. Sem. 4'!#REF!</f>
        <v>#REF!</v>
      </c>
      <c r="N687" s="1273"/>
    </row>
    <row r="688" spans="1:14">
      <c r="A688" s="64"/>
      <c r="B688" s="52"/>
      <c r="C688" s="52"/>
      <c r="D688" s="52"/>
      <c r="E688" s="1272">
        <v>0</v>
      </c>
      <c r="F688" s="1273"/>
      <c r="G688" s="65"/>
      <c r="I688" s="64"/>
      <c r="J688" s="52"/>
      <c r="K688" s="52"/>
      <c r="L688" s="52"/>
      <c r="M688" s="1272">
        <v>0</v>
      </c>
      <c r="N688" s="1273"/>
    </row>
    <row r="689" spans="1:14">
      <c r="A689" s="64"/>
      <c r="B689" s="52" t="s">
        <v>124</v>
      </c>
      <c r="C689" s="52"/>
      <c r="D689" s="52"/>
      <c r="E689" s="1272" t="e">
        <f>'Nom. Sic. Sem. 4'!#REF!</f>
        <v>#REF!</v>
      </c>
      <c r="F689" s="1273"/>
      <c r="G689" s="65"/>
      <c r="I689" s="64"/>
      <c r="J689" s="52" t="s">
        <v>124</v>
      </c>
      <c r="K689" s="52"/>
      <c r="L689" s="52"/>
      <c r="M689" s="1272" t="e">
        <f>'Nom. Sic. Sem. 4'!#REF!</f>
        <v>#REF!</v>
      </c>
      <c r="N689" s="1273"/>
    </row>
    <row r="690" spans="1:14">
      <c r="A690" s="66">
        <v>0</v>
      </c>
      <c r="B690" s="52" t="s">
        <v>125</v>
      </c>
      <c r="C690" s="52"/>
      <c r="D690" s="52"/>
      <c r="E690" s="1272">
        <v>0</v>
      </c>
      <c r="F690" s="1273"/>
      <c r="G690" s="65"/>
      <c r="I690" s="66">
        <v>0</v>
      </c>
      <c r="J690" s="52" t="s">
        <v>125</v>
      </c>
      <c r="K690" s="52"/>
      <c r="L690" s="52"/>
      <c r="M690" s="1272">
        <v>0</v>
      </c>
      <c r="N690" s="1273"/>
    </row>
    <row r="691" spans="1:14">
      <c r="A691" s="66">
        <v>0</v>
      </c>
      <c r="B691" s="52" t="s">
        <v>126</v>
      </c>
      <c r="C691" s="52"/>
      <c r="D691" s="52"/>
      <c r="E691" s="1272">
        <v>0</v>
      </c>
      <c r="F691" s="1273"/>
      <c r="G691" s="65"/>
      <c r="I691" s="66">
        <v>0</v>
      </c>
      <c r="J691" s="52" t="s">
        <v>126</v>
      </c>
      <c r="K691" s="52"/>
      <c r="L691" s="52"/>
      <c r="M691" s="1272">
        <v>0</v>
      </c>
      <c r="N691" s="1273"/>
    </row>
    <row r="692" spans="1:14">
      <c r="A692" s="66" t="e">
        <f>'Nom. Sic. Sem. 4'!#REF!</f>
        <v>#REF!</v>
      </c>
      <c r="B692" s="226" t="s">
        <v>261</v>
      </c>
      <c r="C692" s="226"/>
      <c r="D692" s="78"/>
      <c r="E692" s="1298" t="e">
        <f>'Nom. Sic. Sem. 4'!#REF!</f>
        <v>#REF!</v>
      </c>
      <c r="F692" s="1299"/>
      <c r="G692" s="65"/>
      <c r="I692" s="66" t="e">
        <f>'Nom. Sic. Sem. 4'!#REF!</f>
        <v>#REF!</v>
      </c>
      <c r="J692" s="226" t="s">
        <v>261</v>
      </c>
      <c r="K692" s="226"/>
      <c r="L692" s="78"/>
      <c r="M692" s="1298" t="e">
        <f>'Nom. Sic. Sem. 4'!#REF!</f>
        <v>#REF!</v>
      </c>
      <c r="N692" s="1299"/>
    </row>
    <row r="693" spans="1:14">
      <c r="A693" s="66" t="e">
        <f>'Nom. Sic. Sem. 4'!#REF!</f>
        <v>#REF!</v>
      </c>
      <c r="B693" s="226" t="s">
        <v>262</v>
      </c>
      <c r="C693" s="226"/>
      <c r="D693" s="78"/>
      <c r="E693" s="1298" t="e">
        <f>'Nom. Sic. Sem. 4'!#REF!</f>
        <v>#REF!</v>
      </c>
      <c r="F693" s="1299"/>
      <c r="G693" s="65"/>
      <c r="I693" s="66" t="e">
        <f>'Nom. Sic. Sem. 4'!#REF!</f>
        <v>#REF!</v>
      </c>
      <c r="J693" s="226" t="s">
        <v>262</v>
      </c>
      <c r="K693" s="226"/>
      <c r="L693" s="78"/>
      <c r="M693" s="1298" t="e">
        <f>'Nom. Sic. Sem. 4'!#REF!</f>
        <v>#REF!</v>
      </c>
      <c r="N693" s="1299"/>
    </row>
    <row r="694" spans="1:14">
      <c r="A694" s="66" t="e">
        <f>'Nom. Sic. Sem. 4'!#REF!</f>
        <v>#REF!</v>
      </c>
      <c r="B694" s="52" t="s">
        <v>128</v>
      </c>
      <c r="C694" s="52"/>
      <c r="D694" s="52"/>
      <c r="E694" s="1272" t="e">
        <f>'Nom. Sic. Sem. 4'!#REF!</f>
        <v>#REF!</v>
      </c>
      <c r="F694" s="1273"/>
      <c r="G694" s="65"/>
      <c r="I694" s="66" t="e">
        <f>'Nom. Sic. Sem. 4'!#REF!</f>
        <v>#REF!</v>
      </c>
      <c r="J694" s="52" t="s">
        <v>128</v>
      </c>
      <c r="K694" s="52"/>
      <c r="L694" s="52"/>
      <c r="M694" s="1272" t="e">
        <f>'Nom. Sic. Sem. 4'!#REF!</f>
        <v>#REF!</v>
      </c>
      <c r="N694" s="1273"/>
    </row>
    <row r="695" spans="1:14">
      <c r="A695" s="66" t="e">
        <f>'Nom. Sic. Sem. 4'!#REF!</f>
        <v>#REF!</v>
      </c>
      <c r="B695" s="1267" t="str">
        <f>'Nom. Sic. Sem. 1'!$O$4</f>
        <v>PR / RM /F</v>
      </c>
      <c r="C695" s="1267"/>
      <c r="D695" s="1267"/>
      <c r="E695" s="1272" t="e">
        <f>'Nom. Sic. Sem. 4'!#REF!</f>
        <v>#REF!</v>
      </c>
      <c r="F695" s="1273"/>
      <c r="G695" s="65"/>
      <c r="I695" s="66" t="e">
        <f>'Nom. Sic. Sem. 4'!#REF!</f>
        <v>#REF!</v>
      </c>
      <c r="J695" s="1267" t="str">
        <f>'Nom. Sic. Sem. 1'!$O$4</f>
        <v>PR / RM /F</v>
      </c>
      <c r="K695" s="1267"/>
      <c r="L695" s="1267"/>
      <c r="M695" s="1272" t="e">
        <f>'Nom. Sic. Sem. 4'!#REF!</f>
        <v>#REF!</v>
      </c>
      <c r="N695" s="1273"/>
    </row>
    <row r="696" spans="1:14" ht="16.5" customHeight="1">
      <c r="A696" s="51"/>
      <c r="B696" s="1261" t="s">
        <v>10</v>
      </c>
      <c r="C696" s="1261"/>
      <c r="D696" s="52"/>
      <c r="E696" s="1259" t="e">
        <f>SUM(E687:F695)</f>
        <v>#REF!</v>
      </c>
      <c r="F696" s="1262"/>
      <c r="G696" s="69"/>
      <c r="I696" s="51"/>
      <c r="J696" s="1261" t="s">
        <v>10</v>
      </c>
      <c r="K696" s="1261"/>
      <c r="L696" s="52"/>
      <c r="M696" s="1259" t="e">
        <f>SUM(M687:N695)</f>
        <v>#REF!</v>
      </c>
      <c r="N696" s="1262"/>
    </row>
    <row r="697" spans="1:14">
      <c r="A697" s="1263" t="s">
        <v>105</v>
      </c>
      <c r="B697" s="1248"/>
      <c r="C697" s="1248"/>
      <c r="D697" s="1248"/>
      <c r="E697" s="1257"/>
      <c r="F697" s="1258"/>
      <c r="G697" s="69"/>
      <c r="I697" s="1263" t="s">
        <v>105</v>
      </c>
      <c r="J697" s="1248"/>
      <c r="K697" s="1248"/>
      <c r="L697" s="1248"/>
      <c r="M697" s="1257"/>
      <c r="N697" s="1258"/>
    </row>
    <row r="698" spans="1:14">
      <c r="A698" s="1266" t="s">
        <v>129</v>
      </c>
      <c r="B698" s="1267"/>
      <c r="C698" s="1267"/>
      <c r="D698" s="73" t="e">
        <f>'Nom. Sic. Sem. 4'!#REF!</f>
        <v>#REF!</v>
      </c>
      <c r="E698" s="52"/>
      <c r="F698" s="54"/>
      <c r="G698" s="55"/>
      <c r="I698" s="1266" t="s">
        <v>129</v>
      </c>
      <c r="J698" s="1267"/>
      <c r="K698" s="1267"/>
      <c r="L698" s="73" t="e">
        <f>'Nom. Sic. Sem. 4'!#REF!</f>
        <v>#REF!</v>
      </c>
      <c r="M698" s="52"/>
      <c r="N698" s="54"/>
    </row>
    <row r="699" spans="1:14">
      <c r="A699" s="1266" t="s">
        <v>130</v>
      </c>
      <c r="B699" s="1267"/>
      <c r="C699" s="1267"/>
      <c r="D699" s="73" t="e">
        <f>'Nom. Sic. Sem. 4'!#REF!</f>
        <v>#REF!</v>
      </c>
      <c r="E699" s="73"/>
      <c r="F699" s="54"/>
      <c r="G699" s="55"/>
      <c r="I699" s="1266" t="s">
        <v>130</v>
      </c>
      <c r="J699" s="1267"/>
      <c r="K699" s="1267"/>
      <c r="L699" s="73" t="e">
        <f>'Nom. Sic. Sem. 4'!#REF!</f>
        <v>#REF!</v>
      </c>
      <c r="M699" s="73"/>
      <c r="N699" s="54"/>
    </row>
    <row r="700" spans="1:14">
      <c r="A700" s="72" t="s">
        <v>131</v>
      </c>
      <c r="B700" s="68"/>
      <c r="C700" s="68"/>
      <c r="D700" s="73" t="e">
        <f>'Nom. Sic. Sem. 4'!#REF!</f>
        <v>#REF!</v>
      </c>
      <c r="E700" s="52"/>
      <c r="F700" s="54"/>
      <c r="G700" s="55"/>
      <c r="I700" s="72" t="s">
        <v>131</v>
      </c>
      <c r="J700" s="68"/>
      <c r="K700" s="68"/>
      <c r="L700" s="73" t="e">
        <f>'Nom. Sic. Sem. 4'!#REF!</f>
        <v>#REF!</v>
      </c>
      <c r="M700" s="52"/>
      <c r="N700" s="54"/>
    </row>
    <row r="701" spans="1:14">
      <c r="A701" s="1266" t="s">
        <v>132</v>
      </c>
      <c r="B701" s="1267"/>
      <c r="C701" s="1267"/>
      <c r="D701" s="73" t="e">
        <f>'Nom. Sic. Sem. 4'!#REF!</f>
        <v>#REF!</v>
      </c>
      <c r="E701" s="52"/>
      <c r="F701" s="54"/>
      <c r="G701" s="55"/>
      <c r="I701" s="1266" t="s">
        <v>132</v>
      </c>
      <c r="J701" s="1267"/>
      <c r="K701" s="1267"/>
      <c r="L701" s="73" t="e">
        <f>'Nom. Sic. Sem. 4'!#REF!</f>
        <v>#REF!</v>
      </c>
      <c r="M701" s="52"/>
      <c r="N701" s="54"/>
    </row>
    <row r="702" spans="1:14">
      <c r="A702" s="1266" t="s">
        <v>133</v>
      </c>
      <c r="B702" s="1267"/>
      <c r="C702" s="1267"/>
      <c r="D702" s="73" t="e">
        <f>'Nom. Sic. Sem. 4'!#REF!</f>
        <v>#REF!</v>
      </c>
      <c r="E702" s="52"/>
      <c r="F702" s="54"/>
      <c r="G702" s="55"/>
      <c r="I702" s="1266" t="s">
        <v>133</v>
      </c>
      <c r="J702" s="1267"/>
      <c r="K702" s="1267"/>
      <c r="L702" s="73" t="e">
        <f>'Nom. Sic. Sem. 4'!#REF!</f>
        <v>#REF!</v>
      </c>
      <c r="M702" s="52"/>
      <c r="N702" s="54"/>
    </row>
    <row r="703" spans="1:14" ht="13.5" thickBot="1">
      <c r="A703" s="1268" t="s">
        <v>134</v>
      </c>
      <c r="B703" s="1257"/>
      <c r="C703" s="1257"/>
      <c r="D703" s="52"/>
      <c r="E703" s="1269" t="e">
        <f>SUM(D698:D702)</f>
        <v>#REF!</v>
      </c>
      <c r="F703" s="1258"/>
      <c r="G703" s="69"/>
      <c r="I703" s="1268" t="s">
        <v>134</v>
      </c>
      <c r="J703" s="1257"/>
      <c r="K703" s="1257"/>
      <c r="L703" s="52"/>
      <c r="M703" s="1269" t="e">
        <f>SUM(L698:L702)</f>
        <v>#REF!</v>
      </c>
      <c r="N703" s="1258"/>
    </row>
    <row r="704" spans="1:14" ht="20.25" customHeight="1" thickBot="1">
      <c r="A704" s="51"/>
      <c r="B704" s="1248" t="s">
        <v>104</v>
      </c>
      <c r="C704" s="1248"/>
      <c r="D704" s="1248"/>
      <c r="E704" s="1249" t="e">
        <f>(E696-E703)</f>
        <v>#REF!</v>
      </c>
      <c r="F704" s="1250"/>
      <c r="G704" s="69"/>
      <c r="I704" s="51"/>
      <c r="J704" s="1248" t="s">
        <v>104</v>
      </c>
      <c r="K704" s="1248"/>
      <c r="L704" s="1248"/>
      <c r="M704" s="1249" t="e">
        <f>(M696-M703)</f>
        <v>#REF!</v>
      </c>
      <c r="N704" s="1250"/>
    </row>
    <row r="705" spans="1:14">
      <c r="A705" s="51"/>
      <c r="B705" s="52"/>
      <c r="C705" s="52"/>
      <c r="D705" s="52"/>
      <c r="E705" s="52"/>
      <c r="F705" s="54"/>
      <c r="G705" s="55"/>
      <c r="I705" s="51"/>
      <c r="J705" s="52"/>
      <c r="K705" s="52"/>
      <c r="L705" s="52"/>
      <c r="M705" s="52"/>
      <c r="N705" s="54"/>
    </row>
    <row r="706" spans="1:14">
      <c r="A706" s="51"/>
      <c r="B706" s="52"/>
      <c r="C706" s="52"/>
      <c r="D706" s="52"/>
      <c r="E706" s="52"/>
      <c r="F706" s="54"/>
      <c r="G706" s="55"/>
      <c r="I706" s="51"/>
      <c r="J706" s="52"/>
      <c r="K706" s="52"/>
      <c r="L706" s="52"/>
      <c r="M706" s="52"/>
      <c r="N706" s="54"/>
    </row>
    <row r="707" spans="1:14">
      <c r="A707" s="1253"/>
      <c r="B707" s="1254"/>
      <c r="C707" s="1254"/>
      <c r="D707" s="52" t="s">
        <v>135</v>
      </c>
      <c r="E707" s="52"/>
      <c r="F707" s="54"/>
      <c r="G707" s="55"/>
      <c r="I707" s="1253"/>
      <c r="J707" s="1254"/>
      <c r="K707" s="1254"/>
      <c r="L707" s="52" t="s">
        <v>135</v>
      </c>
      <c r="M707" s="52"/>
      <c r="N707" s="54"/>
    </row>
    <row r="708" spans="1:14">
      <c r="A708" s="1255" t="s">
        <v>136</v>
      </c>
      <c r="B708" s="1256"/>
      <c r="C708" s="1256"/>
      <c r="D708" s="1257" t="s">
        <v>137</v>
      </c>
      <c r="E708" s="1257"/>
      <c r="F708" s="1258"/>
      <c r="G708" s="69"/>
      <c r="I708" s="1255" t="s">
        <v>136</v>
      </c>
      <c r="J708" s="1256"/>
      <c r="K708" s="1256"/>
      <c r="L708" s="1257" t="s">
        <v>137</v>
      </c>
      <c r="M708" s="1257"/>
      <c r="N708" s="1258"/>
    </row>
    <row r="709" spans="1:14" ht="13.5" thickBot="1">
      <c r="A709" s="75"/>
      <c r="B709" s="76"/>
      <c r="C709" s="76"/>
      <c r="D709" s="76"/>
      <c r="E709" s="76"/>
      <c r="F709" s="77"/>
      <c r="G709" s="55"/>
      <c r="I709" s="75"/>
      <c r="J709" s="76"/>
      <c r="K709" s="76"/>
      <c r="L709" s="76"/>
      <c r="M709" s="76"/>
      <c r="N709" s="77"/>
    </row>
    <row r="710" spans="1:14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</row>
    <row r="711" spans="1:14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</row>
    <row r="712" spans="1:14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</row>
    <row r="713" spans="1:14" ht="13.5" thickBo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</row>
    <row r="714" spans="1:14" ht="19.5" customHeight="1">
      <c r="A714" s="1274" t="s">
        <v>138</v>
      </c>
      <c r="B714" s="1275"/>
      <c r="C714" s="1275"/>
      <c r="D714" s="1275"/>
      <c r="E714" s="1275"/>
      <c r="F714" s="1276"/>
      <c r="G714" s="50"/>
      <c r="I714" s="1274" t="s">
        <v>138</v>
      </c>
      <c r="J714" s="1275"/>
      <c r="K714" s="1275"/>
      <c r="L714" s="1275"/>
      <c r="M714" s="1275"/>
      <c r="N714" s="1276"/>
    </row>
    <row r="715" spans="1:14">
      <c r="A715" s="51"/>
      <c r="B715" s="52"/>
      <c r="C715" s="52"/>
      <c r="D715" s="53"/>
      <c r="E715" s="52"/>
      <c r="F715" s="54"/>
      <c r="G715" s="55"/>
      <c r="I715" s="51"/>
      <c r="J715" s="52"/>
      <c r="K715" s="52"/>
      <c r="L715" s="53"/>
      <c r="M715" s="52"/>
      <c r="N715" s="54"/>
    </row>
    <row r="716" spans="1:14">
      <c r="A716" s="56" t="s">
        <v>120</v>
      </c>
      <c r="B716" s="57">
        <f>'Nom. Sic. Sem. 4'!$C$4</f>
        <v>43549</v>
      </c>
      <c r="C716" s="52" t="s">
        <v>16</v>
      </c>
      <c r="D716" s="57">
        <f>'Nom. Sic. Sem. 4'!$G$4</f>
        <v>43555</v>
      </c>
      <c r="E716" s="52" t="s">
        <v>121</v>
      </c>
      <c r="F716" s="54">
        <f>'Nom. Sic. Sem. 4'!$J$4</f>
        <v>2019</v>
      </c>
      <c r="G716" s="55"/>
      <c r="I716" s="56" t="s">
        <v>120</v>
      </c>
      <c r="J716" s="57">
        <f>'Nom. Sic. Sem. 4'!$C$4</f>
        <v>43549</v>
      </c>
      <c r="K716" s="52" t="s">
        <v>16</v>
      </c>
      <c r="L716" s="57">
        <f>'Nom. Sic. Sem. 4'!$G$4</f>
        <v>43555</v>
      </c>
      <c r="M716" s="52" t="s">
        <v>121</v>
      </c>
      <c r="N716" s="54">
        <f>'Nom. Sic. Sem. 4'!$J$4</f>
        <v>2019</v>
      </c>
    </row>
    <row r="717" spans="1:14">
      <c r="A717" s="1277" t="s">
        <v>122</v>
      </c>
      <c r="B717" s="1278"/>
      <c r="C717" s="1279" t="e">
        <f>'Nom. Sic. Sem. 4'!#REF!</f>
        <v>#REF!</v>
      </c>
      <c r="D717" s="1279"/>
      <c r="E717" s="1279"/>
      <c r="F717" s="1280"/>
      <c r="G717" s="60"/>
      <c r="I717" s="1277" t="s">
        <v>122</v>
      </c>
      <c r="J717" s="1278"/>
      <c r="K717" s="1279" t="e">
        <f>'Nom. Sic. Sem. 4'!#REF!</f>
        <v>#REF!</v>
      </c>
      <c r="L717" s="1279"/>
      <c r="M717" s="1279"/>
      <c r="N717" s="1280"/>
    </row>
    <row r="718" spans="1:14">
      <c r="A718" s="58"/>
      <c r="B718" s="59"/>
      <c r="C718" s="61"/>
      <c r="D718" s="61"/>
      <c r="E718" s="61"/>
      <c r="F718" s="62"/>
      <c r="G718" s="63"/>
      <c r="I718" s="58"/>
      <c r="J718" s="59"/>
      <c r="K718" s="61"/>
      <c r="L718" s="61"/>
      <c r="M718" s="61"/>
      <c r="N718" s="62"/>
    </row>
    <row r="719" spans="1:14">
      <c r="A719" s="64" t="e">
        <f>'Nom. Sic. Sem. 4'!#REF!</f>
        <v>#REF!</v>
      </c>
      <c r="B719" s="52" t="s">
        <v>123</v>
      </c>
      <c r="C719" s="52"/>
      <c r="D719" s="52"/>
      <c r="E719" s="1272" t="e">
        <f>'Nom. Sic. Sem. 4'!#REF!</f>
        <v>#REF!</v>
      </c>
      <c r="F719" s="1273"/>
      <c r="G719" s="65"/>
      <c r="I719" s="64" t="e">
        <f>'Nom. Sic. Sem. 4'!#REF!</f>
        <v>#REF!</v>
      </c>
      <c r="J719" s="52" t="s">
        <v>123</v>
      </c>
      <c r="K719" s="52"/>
      <c r="L719" s="52"/>
      <c r="M719" s="1272" t="e">
        <f>'Nom. Sic. Sem. 4'!#REF!</f>
        <v>#REF!</v>
      </c>
      <c r="N719" s="1273"/>
    </row>
    <row r="720" spans="1:14">
      <c r="A720" s="64"/>
      <c r="B720" s="52"/>
      <c r="C720" s="52"/>
      <c r="D720" s="52"/>
      <c r="E720" s="1272">
        <v>0</v>
      </c>
      <c r="F720" s="1273"/>
      <c r="G720" s="65"/>
      <c r="I720" s="64"/>
      <c r="J720" s="52"/>
      <c r="K720" s="52"/>
      <c r="L720" s="52"/>
      <c r="M720" s="1272">
        <v>0</v>
      </c>
      <c r="N720" s="1273"/>
    </row>
    <row r="721" spans="1:14">
      <c r="A721" s="64"/>
      <c r="B721" s="52" t="s">
        <v>124</v>
      </c>
      <c r="C721" s="52"/>
      <c r="D721" s="52"/>
      <c r="E721" s="1272" t="e">
        <f>'Nom. Sic. Sem. 4'!#REF!</f>
        <v>#REF!</v>
      </c>
      <c r="F721" s="1273"/>
      <c r="G721" s="65"/>
      <c r="I721" s="64"/>
      <c r="J721" s="52" t="s">
        <v>124</v>
      </c>
      <c r="K721" s="52"/>
      <c r="L721" s="52"/>
      <c r="M721" s="1272" t="e">
        <f>'Nom. Sic. Sem. 4'!#REF!</f>
        <v>#REF!</v>
      </c>
      <c r="N721" s="1273"/>
    </row>
    <row r="722" spans="1:14">
      <c r="A722" s="66">
        <v>0</v>
      </c>
      <c r="B722" s="52" t="s">
        <v>125</v>
      </c>
      <c r="C722" s="52"/>
      <c r="D722" s="52"/>
      <c r="E722" s="1272">
        <v>0</v>
      </c>
      <c r="F722" s="1273"/>
      <c r="G722" s="65"/>
      <c r="I722" s="66">
        <v>0</v>
      </c>
      <c r="J722" s="52" t="s">
        <v>125</v>
      </c>
      <c r="K722" s="52"/>
      <c r="L722" s="52"/>
      <c r="M722" s="1272">
        <v>0</v>
      </c>
      <c r="N722" s="1273"/>
    </row>
    <row r="723" spans="1:14">
      <c r="A723" s="66">
        <v>0</v>
      </c>
      <c r="B723" s="52" t="s">
        <v>126</v>
      </c>
      <c r="C723" s="52"/>
      <c r="D723" s="52"/>
      <c r="E723" s="1272">
        <v>0</v>
      </c>
      <c r="F723" s="1273"/>
      <c r="G723" s="65"/>
      <c r="I723" s="66">
        <v>0</v>
      </c>
      <c r="J723" s="52" t="s">
        <v>126</v>
      </c>
      <c r="K723" s="52"/>
      <c r="L723" s="52"/>
      <c r="M723" s="1272">
        <v>0</v>
      </c>
      <c r="N723" s="1273"/>
    </row>
    <row r="724" spans="1:14">
      <c r="A724" s="66" t="e">
        <f>'Nom. Sic. Sem. 4'!#REF!</f>
        <v>#REF!</v>
      </c>
      <c r="B724" s="226" t="s">
        <v>261</v>
      </c>
      <c r="C724" s="226"/>
      <c r="D724" s="78"/>
      <c r="E724" s="1298" t="e">
        <f>'Nom. Sic. Sem. 4'!#REF!</f>
        <v>#REF!</v>
      </c>
      <c r="F724" s="1299"/>
      <c r="G724" s="65"/>
      <c r="I724" s="66" t="e">
        <f>'Nom. Sic. Sem. 4'!#REF!</f>
        <v>#REF!</v>
      </c>
      <c r="J724" s="226" t="s">
        <v>261</v>
      </c>
      <c r="K724" s="226"/>
      <c r="L724" s="78"/>
      <c r="M724" s="1298" t="e">
        <f>'Nom. Sic. Sem. 4'!#REF!</f>
        <v>#REF!</v>
      </c>
      <c r="N724" s="1299"/>
    </row>
    <row r="725" spans="1:14">
      <c r="A725" s="66" t="e">
        <f>'Nom. Sic. Sem. 4'!#REF!</f>
        <v>#REF!</v>
      </c>
      <c r="B725" s="226" t="s">
        <v>262</v>
      </c>
      <c r="C725" s="226"/>
      <c r="D725" s="78"/>
      <c r="E725" s="1298" t="e">
        <f>'Nom. Sic. Sem. 4'!#REF!</f>
        <v>#REF!</v>
      </c>
      <c r="F725" s="1299"/>
      <c r="G725" s="65"/>
      <c r="I725" s="66" t="e">
        <f>'Nom. Sic. Sem. 4'!#REF!</f>
        <v>#REF!</v>
      </c>
      <c r="J725" s="226" t="s">
        <v>262</v>
      </c>
      <c r="K725" s="226"/>
      <c r="L725" s="78"/>
      <c r="M725" s="1298" t="e">
        <f>'Nom. Sic. Sem. 4'!#REF!</f>
        <v>#REF!</v>
      </c>
      <c r="N725" s="1299"/>
    </row>
    <row r="726" spans="1:14">
      <c r="A726" s="66" t="e">
        <f>'Nom. Sic. Sem. 4'!#REF!</f>
        <v>#REF!</v>
      </c>
      <c r="B726" s="52" t="s">
        <v>128</v>
      </c>
      <c r="C726" s="52"/>
      <c r="D726" s="52"/>
      <c r="E726" s="1272" t="e">
        <f>'Nom. Sic. Sem. 4'!#REF!</f>
        <v>#REF!</v>
      </c>
      <c r="F726" s="1273"/>
      <c r="G726" s="65"/>
      <c r="I726" s="66" t="e">
        <f>'Nom. Sic. Sem. 4'!#REF!</f>
        <v>#REF!</v>
      </c>
      <c r="J726" s="52" t="s">
        <v>128</v>
      </c>
      <c r="K726" s="52"/>
      <c r="L726" s="52"/>
      <c r="M726" s="1272" t="e">
        <f>'Nom. Sic. Sem. 4'!#REF!</f>
        <v>#REF!</v>
      </c>
      <c r="N726" s="1273"/>
    </row>
    <row r="727" spans="1:14">
      <c r="A727" s="66" t="e">
        <f>'Nom. Sic. Sem. 4'!#REF!</f>
        <v>#REF!</v>
      </c>
      <c r="B727" s="1267" t="str">
        <f>'Nom. Sic. Sem. 1'!$O$4</f>
        <v>PR / RM /F</v>
      </c>
      <c r="C727" s="1267"/>
      <c r="D727" s="1267"/>
      <c r="E727" s="1272" t="e">
        <f>'Nom. Sic. Sem. 4'!#REF!</f>
        <v>#REF!</v>
      </c>
      <c r="F727" s="1273"/>
      <c r="G727" s="65"/>
      <c r="I727" s="66" t="e">
        <f>'Nom. Sic. Sem. 4'!#REF!</f>
        <v>#REF!</v>
      </c>
      <c r="J727" s="1267" t="str">
        <f>'Nom. Sic. Sem. 1'!$O$4</f>
        <v>PR / RM /F</v>
      </c>
      <c r="K727" s="1267"/>
      <c r="L727" s="1267"/>
      <c r="M727" s="1272" t="e">
        <f>'Nom. Sic. Sem. 4'!#REF!</f>
        <v>#REF!</v>
      </c>
      <c r="N727" s="1273"/>
    </row>
    <row r="728" spans="1:14" ht="16.5" customHeight="1">
      <c r="A728" s="51"/>
      <c r="B728" s="1261" t="s">
        <v>10</v>
      </c>
      <c r="C728" s="1261"/>
      <c r="D728" s="52"/>
      <c r="E728" s="1259" t="e">
        <f>SUM(E719:F727)</f>
        <v>#REF!</v>
      </c>
      <c r="F728" s="1262"/>
      <c r="G728" s="69"/>
      <c r="I728" s="51"/>
      <c r="J728" s="1261" t="s">
        <v>10</v>
      </c>
      <c r="K728" s="1261"/>
      <c r="L728" s="52"/>
      <c r="M728" s="1259" t="e">
        <f>SUM(M719:N727)</f>
        <v>#REF!</v>
      </c>
      <c r="N728" s="1262"/>
    </row>
    <row r="729" spans="1:14">
      <c r="A729" s="1263" t="s">
        <v>105</v>
      </c>
      <c r="B729" s="1248"/>
      <c r="C729" s="1248"/>
      <c r="D729" s="1248"/>
      <c r="E729" s="1257"/>
      <c r="F729" s="1258"/>
      <c r="G729" s="69"/>
      <c r="I729" s="1263" t="s">
        <v>105</v>
      </c>
      <c r="J729" s="1248"/>
      <c r="K729" s="1248"/>
      <c r="L729" s="1248"/>
      <c r="M729" s="1257"/>
      <c r="N729" s="1258"/>
    </row>
    <row r="730" spans="1:14">
      <c r="A730" s="1266" t="s">
        <v>129</v>
      </c>
      <c r="B730" s="1267"/>
      <c r="C730" s="1267"/>
      <c r="D730" s="73" t="e">
        <f>'Nom. Sic. Sem. 4'!#REF!</f>
        <v>#REF!</v>
      </c>
      <c r="E730" s="52"/>
      <c r="F730" s="54"/>
      <c r="G730" s="55"/>
      <c r="I730" s="1266" t="s">
        <v>129</v>
      </c>
      <c r="J730" s="1267"/>
      <c r="K730" s="1267"/>
      <c r="L730" s="73" t="e">
        <f>'Nom. Sic. Sem. 4'!#REF!</f>
        <v>#REF!</v>
      </c>
      <c r="M730" s="52"/>
      <c r="N730" s="54"/>
    </row>
    <row r="731" spans="1:14">
      <c r="A731" s="1266" t="s">
        <v>130</v>
      </c>
      <c r="B731" s="1267"/>
      <c r="C731" s="1267"/>
      <c r="D731" s="73" t="e">
        <f>'Nom. Sic. Sem. 4'!#REF!</f>
        <v>#REF!</v>
      </c>
      <c r="E731" s="73"/>
      <c r="F731" s="54"/>
      <c r="G731" s="55"/>
      <c r="I731" s="1266" t="s">
        <v>130</v>
      </c>
      <c r="J731" s="1267"/>
      <c r="K731" s="1267"/>
      <c r="L731" s="73" t="e">
        <f>'Nom. Sic. Sem. 4'!#REF!</f>
        <v>#REF!</v>
      </c>
      <c r="M731" s="73"/>
      <c r="N731" s="54"/>
    </row>
    <row r="732" spans="1:14">
      <c r="A732" s="72" t="s">
        <v>131</v>
      </c>
      <c r="B732" s="68"/>
      <c r="C732" s="68"/>
      <c r="D732" s="73" t="e">
        <f>'Nom. Sic. Sem. 4'!#REF!</f>
        <v>#REF!</v>
      </c>
      <c r="E732" s="52"/>
      <c r="F732" s="54"/>
      <c r="G732" s="55"/>
      <c r="I732" s="72" t="s">
        <v>131</v>
      </c>
      <c r="J732" s="68"/>
      <c r="K732" s="68"/>
      <c r="L732" s="73" t="e">
        <f>'Nom. Sic. Sem. 4'!#REF!</f>
        <v>#REF!</v>
      </c>
      <c r="M732" s="52"/>
      <c r="N732" s="54"/>
    </row>
    <row r="733" spans="1:14">
      <c r="A733" s="1266" t="s">
        <v>132</v>
      </c>
      <c r="B733" s="1267"/>
      <c r="C733" s="1267"/>
      <c r="D733" s="73" t="e">
        <f>'Nom. Sic. Sem. 4'!#REF!</f>
        <v>#REF!</v>
      </c>
      <c r="E733" s="52"/>
      <c r="F733" s="54"/>
      <c r="G733" s="55"/>
      <c r="I733" s="1266" t="s">
        <v>132</v>
      </c>
      <c r="J733" s="1267"/>
      <c r="K733" s="1267"/>
      <c r="L733" s="73" t="e">
        <f>'Nom. Sic. Sem. 4'!#REF!</f>
        <v>#REF!</v>
      </c>
      <c r="M733" s="52"/>
      <c r="N733" s="54"/>
    </row>
    <row r="734" spans="1:14">
      <c r="A734" s="1266" t="s">
        <v>133</v>
      </c>
      <c r="B734" s="1267"/>
      <c r="C734" s="1267"/>
      <c r="D734" s="73" t="e">
        <f>'Nom. Sic. Sem. 4'!#REF!</f>
        <v>#REF!</v>
      </c>
      <c r="E734" s="52"/>
      <c r="F734" s="54"/>
      <c r="G734" s="55"/>
      <c r="I734" s="1266" t="s">
        <v>133</v>
      </c>
      <c r="J734" s="1267"/>
      <c r="K734" s="1267"/>
      <c r="L734" s="73" t="e">
        <f>'Nom. Sic. Sem. 4'!#REF!</f>
        <v>#REF!</v>
      </c>
      <c r="M734" s="52"/>
      <c r="N734" s="54"/>
    </row>
    <row r="735" spans="1:14" ht="13.5" thickBot="1">
      <c r="A735" s="1268" t="s">
        <v>134</v>
      </c>
      <c r="B735" s="1257"/>
      <c r="C735" s="1257"/>
      <c r="D735" s="52"/>
      <c r="E735" s="1269" t="e">
        <f>SUM(D730:D734)</f>
        <v>#REF!</v>
      </c>
      <c r="F735" s="1258"/>
      <c r="G735" s="69"/>
      <c r="I735" s="1268" t="s">
        <v>134</v>
      </c>
      <c r="J735" s="1257"/>
      <c r="K735" s="1257"/>
      <c r="L735" s="52"/>
      <c r="M735" s="1269" t="e">
        <f>SUM(L730:L734)</f>
        <v>#REF!</v>
      </c>
      <c r="N735" s="1258"/>
    </row>
    <row r="736" spans="1:14" ht="20.25" customHeight="1" thickBot="1">
      <c r="A736" s="51"/>
      <c r="B736" s="1248" t="s">
        <v>104</v>
      </c>
      <c r="C736" s="1248"/>
      <c r="D736" s="1248"/>
      <c r="E736" s="1249" t="e">
        <f>(E728-E735)</f>
        <v>#REF!</v>
      </c>
      <c r="F736" s="1250"/>
      <c r="G736" s="69"/>
      <c r="I736" s="51"/>
      <c r="J736" s="1248" t="s">
        <v>104</v>
      </c>
      <c r="K736" s="1248"/>
      <c r="L736" s="1248"/>
      <c r="M736" s="1249" t="e">
        <f>(M728-M735)</f>
        <v>#REF!</v>
      </c>
      <c r="N736" s="1250"/>
    </row>
    <row r="737" spans="1:14">
      <c r="A737" s="51"/>
      <c r="B737" s="52"/>
      <c r="C737" s="52"/>
      <c r="D737" s="52"/>
      <c r="E737" s="52"/>
      <c r="F737" s="54"/>
      <c r="G737" s="55"/>
      <c r="I737" s="51"/>
      <c r="J737" s="52"/>
      <c r="K737" s="52"/>
      <c r="L737" s="52"/>
      <c r="M737" s="52"/>
      <c r="N737" s="54"/>
    </row>
    <row r="738" spans="1:14">
      <c r="A738" s="51"/>
      <c r="B738" s="52"/>
      <c r="C738" s="52"/>
      <c r="D738" s="52"/>
      <c r="E738" s="52"/>
      <c r="F738" s="54"/>
      <c r="G738" s="55"/>
      <c r="I738" s="51"/>
      <c r="J738" s="52"/>
      <c r="K738" s="52"/>
      <c r="L738" s="52"/>
      <c r="M738" s="52"/>
      <c r="N738" s="54"/>
    </row>
    <row r="739" spans="1:14">
      <c r="A739" s="1253"/>
      <c r="B739" s="1254"/>
      <c r="C739" s="1254"/>
      <c r="D739" s="52" t="s">
        <v>135</v>
      </c>
      <c r="E739" s="52"/>
      <c r="F739" s="54"/>
      <c r="G739" s="55"/>
      <c r="I739" s="1253"/>
      <c r="J739" s="1254"/>
      <c r="K739" s="1254"/>
      <c r="L739" s="52" t="s">
        <v>135</v>
      </c>
      <c r="M739" s="52"/>
      <c r="N739" s="54"/>
    </row>
    <row r="740" spans="1:14">
      <c r="A740" s="1255" t="s">
        <v>136</v>
      </c>
      <c r="B740" s="1256"/>
      <c r="C740" s="1256"/>
      <c r="D740" s="1257" t="s">
        <v>137</v>
      </c>
      <c r="E740" s="1257"/>
      <c r="F740" s="1258"/>
      <c r="G740" s="69"/>
      <c r="I740" s="1255" t="s">
        <v>136</v>
      </c>
      <c r="J740" s="1256"/>
      <c r="K740" s="1256"/>
      <c r="L740" s="1257" t="s">
        <v>137</v>
      </c>
      <c r="M740" s="1257"/>
      <c r="N740" s="1258"/>
    </row>
    <row r="741" spans="1:14" ht="13.5" thickBot="1">
      <c r="A741" s="75"/>
      <c r="B741" s="76"/>
      <c r="C741" s="76"/>
      <c r="D741" s="76"/>
      <c r="E741" s="76"/>
      <c r="F741" s="77"/>
      <c r="G741" s="55"/>
      <c r="I741" s="75"/>
      <c r="J741" s="76"/>
      <c r="K741" s="76"/>
      <c r="L741" s="76"/>
      <c r="M741" s="76"/>
      <c r="N741" s="77"/>
    </row>
    <row r="742" spans="1:14">
      <c r="A742" s="52"/>
      <c r="B742" s="52"/>
      <c r="C742" s="52"/>
      <c r="D742" s="52"/>
      <c r="E742" s="52"/>
      <c r="F742" s="52"/>
      <c r="G742" s="55"/>
      <c r="H742" s="52"/>
      <c r="I742" s="52"/>
      <c r="J742" s="52"/>
      <c r="K742" s="52"/>
      <c r="L742" s="52"/>
      <c r="M742" s="52"/>
      <c r="N742" s="52"/>
    </row>
    <row r="743" spans="1:14" ht="13.5" thickBot="1">
      <c r="G743" s="55"/>
    </row>
    <row r="744" spans="1:14" ht="19.5" customHeight="1">
      <c r="A744" s="1274" t="s">
        <v>138</v>
      </c>
      <c r="B744" s="1275"/>
      <c r="C744" s="1275"/>
      <c r="D744" s="1275"/>
      <c r="E744" s="1275"/>
      <c r="F744" s="1276"/>
      <c r="G744" s="50"/>
      <c r="I744" s="1274" t="s">
        <v>138</v>
      </c>
      <c r="J744" s="1275"/>
      <c r="K744" s="1275"/>
      <c r="L744" s="1275"/>
      <c r="M744" s="1275"/>
      <c r="N744" s="1276"/>
    </row>
    <row r="745" spans="1:14">
      <c r="A745" s="51"/>
      <c r="B745" s="52"/>
      <c r="C745" s="52"/>
      <c r="D745" s="53"/>
      <c r="E745" s="52"/>
      <c r="F745" s="54"/>
      <c r="G745" s="55"/>
      <c r="I745" s="51"/>
      <c r="J745" s="52"/>
      <c r="K745" s="52"/>
      <c r="L745" s="53"/>
      <c r="M745" s="52"/>
      <c r="N745" s="54"/>
    </row>
    <row r="746" spans="1:14">
      <c r="A746" s="56" t="s">
        <v>120</v>
      </c>
      <c r="B746" s="57">
        <f>'Nom. Sic. Sem. 4'!$C$4</f>
        <v>43549</v>
      </c>
      <c r="C746" s="52" t="s">
        <v>16</v>
      </c>
      <c r="D746" s="57">
        <f>'Nom. Sic. Sem. 4'!$G$4</f>
        <v>43555</v>
      </c>
      <c r="E746" s="52" t="s">
        <v>121</v>
      </c>
      <c r="F746" s="54">
        <f>'Nom. Sic. Sem. 4'!$J$4</f>
        <v>2019</v>
      </c>
      <c r="G746" s="55"/>
      <c r="I746" s="56" t="s">
        <v>120</v>
      </c>
      <c r="J746" s="57">
        <f>'Nom. Sic. Sem. 4'!$C$4</f>
        <v>43549</v>
      </c>
      <c r="K746" s="52" t="s">
        <v>16</v>
      </c>
      <c r="L746" s="57">
        <f>'Nom. Sic. Sem. 4'!$G$4</f>
        <v>43555</v>
      </c>
      <c r="M746" s="52" t="s">
        <v>121</v>
      </c>
      <c r="N746" s="54">
        <f>'Nom. Sic. Sem. 4'!$J$4</f>
        <v>2019</v>
      </c>
    </row>
    <row r="747" spans="1:14">
      <c r="A747" s="1277" t="s">
        <v>122</v>
      </c>
      <c r="B747" s="1278"/>
      <c r="C747" s="1279" t="e">
        <f>'Nom. Sic. Sem. 4'!#REF!</f>
        <v>#REF!</v>
      </c>
      <c r="D747" s="1279"/>
      <c r="E747" s="1279"/>
      <c r="F747" s="1280"/>
      <c r="G747" s="60"/>
      <c r="I747" s="1277" t="s">
        <v>122</v>
      </c>
      <c r="J747" s="1278"/>
      <c r="K747" s="1279" t="str">
        <f>'Nom. Sic. Sem. 4'!$B$31</f>
        <v>Luis Herrera</v>
      </c>
      <c r="L747" s="1279"/>
      <c r="M747" s="1279"/>
      <c r="N747" s="1280"/>
    </row>
    <row r="748" spans="1:14">
      <c r="A748" s="58"/>
      <c r="B748" s="59"/>
      <c r="C748" s="61"/>
      <c r="D748" s="61"/>
      <c r="E748" s="61"/>
      <c r="F748" s="62"/>
      <c r="G748" s="63"/>
      <c r="I748" s="58"/>
      <c r="J748" s="59"/>
      <c r="K748" s="61"/>
      <c r="L748" s="61"/>
      <c r="M748" s="61"/>
      <c r="N748" s="62"/>
    </row>
    <row r="749" spans="1:14">
      <c r="A749" s="64" t="e">
        <f>'Nom. Sic. Sem. 4'!#REF!</f>
        <v>#REF!</v>
      </c>
      <c r="B749" s="52" t="s">
        <v>123</v>
      </c>
      <c r="C749" s="52"/>
      <c r="D749" s="52"/>
      <c r="E749" s="1272" t="e">
        <f>'Nom. Sic. Sem. 4'!#REF!</f>
        <v>#REF!</v>
      </c>
      <c r="F749" s="1273"/>
      <c r="G749" s="65"/>
      <c r="I749" s="64">
        <f>'Nom. Sic. Sem. 4'!$L$31</f>
        <v>0</v>
      </c>
      <c r="J749" s="52" t="s">
        <v>123</v>
      </c>
      <c r="K749" s="52"/>
      <c r="L749" s="52"/>
      <c r="M749" s="1272">
        <f>'Nom. Sic. Sem. 4'!$M$31</f>
        <v>0</v>
      </c>
      <c r="N749" s="1273"/>
    </row>
    <row r="750" spans="1:14">
      <c r="A750" s="64"/>
      <c r="B750" s="52"/>
      <c r="C750" s="52"/>
      <c r="D750" s="52"/>
      <c r="E750" s="1272">
        <v>0</v>
      </c>
      <c r="F750" s="1273"/>
      <c r="G750" s="65"/>
      <c r="I750" s="64"/>
      <c r="J750" s="52"/>
      <c r="K750" s="52"/>
      <c r="L750" s="52"/>
      <c r="M750" s="1272">
        <v>0</v>
      </c>
      <c r="N750" s="1273"/>
    </row>
    <row r="751" spans="1:14">
      <c r="A751" s="64"/>
      <c r="B751" s="52" t="s">
        <v>124</v>
      </c>
      <c r="C751" s="52"/>
      <c r="D751" s="52"/>
      <c r="E751" s="1272" t="e">
        <f>'Nom. Sic. Sem. 4'!#REF!</f>
        <v>#REF!</v>
      </c>
      <c r="F751" s="1273"/>
      <c r="G751" s="65"/>
      <c r="I751" s="64"/>
      <c r="J751" s="52" t="s">
        <v>124</v>
      </c>
      <c r="K751" s="52"/>
      <c r="L751" s="52"/>
      <c r="M751" s="1272">
        <f>'Nom. Sic. Sem. 4'!$N$31</f>
        <v>0</v>
      </c>
      <c r="N751" s="1273"/>
    </row>
    <row r="752" spans="1:14">
      <c r="A752" s="66">
        <v>0</v>
      </c>
      <c r="B752" s="52" t="s">
        <v>125</v>
      </c>
      <c r="C752" s="52"/>
      <c r="D752" s="52"/>
      <c r="E752" s="1272">
        <v>0</v>
      </c>
      <c r="F752" s="1273"/>
      <c r="G752" s="65"/>
      <c r="I752" s="66">
        <v>0</v>
      </c>
      <c r="J752" s="52" t="s">
        <v>125</v>
      </c>
      <c r="K752" s="52"/>
      <c r="L752" s="52"/>
      <c r="M752" s="1272">
        <v>0</v>
      </c>
      <c r="N752" s="1273"/>
    </row>
    <row r="753" spans="1:14">
      <c r="A753" s="66">
        <v>0</v>
      </c>
      <c r="B753" s="52" t="s">
        <v>126</v>
      </c>
      <c r="C753" s="52"/>
      <c r="D753" s="52"/>
      <c r="E753" s="1272">
        <v>0</v>
      </c>
      <c r="F753" s="1273"/>
      <c r="G753" s="65"/>
      <c r="I753" s="66">
        <v>0</v>
      </c>
      <c r="J753" s="52" t="s">
        <v>126</v>
      </c>
      <c r="K753" s="52"/>
      <c r="L753" s="52"/>
      <c r="M753" s="1272">
        <v>0</v>
      </c>
      <c r="N753" s="1273"/>
    </row>
    <row r="754" spans="1:14">
      <c r="A754" s="66" t="e">
        <f>'Nom. Sic. Sem. 4'!#REF!</f>
        <v>#REF!</v>
      </c>
      <c r="B754" s="226" t="s">
        <v>261</v>
      </c>
      <c r="C754" s="226"/>
      <c r="D754" s="78"/>
      <c r="E754" s="1298" t="e">
        <f>'Nom. Sic. Sem. 4'!#REF!</f>
        <v>#REF!</v>
      </c>
      <c r="F754" s="1299"/>
      <c r="G754" s="65"/>
      <c r="I754" s="66">
        <f>'Nom. Sic. Sem. 4'!V31</f>
        <v>0</v>
      </c>
      <c r="J754" s="226" t="s">
        <v>261</v>
      </c>
      <c r="K754" s="226"/>
      <c r="L754" s="78"/>
      <c r="M754" s="1298">
        <f>'Nom. Sic. Sem. 4'!W31</f>
        <v>0</v>
      </c>
      <c r="N754" s="1299"/>
    </row>
    <row r="755" spans="1:14">
      <c r="A755" s="66" t="e">
        <f>'Nom. Sic. Sem. 4'!#REF!</f>
        <v>#REF!</v>
      </c>
      <c r="B755" s="226" t="s">
        <v>262</v>
      </c>
      <c r="C755" s="226"/>
      <c r="D755" s="78"/>
      <c r="E755" s="1298" t="e">
        <f>'Nom. Sic. Sem. 4'!#REF!</f>
        <v>#REF!</v>
      </c>
      <c r="F755" s="1299"/>
      <c r="G755" s="65"/>
      <c r="I755" s="66">
        <f>'Nom. Sic. Sem. 4'!X31</f>
        <v>0</v>
      </c>
      <c r="J755" s="226" t="s">
        <v>262</v>
      </c>
      <c r="K755" s="226"/>
      <c r="L755" s="78"/>
      <c r="M755" s="1298">
        <f>'Nom. Sic. Sem. 4'!Y31</f>
        <v>0</v>
      </c>
      <c r="N755" s="1299"/>
    </row>
    <row r="756" spans="1:14">
      <c r="A756" s="66" t="e">
        <f>'Nom. Sic. Sem. 4'!#REF!</f>
        <v>#REF!</v>
      </c>
      <c r="B756" s="52" t="s">
        <v>128</v>
      </c>
      <c r="C756" s="52"/>
      <c r="D756" s="52"/>
      <c r="E756" s="1272" t="e">
        <f>'Nom. Sic. Sem. 4'!#REF!</f>
        <v>#REF!</v>
      </c>
      <c r="F756" s="1273"/>
      <c r="G756" s="65"/>
      <c r="I756" s="66">
        <f>'Nom. Sic. Sem. 4'!$AB$31</f>
        <v>0</v>
      </c>
      <c r="J756" s="52" t="s">
        <v>128</v>
      </c>
      <c r="K756" s="52"/>
      <c r="L756" s="52"/>
      <c r="M756" s="1272">
        <f>'Nom. Sic. Sem. 4'!$AC$31</f>
        <v>0</v>
      </c>
      <c r="N756" s="1273"/>
    </row>
    <row r="757" spans="1:14">
      <c r="A757" s="66" t="e">
        <f>'Nom. Sic. Sem. 4'!#REF!</f>
        <v>#REF!</v>
      </c>
      <c r="B757" s="1267" t="str">
        <f>'Nom. Sic. Sem. 1'!$O$4</f>
        <v>PR / RM /F</v>
      </c>
      <c r="C757" s="1267"/>
      <c r="D757" s="1267"/>
      <c r="E757" s="1272" t="e">
        <f>'Nom. Sic. Sem. 4'!#REF!</f>
        <v>#REF!</v>
      </c>
      <c r="F757" s="1273"/>
      <c r="G757" s="65"/>
      <c r="I757" s="66">
        <f>'Nom. Sic. Sem. 4'!$O$31</f>
        <v>0</v>
      </c>
      <c r="J757" s="1267" t="str">
        <f>'Nom. Sic. Sem. 1'!$O$4</f>
        <v>PR / RM /F</v>
      </c>
      <c r="K757" s="1267"/>
      <c r="L757" s="1267"/>
      <c r="M757" s="1272">
        <f>'Nom. Sic. Sem. 4'!$P$31</f>
        <v>0</v>
      </c>
      <c r="N757" s="1273"/>
    </row>
    <row r="758" spans="1:14" ht="16.5" customHeight="1">
      <c r="A758" s="51"/>
      <c r="B758" s="1261" t="s">
        <v>10</v>
      </c>
      <c r="C758" s="1261"/>
      <c r="D758" s="52"/>
      <c r="E758" s="1259" t="e">
        <f>SUM(E749:F757)</f>
        <v>#REF!</v>
      </c>
      <c r="F758" s="1262"/>
      <c r="G758" s="69"/>
      <c r="I758" s="51"/>
      <c r="J758" s="1261" t="s">
        <v>10</v>
      </c>
      <c r="K758" s="1261"/>
      <c r="L758" s="52"/>
      <c r="M758" s="1259">
        <f>SUM(M749:N757)</f>
        <v>0</v>
      </c>
      <c r="N758" s="1262"/>
    </row>
    <row r="759" spans="1:14">
      <c r="A759" s="1263" t="s">
        <v>105</v>
      </c>
      <c r="B759" s="1248"/>
      <c r="C759" s="1248"/>
      <c r="D759" s="1248"/>
      <c r="E759" s="1257"/>
      <c r="F759" s="1258"/>
      <c r="G759" s="69"/>
      <c r="I759" s="1263" t="s">
        <v>105</v>
      </c>
      <c r="J759" s="1248"/>
      <c r="K759" s="1248"/>
      <c r="L759" s="1248"/>
      <c r="M759" s="1257"/>
      <c r="N759" s="1258"/>
    </row>
    <row r="760" spans="1:14">
      <c r="A760" s="1266" t="s">
        <v>129</v>
      </c>
      <c r="B760" s="1267"/>
      <c r="C760" s="1267"/>
      <c r="D760" s="73" t="e">
        <f>'Nom. Sic. Sem. 4'!#REF!</f>
        <v>#REF!</v>
      </c>
      <c r="E760" s="52"/>
      <c r="F760" s="54"/>
      <c r="G760" s="55"/>
      <c r="I760" s="1266" t="s">
        <v>129</v>
      </c>
      <c r="J760" s="1267"/>
      <c r="K760" s="1267"/>
      <c r="L760" s="73">
        <f>'Nom. Sic. Sem. 4'!$AG$31</f>
        <v>0</v>
      </c>
      <c r="M760" s="52"/>
      <c r="N760" s="54"/>
    </row>
    <row r="761" spans="1:14">
      <c r="A761" s="1266" t="s">
        <v>130</v>
      </c>
      <c r="B761" s="1267"/>
      <c r="C761" s="1267"/>
      <c r="D761" s="73" t="e">
        <f>'Nom. Sic. Sem. 4'!#REF!</f>
        <v>#REF!</v>
      </c>
      <c r="E761" s="73"/>
      <c r="F761" s="54"/>
      <c r="G761" s="55"/>
      <c r="I761" s="1266" t="s">
        <v>130</v>
      </c>
      <c r="J761" s="1267"/>
      <c r="K761" s="1267"/>
      <c r="L761" s="73">
        <f>'Nom. Sic. Sem. 4'!$AE$31</f>
        <v>0</v>
      </c>
      <c r="M761" s="73"/>
      <c r="N761" s="54"/>
    </row>
    <row r="762" spans="1:14">
      <c r="A762" s="72" t="s">
        <v>131</v>
      </c>
      <c r="B762" s="68"/>
      <c r="C762" s="68"/>
      <c r="D762" s="73" t="e">
        <f>'Nom. Sic. Sem. 4'!#REF!</f>
        <v>#REF!</v>
      </c>
      <c r="E762" s="52"/>
      <c r="F762" s="54"/>
      <c r="G762" s="55"/>
      <c r="I762" s="72" t="s">
        <v>131</v>
      </c>
      <c r="J762" s="68"/>
      <c r="K762" s="68"/>
      <c r="L762" s="73">
        <f>'Nom. Sic. Sem. 4'!$AF$31</f>
        <v>0</v>
      </c>
      <c r="M762" s="52"/>
      <c r="N762" s="54"/>
    </row>
    <row r="763" spans="1:14">
      <c r="A763" s="1266" t="s">
        <v>132</v>
      </c>
      <c r="B763" s="1267"/>
      <c r="C763" s="1267"/>
      <c r="D763" s="73" t="e">
        <f>'Nom. Sic. Sem. 4'!#REF!</f>
        <v>#REF!</v>
      </c>
      <c r="E763" s="52"/>
      <c r="F763" s="54"/>
      <c r="G763" s="55"/>
      <c r="I763" s="1266" t="s">
        <v>132</v>
      </c>
      <c r="J763" s="1267"/>
      <c r="K763" s="1267"/>
      <c r="L763" s="73">
        <f>'Nom. Sic. Sem. 4'!$AH$31</f>
        <v>0</v>
      </c>
      <c r="M763" s="52"/>
      <c r="N763" s="54"/>
    </row>
    <row r="764" spans="1:14">
      <c r="A764" s="1266" t="s">
        <v>133</v>
      </c>
      <c r="B764" s="1267"/>
      <c r="C764" s="1267"/>
      <c r="D764" s="73" t="e">
        <f>'Nom. Sic. Sem. 4'!#REF!</f>
        <v>#REF!</v>
      </c>
      <c r="E764" s="52"/>
      <c r="F764" s="54"/>
      <c r="G764" s="55"/>
      <c r="I764" s="1266" t="s">
        <v>133</v>
      </c>
      <c r="J764" s="1267"/>
      <c r="K764" s="1267"/>
      <c r="L764" s="73">
        <f>'Nom. Sic. Sem. 4'!$AI$31</f>
        <v>0</v>
      </c>
      <c r="M764" s="52"/>
      <c r="N764" s="54"/>
    </row>
    <row r="765" spans="1:14" ht="13.5" thickBot="1">
      <c r="A765" s="1268" t="s">
        <v>134</v>
      </c>
      <c r="B765" s="1257"/>
      <c r="C765" s="1257"/>
      <c r="D765" s="52"/>
      <c r="E765" s="1269" t="e">
        <f>SUM(D760:D764)</f>
        <v>#REF!</v>
      </c>
      <c r="F765" s="1258"/>
      <c r="G765" s="69"/>
      <c r="I765" s="1268" t="s">
        <v>134</v>
      </c>
      <c r="J765" s="1257"/>
      <c r="K765" s="1257"/>
      <c r="L765" s="52"/>
      <c r="M765" s="1269">
        <f>SUM(L760:L764)</f>
        <v>0</v>
      </c>
      <c r="N765" s="1258"/>
    </row>
    <row r="766" spans="1:14" ht="20.25" customHeight="1" thickBot="1">
      <c r="A766" s="51"/>
      <c r="B766" s="1248" t="s">
        <v>104</v>
      </c>
      <c r="C766" s="1248"/>
      <c r="D766" s="1248"/>
      <c r="E766" s="1249" t="e">
        <f>(E758-E765)</f>
        <v>#REF!</v>
      </c>
      <c r="F766" s="1250"/>
      <c r="G766" s="69"/>
      <c r="I766" s="51"/>
      <c r="J766" s="1248" t="s">
        <v>104</v>
      </c>
      <c r="K766" s="1248"/>
      <c r="L766" s="1248"/>
      <c r="M766" s="1249">
        <f>(M758-M765)</f>
        <v>0</v>
      </c>
      <c r="N766" s="1250"/>
    </row>
    <row r="767" spans="1:14">
      <c r="A767" s="51"/>
      <c r="B767" s="52"/>
      <c r="C767" s="52"/>
      <c r="D767" s="52"/>
      <c r="E767" s="52"/>
      <c r="F767" s="54"/>
      <c r="G767" s="55"/>
      <c r="I767" s="51"/>
      <c r="J767" s="52"/>
      <c r="K767" s="52"/>
      <c r="L767" s="52"/>
      <c r="M767" s="52"/>
      <c r="N767" s="54"/>
    </row>
    <row r="768" spans="1:14">
      <c r="A768" s="51"/>
      <c r="B768" s="52"/>
      <c r="C768" s="52"/>
      <c r="D768" s="52"/>
      <c r="E768" s="52"/>
      <c r="F768" s="54"/>
      <c r="G768" s="55"/>
      <c r="I768" s="51"/>
      <c r="J768" s="52"/>
      <c r="K768" s="52"/>
      <c r="L768" s="52"/>
      <c r="M768" s="52"/>
      <c r="N768" s="54"/>
    </row>
    <row r="769" spans="1:14">
      <c r="A769" s="1253"/>
      <c r="B769" s="1254"/>
      <c r="C769" s="1254"/>
      <c r="D769" s="52" t="s">
        <v>135</v>
      </c>
      <c r="E769" s="52"/>
      <c r="F769" s="54"/>
      <c r="G769" s="55"/>
      <c r="I769" s="1253"/>
      <c r="J769" s="1254"/>
      <c r="K769" s="1254"/>
      <c r="L769" s="52" t="s">
        <v>135</v>
      </c>
      <c r="M769" s="52"/>
      <c r="N769" s="54"/>
    </row>
    <row r="770" spans="1:14">
      <c r="A770" s="1255" t="s">
        <v>136</v>
      </c>
      <c r="B770" s="1256"/>
      <c r="C770" s="1256"/>
      <c r="D770" s="1257" t="s">
        <v>137</v>
      </c>
      <c r="E770" s="1257"/>
      <c r="F770" s="1258"/>
      <c r="G770" s="69"/>
      <c r="I770" s="1255" t="s">
        <v>136</v>
      </c>
      <c r="J770" s="1256"/>
      <c r="K770" s="1256"/>
      <c r="L770" s="1257" t="s">
        <v>137</v>
      </c>
      <c r="M770" s="1257"/>
      <c r="N770" s="1258"/>
    </row>
    <row r="771" spans="1:14" ht="13.5" thickBot="1">
      <c r="A771" s="75"/>
      <c r="B771" s="76"/>
      <c r="C771" s="76"/>
      <c r="D771" s="76"/>
      <c r="E771" s="76"/>
      <c r="F771" s="77"/>
      <c r="G771" s="55"/>
      <c r="I771" s="75"/>
      <c r="J771" s="76"/>
      <c r="K771" s="76"/>
      <c r="L771" s="76"/>
      <c r="M771" s="76"/>
      <c r="N771" s="77"/>
    </row>
    <row r="775" spans="1:14" ht="13.5" thickBot="1"/>
    <row r="776" spans="1:14" ht="19.5" customHeight="1">
      <c r="A776" s="1274" t="s">
        <v>138</v>
      </c>
      <c r="B776" s="1275"/>
      <c r="C776" s="1275"/>
      <c r="D776" s="1275"/>
      <c r="E776" s="1275"/>
      <c r="F776" s="1276"/>
      <c r="G776" s="50"/>
      <c r="I776" s="1274" t="s">
        <v>138</v>
      </c>
      <c r="J776" s="1275"/>
      <c r="K776" s="1275"/>
      <c r="L776" s="1275"/>
      <c r="M776" s="1275"/>
      <c r="N776" s="1276"/>
    </row>
    <row r="777" spans="1:14">
      <c r="A777" s="51"/>
      <c r="B777" s="52"/>
      <c r="C777" s="52"/>
      <c r="D777" s="53"/>
      <c r="E777" s="52"/>
      <c r="F777" s="54"/>
      <c r="G777" s="55"/>
      <c r="I777" s="51"/>
      <c r="J777" s="52"/>
      <c r="K777" s="52"/>
      <c r="L777" s="53"/>
      <c r="M777" s="52"/>
      <c r="N777" s="54"/>
    </row>
    <row r="778" spans="1:14">
      <c r="A778" s="56" t="s">
        <v>120</v>
      </c>
      <c r="B778" s="57">
        <f>'Nom. Sic. Sem. 4'!$C$4</f>
        <v>43549</v>
      </c>
      <c r="C778" s="52" t="s">
        <v>16</v>
      </c>
      <c r="D778" s="57">
        <f>'Nom. Sic. Sem. 4'!$G$4</f>
        <v>43555</v>
      </c>
      <c r="E778" s="52" t="s">
        <v>121</v>
      </c>
      <c r="F778" s="54">
        <f>'Nom. Sic. Sem. 4'!$J$4</f>
        <v>2019</v>
      </c>
      <c r="G778" s="55"/>
      <c r="I778" s="56" t="s">
        <v>120</v>
      </c>
      <c r="J778" s="57">
        <f>'Nom. Sic. Sem. 4'!$C$4</f>
        <v>43549</v>
      </c>
      <c r="K778" s="52" t="s">
        <v>16</v>
      </c>
      <c r="L778" s="57">
        <f>'Nom. Sic. Sem. 4'!$G$4</f>
        <v>43555</v>
      </c>
      <c r="M778" s="52" t="s">
        <v>121</v>
      </c>
      <c r="N778" s="54">
        <f>'Nom. Sic. Sem. 4'!$J$4</f>
        <v>2019</v>
      </c>
    </row>
    <row r="779" spans="1:14">
      <c r="A779" s="1277" t="s">
        <v>122</v>
      </c>
      <c r="B779" s="1278"/>
      <c r="C779" s="1279" t="str">
        <f>'Nom. Sic. Sem. 4'!$B$37</f>
        <v>Carlos perozo</v>
      </c>
      <c r="D779" s="1279"/>
      <c r="E779" s="1279"/>
      <c r="F779" s="1280"/>
      <c r="G779" s="60"/>
      <c r="I779" s="1277" t="s">
        <v>122</v>
      </c>
      <c r="J779" s="1278"/>
      <c r="K779" s="1279" t="str">
        <f>'Nom. Sic. Sem. 4'!$B$38</f>
        <v>José Gregorio Álvarez</v>
      </c>
      <c r="L779" s="1279"/>
      <c r="M779" s="1279"/>
      <c r="N779" s="1280"/>
    </row>
    <row r="780" spans="1:14">
      <c r="A780" s="58"/>
      <c r="B780" s="59"/>
      <c r="C780" s="61"/>
      <c r="D780" s="61"/>
      <c r="E780" s="61"/>
      <c r="F780" s="62"/>
      <c r="G780" s="63"/>
      <c r="I780" s="58"/>
      <c r="J780" s="59"/>
      <c r="K780" s="61"/>
      <c r="L780" s="61"/>
      <c r="M780" s="61"/>
      <c r="N780" s="62"/>
    </row>
    <row r="781" spans="1:14">
      <c r="A781" s="64">
        <f>'Nom. Sic. Sem. 4'!$L$37</f>
        <v>5</v>
      </c>
      <c r="B781" s="52" t="s">
        <v>123</v>
      </c>
      <c r="C781" s="52"/>
      <c r="D781" s="52"/>
      <c r="E781" s="1272">
        <f>'Nom. Sic. Sem. 4'!$M$37</f>
        <v>6000</v>
      </c>
      <c r="F781" s="1273"/>
      <c r="G781" s="65"/>
      <c r="I781" s="64">
        <f>'Nom. Sic. Sem. 4'!$L$38</f>
        <v>0</v>
      </c>
      <c r="J781" s="52" t="s">
        <v>123</v>
      </c>
      <c r="K781" s="52"/>
      <c r="L781" s="52"/>
      <c r="M781" s="1272">
        <f>'Nom. Sic. Sem. 4'!$M$38</f>
        <v>0</v>
      </c>
      <c r="N781" s="1273"/>
    </row>
    <row r="782" spans="1:14">
      <c r="A782" s="64"/>
      <c r="B782" s="52"/>
      <c r="C782" s="52"/>
      <c r="D782" s="52"/>
      <c r="E782" s="1272">
        <v>0</v>
      </c>
      <c r="F782" s="1273"/>
      <c r="G782" s="65"/>
      <c r="I782" s="64"/>
      <c r="J782" s="52"/>
      <c r="K782" s="52"/>
      <c r="L782" s="52"/>
      <c r="M782" s="1272">
        <v>0</v>
      </c>
      <c r="N782" s="1273"/>
    </row>
    <row r="783" spans="1:14">
      <c r="A783" s="64"/>
      <c r="B783" s="52" t="s">
        <v>124</v>
      </c>
      <c r="C783" s="52"/>
      <c r="D783" s="52"/>
      <c r="E783" s="1272">
        <f>'Nom. Sic. Sem. 4'!$N$37</f>
        <v>525</v>
      </c>
      <c r="F783" s="1273"/>
      <c r="G783" s="65"/>
      <c r="I783" s="64"/>
      <c r="J783" s="52" t="s">
        <v>124</v>
      </c>
      <c r="K783" s="52"/>
      <c r="L783" s="52"/>
      <c r="M783" s="1272">
        <f>'Nom. Sic. Sem. 4'!$N$38</f>
        <v>0</v>
      </c>
      <c r="N783" s="1273"/>
    </row>
    <row r="784" spans="1:14">
      <c r="A784" s="66">
        <v>0</v>
      </c>
      <c r="B784" s="52" t="s">
        <v>125</v>
      </c>
      <c r="C784" s="52"/>
      <c r="D784" s="52"/>
      <c r="E784" s="1272">
        <v>0</v>
      </c>
      <c r="F784" s="1273"/>
      <c r="G784" s="65"/>
      <c r="I784" s="66">
        <v>0</v>
      </c>
      <c r="J784" s="52" t="s">
        <v>125</v>
      </c>
      <c r="K784" s="52"/>
      <c r="L784" s="52"/>
      <c r="M784" s="1272">
        <v>0</v>
      </c>
      <c r="N784" s="1273"/>
    </row>
    <row r="785" spans="1:14">
      <c r="A785" s="66">
        <v>0</v>
      </c>
      <c r="B785" s="52" t="s">
        <v>126</v>
      </c>
      <c r="C785" s="52"/>
      <c r="D785" s="52"/>
      <c r="E785" s="1272">
        <v>0</v>
      </c>
      <c r="F785" s="1273"/>
      <c r="G785" s="65"/>
      <c r="I785" s="66">
        <v>0</v>
      </c>
      <c r="J785" s="52" t="s">
        <v>126</v>
      </c>
      <c r="K785" s="52"/>
      <c r="L785" s="52"/>
      <c r="M785" s="1272">
        <v>0</v>
      </c>
      <c r="N785" s="1273"/>
    </row>
    <row r="786" spans="1:14">
      <c r="A786" s="66">
        <f>'Nom. Sic. Sem. 4'!V38</f>
        <v>0</v>
      </c>
      <c r="B786" s="226" t="s">
        <v>261</v>
      </c>
      <c r="C786" s="226"/>
      <c r="D786" s="78"/>
      <c r="E786" s="1298">
        <f>'Nom. Sic. Sem. 4'!W37</f>
        <v>0</v>
      </c>
      <c r="F786" s="1299"/>
      <c r="G786" s="65"/>
      <c r="I786" s="66">
        <f>'Nom. Sic. Sem. 4'!V38</f>
        <v>0</v>
      </c>
      <c r="J786" s="226" t="s">
        <v>261</v>
      </c>
      <c r="K786" s="226"/>
      <c r="L786" s="78"/>
      <c r="M786" s="1298">
        <f>'Nom. Sic. Sem. 4'!W38</f>
        <v>0</v>
      </c>
      <c r="N786" s="1299"/>
    </row>
    <row r="787" spans="1:14">
      <c r="A787" s="66">
        <f>'Nom. Sic. Sem. 4'!X37</f>
        <v>1</v>
      </c>
      <c r="B787" s="226" t="s">
        <v>262</v>
      </c>
      <c r="C787" s="226"/>
      <c r="D787" s="78"/>
      <c r="E787" s="1298">
        <f>'Nom. Sic. Sem. 4'!Y37</f>
        <v>2283.75</v>
      </c>
      <c r="F787" s="1299"/>
      <c r="G787" s="65"/>
      <c r="I787" s="66">
        <f>'Nom. Sic. Sem. 4'!X38</f>
        <v>0</v>
      </c>
      <c r="J787" s="226" t="s">
        <v>262</v>
      </c>
      <c r="K787" s="226"/>
      <c r="L787" s="78"/>
      <c r="M787" s="1298">
        <f>'Nom. Sic. Sem. 4'!Y38</f>
        <v>0</v>
      </c>
      <c r="N787" s="1299"/>
    </row>
    <row r="788" spans="1:14">
      <c r="A788" s="66">
        <f>'Nom. Sic. Sem. 4'!$AB$37</f>
        <v>2</v>
      </c>
      <c r="B788" s="52" t="s">
        <v>128</v>
      </c>
      <c r="C788" s="52"/>
      <c r="D788" s="52"/>
      <c r="E788" s="1272">
        <f>'Nom. Sic. Sem. 4'!$AC$37</f>
        <v>3523.5</v>
      </c>
      <c r="F788" s="1273"/>
      <c r="G788" s="65"/>
      <c r="I788" s="66">
        <f>'Nom. Sic. Sem. 4'!$AB$38</f>
        <v>2</v>
      </c>
      <c r="J788" s="52" t="s">
        <v>128</v>
      </c>
      <c r="K788" s="52"/>
      <c r="L788" s="52"/>
      <c r="M788" s="1272">
        <f>'Nom. Sic. Sem. 4'!$AC$38</f>
        <v>0</v>
      </c>
      <c r="N788" s="1273"/>
    </row>
    <row r="789" spans="1:14">
      <c r="A789" s="66">
        <f>'Nom. Sic. Sem. 4'!$O$37</f>
        <v>0</v>
      </c>
      <c r="B789" s="1267" t="str">
        <f>'Nom. Sic. Sem. 1'!$O$4</f>
        <v>PR / RM /F</v>
      </c>
      <c r="C789" s="1267"/>
      <c r="D789" s="1267"/>
      <c r="E789" s="1272">
        <f>'Nom. Sic. Sem. 4'!$P$37</f>
        <v>0</v>
      </c>
      <c r="F789" s="1273"/>
      <c r="G789" s="65"/>
      <c r="I789" s="66">
        <f>'Nom. Sic. Sem. 4'!$O$38</f>
        <v>0</v>
      </c>
      <c r="J789" s="1267" t="str">
        <f>'Nom. Sic. Sem. 1'!$O$4</f>
        <v>PR / RM /F</v>
      </c>
      <c r="K789" s="1267"/>
      <c r="L789" s="1267"/>
      <c r="M789" s="1272">
        <f>'Nom. Sic. Sem. 4'!$P$38</f>
        <v>0</v>
      </c>
      <c r="N789" s="1273"/>
    </row>
    <row r="790" spans="1:14" ht="16.5" customHeight="1">
      <c r="A790" s="51"/>
      <c r="B790" s="1261" t="s">
        <v>10</v>
      </c>
      <c r="C790" s="1261"/>
      <c r="D790" s="52"/>
      <c r="E790" s="1259">
        <f>SUM(E781:F789)</f>
        <v>12332.25</v>
      </c>
      <c r="F790" s="1262"/>
      <c r="G790" s="69"/>
      <c r="I790" s="51"/>
      <c r="J790" s="1261" t="s">
        <v>10</v>
      </c>
      <c r="K790" s="1261"/>
      <c r="L790" s="52"/>
      <c r="M790" s="1259">
        <f>SUM(M781:N789)</f>
        <v>0</v>
      </c>
      <c r="N790" s="1262"/>
    </row>
    <row r="791" spans="1:14">
      <c r="A791" s="1263" t="s">
        <v>105</v>
      </c>
      <c r="B791" s="1248"/>
      <c r="C791" s="1248"/>
      <c r="D791" s="1248"/>
      <c r="E791" s="1257"/>
      <c r="F791" s="1258"/>
      <c r="G791" s="69"/>
      <c r="I791" s="1263" t="s">
        <v>105</v>
      </c>
      <c r="J791" s="1248"/>
      <c r="K791" s="1248"/>
      <c r="L791" s="1248"/>
      <c r="M791" s="1257"/>
      <c r="N791" s="1258"/>
    </row>
    <row r="792" spans="1:14">
      <c r="A792" s="1306" t="s">
        <v>304</v>
      </c>
      <c r="B792" s="1267"/>
      <c r="C792" s="1267"/>
      <c r="D792" s="788" t="e">
        <f>'Nom. Sic. Sem. 4'!#REF!</f>
        <v>#REF!</v>
      </c>
      <c r="E792" s="52"/>
      <c r="F792" s="54"/>
      <c r="G792" s="55"/>
      <c r="I792" s="1307" t="s">
        <v>305</v>
      </c>
      <c r="J792" s="1267"/>
      <c r="K792" s="1267"/>
      <c r="L792" s="786" t="e">
        <f>'Nom. Sic. Sem. 4'!#REF!</f>
        <v>#REF!</v>
      </c>
      <c r="M792" s="52"/>
      <c r="N792" s="54"/>
    </row>
    <row r="793" spans="1:14">
      <c r="A793" s="1266" t="s">
        <v>130</v>
      </c>
      <c r="B793" s="1267"/>
      <c r="C793" s="1267"/>
      <c r="D793" s="73">
        <f>'Nom. Sic. Sem. 4'!$AE$37</f>
        <v>378</v>
      </c>
      <c r="E793" s="73"/>
      <c r="F793" s="54"/>
      <c r="G793" s="55"/>
      <c r="I793" s="1266" t="s">
        <v>130</v>
      </c>
      <c r="J793" s="1267"/>
      <c r="K793" s="1267"/>
      <c r="L793" s="73">
        <f>'Nom. Sic. Sem. 4'!$AE$38</f>
        <v>0</v>
      </c>
      <c r="M793" s="73"/>
      <c r="N793" s="54"/>
    </row>
    <row r="794" spans="1:14">
      <c r="A794" s="72" t="s">
        <v>131</v>
      </c>
      <c r="B794" s="68"/>
      <c r="C794" s="68"/>
      <c r="D794" s="73">
        <f>'Nom. Sic. Sem. 4'!$AF$37</f>
        <v>123.32250000000001</v>
      </c>
      <c r="E794" s="52"/>
      <c r="F794" s="54"/>
      <c r="G794" s="55"/>
      <c r="I794" s="72" t="s">
        <v>131</v>
      </c>
      <c r="J794" s="68"/>
      <c r="K794" s="68"/>
      <c r="L794" s="73">
        <f>'Nom. Sic. Sem. 4'!$AF$38</f>
        <v>0</v>
      </c>
      <c r="M794" s="52"/>
      <c r="N794" s="54"/>
    </row>
    <row r="795" spans="1:14">
      <c r="A795" s="1266" t="s">
        <v>132</v>
      </c>
      <c r="B795" s="1267"/>
      <c r="C795" s="1267"/>
      <c r="D795" s="73">
        <f>'Nom. Sic. Sem. 4'!$AH$37</f>
        <v>0</v>
      </c>
      <c r="E795" s="52"/>
      <c r="F795" s="54"/>
      <c r="G795" s="55"/>
      <c r="I795" s="1266" t="s">
        <v>132</v>
      </c>
      <c r="J795" s="1267"/>
      <c r="K795" s="1267"/>
      <c r="L795" s="73">
        <f>'Nom. Sic. Sem. 4'!$AH$38</f>
        <v>0</v>
      </c>
      <c r="M795" s="52"/>
      <c r="N795" s="54"/>
    </row>
    <row r="796" spans="1:14">
      <c r="A796" s="1266" t="s">
        <v>133</v>
      </c>
      <c r="B796" s="1267"/>
      <c r="C796" s="1267"/>
      <c r="D796" s="73">
        <f>'Nom. Sic. Sem. 4'!$AI$37</f>
        <v>0</v>
      </c>
      <c r="E796" s="52"/>
      <c r="F796" s="54"/>
      <c r="G796" s="55"/>
      <c r="I796" s="1266" t="s">
        <v>133</v>
      </c>
      <c r="J796" s="1267"/>
      <c r="K796" s="1267"/>
      <c r="L796" s="73">
        <f>'Nom. Sic. Sem. 4'!$AI$38</f>
        <v>0</v>
      </c>
      <c r="M796" s="52"/>
      <c r="N796" s="54"/>
    </row>
    <row r="797" spans="1:14" ht="13.5" thickBot="1">
      <c r="A797" s="1268" t="s">
        <v>134</v>
      </c>
      <c r="B797" s="1257"/>
      <c r="C797" s="1257"/>
      <c r="D797" s="52"/>
      <c r="E797" s="1269" t="e">
        <f>SUM(D792:D796)</f>
        <v>#REF!</v>
      </c>
      <c r="F797" s="1258"/>
      <c r="G797" s="69"/>
      <c r="I797" s="1268" t="s">
        <v>134</v>
      </c>
      <c r="J797" s="1257"/>
      <c r="K797" s="1257"/>
      <c r="L797" s="52"/>
      <c r="M797" s="1269" t="e">
        <f>SUM(L792:L796)</f>
        <v>#REF!</v>
      </c>
      <c r="N797" s="1258"/>
    </row>
    <row r="798" spans="1:14" ht="20.25" customHeight="1" thickBot="1">
      <c r="A798" s="51"/>
      <c r="B798" s="1248" t="s">
        <v>104</v>
      </c>
      <c r="C798" s="1248"/>
      <c r="D798" s="1248"/>
      <c r="E798" s="1249" t="e">
        <f>(E790-E797)</f>
        <v>#REF!</v>
      </c>
      <c r="F798" s="1250"/>
      <c r="G798" s="69"/>
      <c r="I798" s="51"/>
      <c r="J798" s="1248" t="s">
        <v>104</v>
      </c>
      <c r="K798" s="1248"/>
      <c r="L798" s="1248"/>
      <c r="M798" s="1249" t="e">
        <f>(M790-M797)</f>
        <v>#REF!</v>
      </c>
      <c r="N798" s="1250"/>
    </row>
    <row r="799" spans="1:14">
      <c r="A799" s="51"/>
      <c r="B799" s="52"/>
      <c r="C799" s="52"/>
      <c r="D799" s="52"/>
      <c r="E799" s="52"/>
      <c r="F799" s="54"/>
      <c r="G799" s="55"/>
      <c r="I799" s="51"/>
      <c r="J799" s="52"/>
      <c r="K799" s="52"/>
      <c r="L799" s="52"/>
      <c r="M799" s="52"/>
      <c r="N799" s="54"/>
    </row>
    <row r="800" spans="1:14">
      <c r="A800" s="51"/>
      <c r="B800" s="52"/>
      <c r="C800" s="52"/>
      <c r="D800" s="52"/>
      <c r="E800" s="52"/>
      <c r="F800" s="54"/>
      <c r="G800" s="55"/>
      <c r="I800" s="51"/>
      <c r="J800" s="52"/>
      <c r="K800" s="52"/>
      <c r="L800" s="52"/>
      <c r="M800" s="52"/>
      <c r="N800" s="54"/>
    </row>
    <row r="801" spans="1:14">
      <c r="A801" s="1253"/>
      <c r="B801" s="1254"/>
      <c r="C801" s="1254"/>
      <c r="D801" s="52" t="s">
        <v>135</v>
      </c>
      <c r="E801" s="52"/>
      <c r="F801" s="54"/>
      <c r="G801" s="55"/>
      <c r="I801" s="1253"/>
      <c r="J801" s="1254"/>
      <c r="K801" s="1254"/>
      <c r="L801" s="52" t="s">
        <v>135</v>
      </c>
      <c r="M801" s="52"/>
      <c r="N801" s="54"/>
    </row>
    <row r="802" spans="1:14">
      <c r="A802" s="1255" t="s">
        <v>136</v>
      </c>
      <c r="B802" s="1256"/>
      <c r="C802" s="1256"/>
      <c r="D802" s="1257" t="s">
        <v>137</v>
      </c>
      <c r="E802" s="1257"/>
      <c r="F802" s="1258"/>
      <c r="G802" s="69"/>
      <c r="I802" s="1255" t="s">
        <v>136</v>
      </c>
      <c r="J802" s="1256"/>
      <c r="K802" s="1256"/>
      <c r="L802" s="1257" t="s">
        <v>137</v>
      </c>
      <c r="M802" s="1257"/>
      <c r="N802" s="1258"/>
    </row>
    <row r="803" spans="1:14" ht="13.5" thickBot="1">
      <c r="A803" s="75"/>
      <c r="B803" s="76"/>
      <c r="C803" s="76"/>
      <c r="D803" s="76"/>
      <c r="E803" s="76"/>
      <c r="F803" s="77"/>
      <c r="G803" s="55"/>
      <c r="I803" s="75"/>
      <c r="J803" s="76"/>
      <c r="K803" s="76"/>
      <c r="L803" s="76"/>
      <c r="M803" s="76"/>
      <c r="N803" s="77"/>
    </row>
    <row r="804" spans="1:14">
      <c r="A804" s="52"/>
      <c r="B804" s="52"/>
      <c r="C804" s="52"/>
      <c r="D804" s="52"/>
      <c r="E804" s="52"/>
      <c r="F804" s="52"/>
      <c r="G804" s="55"/>
      <c r="H804" s="52"/>
      <c r="I804" s="52"/>
      <c r="J804" s="52"/>
      <c r="K804" s="52"/>
      <c r="L804" s="52"/>
      <c r="M804" s="52"/>
      <c r="N804" s="52"/>
    </row>
    <row r="805" spans="1:14" ht="13.5" thickBot="1">
      <c r="G805" s="55"/>
    </row>
    <row r="806" spans="1:14" ht="19.5" customHeight="1">
      <c r="A806" s="1274" t="s">
        <v>138</v>
      </c>
      <c r="B806" s="1275"/>
      <c r="C806" s="1275"/>
      <c r="D806" s="1275"/>
      <c r="E806" s="1275"/>
      <c r="F806" s="1276"/>
      <c r="G806" s="50"/>
      <c r="I806" s="1274" t="s">
        <v>138</v>
      </c>
      <c r="J806" s="1275"/>
      <c r="K806" s="1275"/>
      <c r="L806" s="1275"/>
      <c r="M806" s="1275"/>
      <c r="N806" s="1276"/>
    </row>
    <row r="807" spans="1:14">
      <c r="A807" s="51"/>
      <c r="B807" s="52"/>
      <c r="C807" s="52"/>
      <c r="D807" s="53"/>
      <c r="E807" s="52"/>
      <c r="F807" s="54"/>
      <c r="G807" s="55"/>
      <c r="I807" s="51"/>
      <c r="J807" s="52"/>
      <c r="K807" s="52"/>
      <c r="L807" s="53"/>
      <c r="M807" s="52"/>
      <c r="N807" s="54"/>
    </row>
    <row r="808" spans="1:14">
      <c r="A808" s="56" t="s">
        <v>120</v>
      </c>
      <c r="B808" s="57">
        <f>'Nom. Sic. Sem. 4'!$C$4</f>
        <v>43549</v>
      </c>
      <c r="C808" s="52" t="s">
        <v>16</v>
      </c>
      <c r="D808" s="57">
        <f>'Nom. Sic. Sem. 4'!$G$4</f>
        <v>43555</v>
      </c>
      <c r="E808" s="52" t="s">
        <v>121</v>
      </c>
      <c r="F808" s="54">
        <f>'Nom. Sic. Sem. 4'!$J$4</f>
        <v>2019</v>
      </c>
      <c r="G808" s="55"/>
      <c r="I808" s="56" t="s">
        <v>120</v>
      </c>
      <c r="J808" s="57">
        <f>'Nom. Sic. Sem. 4'!$C$4</f>
        <v>43549</v>
      </c>
      <c r="K808" s="52" t="s">
        <v>16</v>
      </c>
      <c r="L808" s="57">
        <f>'Nom. Sic. Sem. 4'!$G$4</f>
        <v>43555</v>
      </c>
      <c r="M808" s="52" t="s">
        <v>121</v>
      </c>
      <c r="N808" s="54">
        <f>'Nom. Sic. Sem. 4'!$J$4</f>
        <v>2019</v>
      </c>
    </row>
    <row r="809" spans="1:14">
      <c r="A809" s="1277" t="s">
        <v>122</v>
      </c>
      <c r="B809" s="1278"/>
      <c r="C809" s="1279" t="str">
        <f>'Nom. Sic. Sem. 4'!$B$36</f>
        <v>Jorge Alvarez</v>
      </c>
      <c r="D809" s="1279"/>
      <c r="E809" s="1279"/>
      <c r="F809" s="1280"/>
      <c r="G809" s="60"/>
      <c r="I809" s="1277" t="s">
        <v>122</v>
      </c>
      <c r="J809" s="1278"/>
      <c r="K809" s="1279" t="e">
        <f>'Nom. Sic. Sem. 4'!#REF!</f>
        <v>#REF!</v>
      </c>
      <c r="L809" s="1279"/>
      <c r="M809" s="1279"/>
      <c r="N809" s="1280"/>
    </row>
    <row r="810" spans="1:14">
      <c r="A810" s="58"/>
      <c r="B810" s="59"/>
      <c r="C810" s="61"/>
      <c r="D810" s="61"/>
      <c r="E810" s="61"/>
      <c r="F810" s="62"/>
      <c r="G810" s="63"/>
      <c r="I810" s="58"/>
      <c r="J810" s="59"/>
      <c r="K810" s="61"/>
      <c r="L810" s="61"/>
      <c r="M810" s="61"/>
      <c r="N810" s="62"/>
    </row>
    <row r="811" spans="1:14">
      <c r="A811" s="64">
        <f>'Nom. Sic. Sem. 4'!$L$36</f>
        <v>5</v>
      </c>
      <c r="B811" s="52" t="s">
        <v>123</v>
      </c>
      <c r="C811" s="52"/>
      <c r="D811" s="52"/>
      <c r="E811" s="1272">
        <f>'Nom. Sic. Sem. 4'!$M$36</f>
        <v>3000</v>
      </c>
      <c r="F811" s="1273"/>
      <c r="G811" s="65"/>
      <c r="I811" s="64" t="e">
        <f>'Nom. Sic. Sem. 4'!#REF!</f>
        <v>#REF!</v>
      </c>
      <c r="J811" s="52" t="s">
        <v>123</v>
      </c>
      <c r="K811" s="52"/>
      <c r="L811" s="52"/>
      <c r="M811" s="1272" t="e">
        <f>'Nom. Sic. Sem. 4'!#REF!</f>
        <v>#REF!</v>
      </c>
      <c r="N811" s="1273"/>
    </row>
    <row r="812" spans="1:14">
      <c r="A812" s="64"/>
      <c r="B812" s="52"/>
      <c r="C812" s="52"/>
      <c r="D812" s="52"/>
      <c r="E812" s="1272">
        <v>0</v>
      </c>
      <c r="F812" s="1273"/>
      <c r="G812" s="65"/>
      <c r="I812" s="64"/>
      <c r="J812" s="52"/>
      <c r="K812" s="52"/>
      <c r="L812" s="52"/>
      <c r="M812" s="1272">
        <v>0</v>
      </c>
      <c r="N812" s="1273"/>
    </row>
    <row r="813" spans="1:14">
      <c r="A813" s="64"/>
      <c r="B813" s="52" t="s">
        <v>124</v>
      </c>
      <c r="C813" s="52"/>
      <c r="D813" s="52"/>
      <c r="E813" s="1272">
        <f>'Nom. Sic. Sem. 4'!$N$36</f>
        <v>1050</v>
      </c>
      <c r="F813" s="1273"/>
      <c r="G813" s="65"/>
      <c r="I813" s="64"/>
      <c r="J813" s="52" t="s">
        <v>124</v>
      </c>
      <c r="K813" s="52"/>
      <c r="L813" s="52"/>
      <c r="M813" s="1272" t="e">
        <f>'Nom. Sic. Sem. 4'!#REF!</f>
        <v>#REF!</v>
      </c>
      <c r="N813" s="1273"/>
    </row>
    <row r="814" spans="1:14">
      <c r="A814" s="66">
        <v>0</v>
      </c>
      <c r="B814" s="52" t="s">
        <v>125</v>
      </c>
      <c r="C814" s="52"/>
      <c r="D814" s="52"/>
      <c r="E814" s="1272">
        <v>0</v>
      </c>
      <c r="F814" s="1273"/>
      <c r="G814" s="65"/>
      <c r="I814" s="66">
        <v>0</v>
      </c>
      <c r="J814" s="52" t="s">
        <v>125</v>
      </c>
      <c r="K814" s="52"/>
      <c r="L814" s="52"/>
      <c r="M814" s="1272"/>
      <c r="N814" s="1273"/>
    </row>
    <row r="815" spans="1:14">
      <c r="A815" s="66">
        <v>0</v>
      </c>
      <c r="B815" s="52" t="s">
        <v>126</v>
      </c>
      <c r="C815" s="52"/>
      <c r="D815" s="52"/>
      <c r="E815" s="1272">
        <v>0</v>
      </c>
      <c r="F815" s="1273"/>
      <c r="G815" s="65"/>
      <c r="I815" s="66">
        <v>0</v>
      </c>
      <c r="J815" s="52" t="s">
        <v>126</v>
      </c>
      <c r="K815" s="52"/>
      <c r="L815" s="52"/>
      <c r="M815" s="1272">
        <v>0</v>
      </c>
      <c r="N815" s="1273"/>
    </row>
    <row r="816" spans="1:14">
      <c r="A816" s="66">
        <f>'Nom. Sic. Sem. 4'!V36</f>
        <v>0</v>
      </c>
      <c r="B816" s="226" t="s">
        <v>261</v>
      </c>
      <c r="C816" s="226"/>
      <c r="D816" s="78"/>
      <c r="E816" s="1298">
        <f>'Nom. Sic. Sem. 4'!W36</f>
        <v>0</v>
      </c>
      <c r="F816" s="1299"/>
      <c r="G816" s="65"/>
      <c r="I816" s="66" t="e">
        <f>'Nom. Sic. Sem. 4'!#REF!</f>
        <v>#REF!</v>
      </c>
      <c r="J816" s="226" t="s">
        <v>261</v>
      </c>
      <c r="K816" s="226"/>
      <c r="L816" s="78"/>
      <c r="M816" s="1298" t="e">
        <f>'Nom. Sic. Sem. 4'!#REF!</f>
        <v>#REF!</v>
      </c>
      <c r="N816" s="1299"/>
    </row>
    <row r="817" spans="1:14">
      <c r="A817" s="66">
        <f>'Nom. Sic. Sem. 4'!X36</f>
        <v>1</v>
      </c>
      <c r="B817" s="226" t="s">
        <v>262</v>
      </c>
      <c r="C817" s="226"/>
      <c r="D817" s="78"/>
      <c r="E817" s="1298">
        <f>'Nom. Sic. Sem. 4'!Y36</f>
        <v>1417.5</v>
      </c>
      <c r="F817" s="1299"/>
      <c r="G817" s="65"/>
      <c r="I817" s="66" t="e">
        <f>'Nom. Sic. Sem. 4'!#REF!</f>
        <v>#REF!</v>
      </c>
      <c r="J817" s="226" t="s">
        <v>262</v>
      </c>
      <c r="K817" s="226"/>
      <c r="L817" s="78"/>
      <c r="M817" s="1298" t="e">
        <f>'Nom. Sic. Sem. 4'!#REF!</f>
        <v>#REF!</v>
      </c>
      <c r="N817" s="1299"/>
    </row>
    <row r="818" spans="1:14">
      <c r="A818" s="66">
        <f>'Nom. Sic. Sem. 4'!$AB$36</f>
        <v>2</v>
      </c>
      <c r="B818" s="52" t="s">
        <v>128</v>
      </c>
      <c r="C818" s="52"/>
      <c r="D818" s="52"/>
      <c r="E818" s="1272">
        <f>'Nom. Sic. Sem. 4'!$AC$36</f>
        <v>2187</v>
      </c>
      <c r="F818" s="1273"/>
      <c r="G818" s="65"/>
      <c r="I818" s="66" t="e">
        <f>'Nom. Sic. Sem. 4'!#REF!</f>
        <v>#REF!</v>
      </c>
      <c r="J818" s="52" t="s">
        <v>128</v>
      </c>
      <c r="K818" s="52"/>
      <c r="L818" s="52"/>
      <c r="M818" s="1272" t="e">
        <f>'Nom. Sic. Sem. 4'!#REF!</f>
        <v>#REF!</v>
      </c>
      <c r="N818" s="1273"/>
    </row>
    <row r="819" spans="1:14">
      <c r="A819" s="66">
        <f>'Nom. Sic. Sem. 4'!$O$36</f>
        <v>0</v>
      </c>
      <c r="B819" s="1267" t="str">
        <f>'Nom. Sic. Sem. 1'!$O$4</f>
        <v>PR / RM /F</v>
      </c>
      <c r="C819" s="1267"/>
      <c r="D819" s="1267"/>
      <c r="E819" s="1272">
        <f>'Nom. Sic. Sem. 4'!$P$36</f>
        <v>0</v>
      </c>
      <c r="F819" s="1273"/>
      <c r="G819" s="65"/>
      <c r="I819" s="66" t="e">
        <f>'Nom. Sic. Sem. 4'!#REF!</f>
        <v>#REF!</v>
      </c>
      <c r="J819" s="1267" t="str">
        <f>'Nom. Sic. Sem. 1'!$O$4</f>
        <v>PR / RM /F</v>
      </c>
      <c r="K819" s="1267"/>
      <c r="L819" s="1267"/>
      <c r="M819" s="1272" t="e">
        <f>'Nom. Sic. Sem. 4'!#REF!</f>
        <v>#REF!</v>
      </c>
      <c r="N819" s="1273"/>
    </row>
    <row r="820" spans="1:14" ht="16.5" customHeight="1">
      <c r="A820" s="51"/>
      <c r="B820" s="1261" t="s">
        <v>10</v>
      </c>
      <c r="C820" s="1261"/>
      <c r="D820" s="52"/>
      <c r="E820" s="1259">
        <f>SUM(E811:F819)</f>
        <v>7654.5</v>
      </c>
      <c r="F820" s="1262"/>
      <c r="G820" s="69"/>
      <c r="I820" s="51"/>
      <c r="J820" s="1261" t="s">
        <v>10</v>
      </c>
      <c r="K820" s="1261"/>
      <c r="L820" s="52"/>
      <c r="M820" s="1259" t="e">
        <f>SUM(M811:N819)</f>
        <v>#REF!</v>
      </c>
      <c r="N820" s="1262"/>
    </row>
    <row r="821" spans="1:14">
      <c r="A821" s="1263" t="s">
        <v>105</v>
      </c>
      <c r="B821" s="1248"/>
      <c r="C821" s="1248"/>
      <c r="D821" s="1248"/>
      <c r="E821" s="1257"/>
      <c r="F821" s="1258"/>
      <c r="G821" s="69"/>
      <c r="I821" s="1263" t="s">
        <v>105</v>
      </c>
      <c r="J821" s="1248"/>
      <c r="K821" s="1248"/>
      <c r="L821" s="1248"/>
      <c r="M821" s="1257"/>
      <c r="N821" s="1258"/>
    </row>
    <row r="822" spans="1:14">
      <c r="A822" s="1266" t="s">
        <v>129</v>
      </c>
      <c r="B822" s="1267"/>
      <c r="C822" s="1267"/>
      <c r="D822" s="73">
        <f>'Nom. Sic. Sem. 4'!$AG$36</f>
        <v>0</v>
      </c>
      <c r="E822" s="52"/>
      <c r="F822" s="54"/>
      <c r="G822" s="55"/>
      <c r="I822" s="1266" t="s">
        <v>129</v>
      </c>
      <c r="J822" s="1267"/>
      <c r="K822" s="1267"/>
      <c r="L822" s="73" t="e">
        <f>'Nom. Sic. Sem. 4'!#REF!</f>
        <v>#REF!</v>
      </c>
      <c r="M822" s="52"/>
      <c r="N822" s="54"/>
    </row>
    <row r="823" spans="1:14">
      <c r="A823" s="1266" t="s">
        <v>130</v>
      </c>
      <c r="B823" s="1267"/>
      <c r="C823" s="1267"/>
      <c r="D823" s="73">
        <f>'Nom. Sic. Sem. 4'!$AE$36</f>
        <v>189</v>
      </c>
      <c r="E823" s="73"/>
      <c r="F823" s="54"/>
      <c r="G823" s="55"/>
      <c r="I823" s="1266" t="s">
        <v>130</v>
      </c>
      <c r="J823" s="1267"/>
      <c r="K823" s="1267"/>
      <c r="L823" s="73" t="e">
        <f>'Nom. Sic. Sem. 4'!#REF!</f>
        <v>#REF!</v>
      </c>
      <c r="M823" s="73"/>
      <c r="N823" s="54"/>
    </row>
    <row r="824" spans="1:14">
      <c r="A824" s="72" t="s">
        <v>131</v>
      </c>
      <c r="B824" s="68"/>
      <c r="C824" s="68"/>
      <c r="D824" s="73">
        <f>'Nom. Sic. Sem. 4'!$AF$36</f>
        <v>76.545000000000002</v>
      </c>
      <c r="E824" s="52"/>
      <c r="F824" s="54"/>
      <c r="G824" s="55"/>
      <c r="I824" s="72" t="s">
        <v>131</v>
      </c>
      <c r="J824" s="68"/>
      <c r="K824" s="68"/>
      <c r="L824" s="73" t="e">
        <f>'Nom. Sic. Sem. 4'!#REF!</f>
        <v>#REF!</v>
      </c>
      <c r="M824" s="52"/>
      <c r="N824" s="54"/>
    </row>
    <row r="825" spans="1:14">
      <c r="A825" s="1266" t="s">
        <v>132</v>
      </c>
      <c r="B825" s="1267"/>
      <c r="C825" s="1267"/>
      <c r="D825" s="73">
        <f>'Nom. Sic. Sem. 4'!$AH$36</f>
        <v>0</v>
      </c>
      <c r="E825" s="52"/>
      <c r="F825" s="54"/>
      <c r="G825" s="55"/>
      <c r="I825" s="1266" t="s">
        <v>132</v>
      </c>
      <c r="J825" s="1267"/>
      <c r="K825" s="1267"/>
      <c r="L825" s="73" t="e">
        <f>'Nom. Sic. Sem. 4'!#REF!</f>
        <v>#REF!</v>
      </c>
      <c r="M825" s="52"/>
      <c r="N825" s="54"/>
    </row>
    <row r="826" spans="1:14">
      <c r="A826" s="1266" t="s">
        <v>133</v>
      </c>
      <c r="B826" s="1267"/>
      <c r="C826" s="1267"/>
      <c r="D826" s="73">
        <f>'Nom. Sic. Sem. 4'!$AI$36</f>
        <v>76.545000000000002</v>
      </c>
      <c r="E826" s="52"/>
      <c r="F826" s="54"/>
      <c r="G826" s="55"/>
      <c r="I826" s="1266" t="s">
        <v>133</v>
      </c>
      <c r="J826" s="1267"/>
      <c r="K826" s="1267"/>
      <c r="L826" s="73" t="e">
        <f>'Nom. Sic. Sem. 4'!#REF!</f>
        <v>#REF!</v>
      </c>
      <c r="M826" s="52"/>
      <c r="N826" s="54"/>
    </row>
    <row r="827" spans="1:14" ht="13.5" thickBot="1">
      <c r="A827" s="1268" t="s">
        <v>134</v>
      </c>
      <c r="B827" s="1257"/>
      <c r="C827" s="1257"/>
      <c r="D827" s="52"/>
      <c r="E827" s="1269">
        <f>SUM(D822:D826)</f>
        <v>342.09000000000003</v>
      </c>
      <c r="F827" s="1258"/>
      <c r="G827" s="69"/>
      <c r="I827" s="1268" t="s">
        <v>134</v>
      </c>
      <c r="J827" s="1257"/>
      <c r="K827" s="1257"/>
      <c r="L827" s="52"/>
      <c r="M827" s="1269" t="e">
        <f>SUM(L822:L826)</f>
        <v>#REF!</v>
      </c>
      <c r="N827" s="1258"/>
    </row>
    <row r="828" spans="1:14" ht="20.25" customHeight="1" thickBot="1">
      <c r="A828" s="51"/>
      <c r="B828" s="1248" t="s">
        <v>104</v>
      </c>
      <c r="C828" s="1248"/>
      <c r="D828" s="1248"/>
      <c r="E828" s="1249">
        <f>(E820-E827)</f>
        <v>7312.41</v>
      </c>
      <c r="F828" s="1250"/>
      <c r="G828" s="69"/>
      <c r="I828" s="51"/>
      <c r="J828" s="1248" t="s">
        <v>104</v>
      </c>
      <c r="K828" s="1248"/>
      <c r="L828" s="1248"/>
      <c r="M828" s="1249" t="e">
        <f>(M820-M827)</f>
        <v>#REF!</v>
      </c>
      <c r="N828" s="1250"/>
    </row>
    <row r="829" spans="1:14">
      <c r="A829" s="51"/>
      <c r="B829" s="52"/>
      <c r="C829" s="52"/>
      <c r="D829" s="52"/>
      <c r="E829" s="52"/>
      <c r="F829" s="54"/>
      <c r="G829" s="55"/>
      <c r="I829" s="51"/>
      <c r="J829" s="52"/>
      <c r="K829" s="52"/>
      <c r="L829" s="52"/>
      <c r="M829" s="52"/>
      <c r="N829" s="54"/>
    </row>
    <row r="830" spans="1:14">
      <c r="A830" s="51"/>
      <c r="B830" s="52"/>
      <c r="C830" s="52"/>
      <c r="D830" s="52"/>
      <c r="E830" s="52"/>
      <c r="F830" s="54"/>
      <c r="G830" s="55"/>
      <c r="I830" s="51"/>
      <c r="J830" s="52"/>
      <c r="K830" s="52"/>
      <c r="L830" s="52"/>
      <c r="M830" s="52"/>
      <c r="N830" s="54"/>
    </row>
    <row r="831" spans="1:14">
      <c r="A831" s="1253"/>
      <c r="B831" s="1254"/>
      <c r="C831" s="1254"/>
      <c r="D831" s="52" t="s">
        <v>135</v>
      </c>
      <c r="E831" s="52"/>
      <c r="F831" s="54"/>
      <c r="G831" s="55"/>
      <c r="I831" s="1253"/>
      <c r="J831" s="1254"/>
      <c r="K831" s="1254"/>
      <c r="L831" s="52" t="s">
        <v>135</v>
      </c>
      <c r="M831" s="52"/>
      <c r="N831" s="54"/>
    </row>
    <row r="832" spans="1:14">
      <c r="A832" s="1255" t="s">
        <v>136</v>
      </c>
      <c r="B832" s="1256"/>
      <c r="C832" s="1256"/>
      <c r="D832" s="1257" t="s">
        <v>137</v>
      </c>
      <c r="E832" s="1257"/>
      <c r="F832" s="1258"/>
      <c r="G832" s="69"/>
      <c r="I832" s="1255" t="s">
        <v>136</v>
      </c>
      <c r="J832" s="1256"/>
      <c r="K832" s="1256"/>
      <c r="L832" s="1257" t="s">
        <v>137</v>
      </c>
      <c r="M832" s="1257"/>
      <c r="N832" s="1258"/>
    </row>
    <row r="833" spans="1:14" ht="13.5" thickBot="1">
      <c r="A833" s="75"/>
      <c r="B833" s="76"/>
      <c r="C833" s="76"/>
      <c r="D833" s="76"/>
      <c r="E833" s="76"/>
      <c r="F833" s="77"/>
      <c r="G833" s="55"/>
      <c r="I833" s="75"/>
      <c r="J833" s="76"/>
      <c r="K833" s="76"/>
      <c r="L833" s="76"/>
      <c r="M833" s="76"/>
      <c r="N833" s="77"/>
    </row>
    <row r="839" spans="1:14" ht="13.5" thickBot="1"/>
    <row r="840" spans="1:14">
      <c r="A840" s="1274" t="s">
        <v>138</v>
      </c>
      <c r="B840" s="1275"/>
      <c r="C840" s="1275"/>
      <c r="D840" s="1275"/>
      <c r="E840" s="1275"/>
      <c r="F840" s="1276"/>
      <c r="H840" s="1274" t="s">
        <v>138</v>
      </c>
      <c r="I840" s="1275"/>
      <c r="J840" s="1275"/>
      <c r="K840" s="1275"/>
      <c r="L840" s="1275"/>
      <c r="M840" s="1276"/>
    </row>
    <row r="841" spans="1:14">
      <c r="A841" s="51"/>
      <c r="B841" s="52"/>
      <c r="C841" s="52"/>
      <c r="D841" s="53"/>
      <c r="E841" s="52"/>
      <c r="F841" s="54"/>
      <c r="H841" s="51"/>
      <c r="I841" s="52"/>
      <c r="J841" s="52"/>
      <c r="K841" s="53"/>
      <c r="L841" s="52"/>
      <c r="M841" s="54"/>
    </row>
    <row r="842" spans="1:14">
      <c r="A842" s="56" t="s">
        <v>120</v>
      </c>
      <c r="B842" s="57">
        <f>'Nom. Sic. Sem. 4'!$C$4</f>
        <v>43549</v>
      </c>
      <c r="C842" s="52" t="s">
        <v>16</v>
      </c>
      <c r="D842" s="57">
        <f>'Nom. Sic. Sem. 4'!$G$4</f>
        <v>43555</v>
      </c>
      <c r="E842" s="52" t="s">
        <v>121</v>
      </c>
      <c r="F842" s="54">
        <f>'Nom. Sic. Sem. 4'!$J$4</f>
        <v>2019</v>
      </c>
      <c r="H842" s="56" t="s">
        <v>120</v>
      </c>
      <c r="I842" s="57">
        <f>'Nom. Sic. Sem. 4'!$C$4</f>
        <v>43549</v>
      </c>
      <c r="J842" s="52" t="s">
        <v>16</v>
      </c>
      <c r="K842" s="57">
        <f>'Nom. Sic. Sem. 4'!$G$4</f>
        <v>43555</v>
      </c>
      <c r="L842" s="52" t="s">
        <v>121</v>
      </c>
      <c r="M842" s="54">
        <f>'Nom. Sic. Sem. 4'!$J$4</f>
        <v>2019</v>
      </c>
    </row>
    <row r="843" spans="1:14">
      <c r="A843" s="1277" t="s">
        <v>122</v>
      </c>
      <c r="B843" s="1278"/>
      <c r="C843" s="1279" t="e">
        <f>'Nom. Sic. Sem. 4'!#REF!</f>
        <v>#REF!</v>
      </c>
      <c r="D843" s="1279"/>
      <c r="E843" s="1279"/>
      <c r="F843" s="1280"/>
      <c r="H843" s="1277" t="s">
        <v>122</v>
      </c>
      <c r="I843" s="1278"/>
      <c r="J843" s="1279" t="str">
        <f>'Nom. Sic. Sem. 4'!$B$32</f>
        <v>Nabol Alvarez</v>
      </c>
      <c r="K843" s="1279"/>
      <c r="L843" s="1279"/>
      <c r="M843" s="1280"/>
    </row>
    <row r="844" spans="1:14">
      <c r="A844" s="58"/>
      <c r="B844" s="59"/>
      <c r="C844" s="61"/>
      <c r="D844" s="61"/>
      <c r="E844" s="61"/>
      <c r="F844" s="62"/>
      <c r="H844" s="58"/>
      <c r="I844" s="59"/>
      <c r="J844" s="61"/>
      <c r="K844" s="61"/>
      <c r="L844" s="61"/>
      <c r="M844" s="62"/>
    </row>
    <row r="845" spans="1:14">
      <c r="A845" s="64" t="e">
        <f>'Nom. Sic. Sem. 4'!#REF!</f>
        <v>#REF!</v>
      </c>
      <c r="B845" s="52" t="s">
        <v>123</v>
      </c>
      <c r="C845" s="52"/>
      <c r="D845" s="52"/>
      <c r="E845" s="1272" t="e">
        <f>'Nom. Sic. Sem. 4'!#REF!</f>
        <v>#REF!</v>
      </c>
      <c r="F845" s="1273"/>
      <c r="H845" s="64">
        <f>'Nom. Sic. Sem. 4'!$L$32</f>
        <v>5</v>
      </c>
      <c r="I845" s="52" t="s">
        <v>123</v>
      </c>
      <c r="J845" s="52"/>
      <c r="K845" s="52"/>
      <c r="L845" s="1272">
        <f>'Nom. Sic. Sem. 4'!$M$32</f>
        <v>3000</v>
      </c>
      <c r="M845" s="1273"/>
    </row>
    <row r="846" spans="1:14">
      <c r="A846" s="64"/>
      <c r="B846" s="52"/>
      <c r="C846" s="52"/>
      <c r="D846" s="52"/>
      <c r="E846" s="1272">
        <v>0</v>
      </c>
      <c r="F846" s="1273"/>
      <c r="H846" s="64"/>
      <c r="I846" s="52"/>
      <c r="J846" s="52"/>
      <c r="K846" s="52"/>
      <c r="L846" s="1272">
        <v>0</v>
      </c>
      <c r="M846" s="1273"/>
    </row>
    <row r="847" spans="1:14">
      <c r="A847" s="64"/>
      <c r="B847" s="52" t="s">
        <v>124</v>
      </c>
      <c r="C847" s="52"/>
      <c r="D847" s="52"/>
      <c r="E847" s="1272" t="e">
        <f>'Nom. Sic. Sem. 4'!#REF!</f>
        <v>#REF!</v>
      </c>
      <c r="F847" s="1273"/>
      <c r="H847" s="64"/>
      <c r="I847" s="52" t="s">
        <v>124</v>
      </c>
      <c r="J847" s="52"/>
      <c r="K847" s="52"/>
      <c r="L847" s="1272">
        <f>'Nom. Sic. Sem. 4'!$N$32</f>
        <v>0</v>
      </c>
      <c r="M847" s="1273"/>
    </row>
    <row r="848" spans="1:14">
      <c r="A848" s="66">
        <v>0</v>
      </c>
      <c r="B848" s="52" t="s">
        <v>125</v>
      </c>
      <c r="C848" s="52"/>
      <c r="D848" s="52"/>
      <c r="E848" s="1272">
        <v>0</v>
      </c>
      <c r="F848" s="1273"/>
      <c r="H848" s="66">
        <v>0</v>
      </c>
      <c r="I848" s="52" t="s">
        <v>125</v>
      </c>
      <c r="J848" s="52"/>
      <c r="K848" s="52"/>
      <c r="L848" s="1272">
        <v>0</v>
      </c>
      <c r="M848" s="1273"/>
    </row>
    <row r="849" spans="1:13">
      <c r="A849" s="66">
        <v>0</v>
      </c>
      <c r="B849" s="52" t="s">
        <v>126</v>
      </c>
      <c r="C849" s="52"/>
      <c r="D849" s="52"/>
      <c r="E849" s="1272">
        <v>0</v>
      </c>
      <c r="F849" s="1273"/>
      <c r="H849" s="66">
        <v>0</v>
      </c>
      <c r="I849" s="52" t="s">
        <v>126</v>
      </c>
      <c r="J849" s="52"/>
      <c r="K849" s="52"/>
      <c r="L849" s="1272">
        <v>0</v>
      </c>
      <c r="M849" s="1273"/>
    </row>
    <row r="850" spans="1:13">
      <c r="A850" s="66" t="e">
        <f>'Nom. Sic. Sem. 4'!#REF!</f>
        <v>#REF!</v>
      </c>
      <c r="B850" s="226" t="s">
        <v>261</v>
      </c>
      <c r="C850" s="226"/>
      <c r="D850" s="78"/>
      <c r="E850" s="1298" t="e">
        <f>'Nom. Sic. Sem. 4'!#REF!</f>
        <v>#REF!</v>
      </c>
      <c r="F850" s="1299"/>
      <c r="H850" s="66">
        <f>'Nom. Sic. Sem. 4'!V32</f>
        <v>0</v>
      </c>
      <c r="I850" s="226" t="s">
        <v>261</v>
      </c>
      <c r="J850" s="226"/>
      <c r="K850" s="78"/>
      <c r="L850" s="1298">
        <f>'Nom. Sic. Sem. 4'!W32</f>
        <v>0</v>
      </c>
      <c r="M850" s="1299"/>
    </row>
    <row r="851" spans="1:13">
      <c r="A851" s="66" t="e">
        <f>'Nom. Sic. Sem. 4'!#REF!</f>
        <v>#REF!</v>
      </c>
      <c r="B851" s="226" t="s">
        <v>262</v>
      </c>
      <c r="C851" s="226"/>
      <c r="D851" s="78"/>
      <c r="E851" s="1298" t="e">
        <f>'Nom. Sic. Sem. 4'!#REF!</f>
        <v>#REF!</v>
      </c>
      <c r="F851" s="1299"/>
      <c r="H851" s="66">
        <f>'Nom. Sic. Sem. 4'!X32</f>
        <v>1</v>
      </c>
      <c r="I851" s="226" t="s">
        <v>262</v>
      </c>
      <c r="J851" s="226"/>
      <c r="K851" s="78"/>
      <c r="L851" s="1298">
        <f>'Nom. Sic. Sem. 4'!Y32</f>
        <v>1050</v>
      </c>
      <c r="M851" s="1299"/>
    </row>
    <row r="852" spans="1:13">
      <c r="A852" s="66" t="e">
        <f>'Nom. Sic. Sem. 4'!#REF!</f>
        <v>#REF!</v>
      </c>
      <c r="B852" s="52" t="s">
        <v>128</v>
      </c>
      <c r="C852" s="52"/>
      <c r="D852" s="52"/>
      <c r="E852" s="1272" t="e">
        <f>'Nom. Sic. Sem. 4'!#REF!</f>
        <v>#REF!</v>
      </c>
      <c r="F852" s="1273"/>
      <c r="H852" s="66">
        <f>'Nom. Sic. Sem. 4'!$AB$32</f>
        <v>2</v>
      </c>
      <c r="I852" s="52" t="s">
        <v>128</v>
      </c>
      <c r="J852" s="52"/>
      <c r="K852" s="52"/>
      <c r="L852" s="1272">
        <f>'Nom. Sic. Sem. 4'!$AC$32</f>
        <v>1620</v>
      </c>
      <c r="M852" s="1273"/>
    </row>
    <row r="853" spans="1:13">
      <c r="A853" s="66" t="e">
        <f>'Nom. Sic. Sem. 4'!#REF!</f>
        <v>#REF!</v>
      </c>
      <c r="B853" s="1267" t="str">
        <f>'Nom. Sic. Sem. 1'!$O$4</f>
        <v>PR / RM /F</v>
      </c>
      <c r="C853" s="1267"/>
      <c r="D853" s="1267"/>
      <c r="E853" s="1272" t="e">
        <f>'Nom. Sic. Sem. 4'!#REF!</f>
        <v>#REF!</v>
      </c>
      <c r="F853" s="1273"/>
      <c r="H853" s="66">
        <f>'Nom. Sic. Sem. 4'!$O$32</f>
        <v>0</v>
      </c>
      <c r="I853" s="1267" t="str">
        <f>'Nom. Sic. Sem. 1'!$O$4</f>
        <v>PR / RM /F</v>
      </c>
      <c r="J853" s="1267"/>
      <c r="K853" s="1267"/>
      <c r="L853" s="1272">
        <f>'Nom. Sic. Sem. 4'!$P$32</f>
        <v>0</v>
      </c>
      <c r="M853" s="1273"/>
    </row>
    <row r="854" spans="1:13">
      <c r="A854" s="51"/>
      <c r="B854" s="1261" t="s">
        <v>10</v>
      </c>
      <c r="C854" s="1261"/>
      <c r="D854" s="52"/>
      <c r="E854" s="1259" t="e">
        <f>SUM(E845:F853)</f>
        <v>#REF!</v>
      </c>
      <c r="F854" s="1262"/>
      <c r="H854" s="51"/>
      <c r="I854" s="1261" t="s">
        <v>10</v>
      </c>
      <c r="J854" s="1261"/>
      <c r="K854" s="52"/>
      <c r="L854" s="1259">
        <f>SUM(L845:M853)</f>
        <v>5670</v>
      </c>
      <c r="M854" s="1262"/>
    </row>
    <row r="855" spans="1:13">
      <c r="A855" s="1263" t="s">
        <v>105</v>
      </c>
      <c r="B855" s="1248"/>
      <c r="C855" s="1248"/>
      <c r="D855" s="1248"/>
      <c r="E855" s="1257"/>
      <c r="F855" s="1258"/>
      <c r="H855" s="1263" t="s">
        <v>105</v>
      </c>
      <c r="I855" s="1248"/>
      <c r="J855" s="1248"/>
      <c r="K855" s="1248"/>
      <c r="L855" s="1257"/>
      <c r="M855" s="1258"/>
    </row>
    <row r="856" spans="1:13">
      <c r="A856" s="1266" t="s">
        <v>129</v>
      </c>
      <c r="B856" s="1267"/>
      <c r="C856" s="1267"/>
      <c r="D856" s="73" t="e">
        <f>'Nom. Sic. Sem. 4'!#REF!</f>
        <v>#REF!</v>
      </c>
      <c r="E856" s="52"/>
      <c r="F856" s="54"/>
      <c r="H856" s="1266" t="s">
        <v>129</v>
      </c>
      <c r="I856" s="1267"/>
      <c r="J856" s="1267"/>
      <c r="K856" s="73">
        <f>'Nom. Sic. Sem. 4'!$AG$32</f>
        <v>0</v>
      </c>
      <c r="L856" s="52"/>
      <c r="M856" s="54"/>
    </row>
    <row r="857" spans="1:13">
      <c r="A857" s="1266" t="s">
        <v>130</v>
      </c>
      <c r="B857" s="1267"/>
      <c r="C857" s="1267"/>
      <c r="D857" s="73" t="e">
        <f>'Nom. Sic. Sem. 4'!#REF!</f>
        <v>#REF!</v>
      </c>
      <c r="E857" s="73"/>
      <c r="F857" s="54"/>
      <c r="H857" s="1266" t="s">
        <v>130</v>
      </c>
      <c r="I857" s="1267"/>
      <c r="J857" s="1267"/>
      <c r="K857" s="73">
        <f>'Nom. Sic. Sem. 4'!$AE$32</f>
        <v>0</v>
      </c>
      <c r="L857" s="73"/>
      <c r="M857" s="54"/>
    </row>
    <row r="858" spans="1:13">
      <c r="A858" s="72" t="s">
        <v>131</v>
      </c>
      <c r="B858" s="68"/>
      <c r="C858" s="68"/>
      <c r="D858" s="73" t="e">
        <f>'Nom. Sic. Sem. 4'!#REF!</f>
        <v>#REF!</v>
      </c>
      <c r="E858" s="52"/>
      <c r="F858" s="54"/>
      <c r="H858" s="72" t="s">
        <v>131</v>
      </c>
      <c r="I858" s="68"/>
      <c r="J858" s="68"/>
      <c r="K858" s="73">
        <f>'Nom. Sic. Sem. 4'!$AF$32</f>
        <v>56.7</v>
      </c>
      <c r="L858" s="52"/>
      <c r="M858" s="54"/>
    </row>
    <row r="859" spans="1:13">
      <c r="A859" s="1266" t="s">
        <v>132</v>
      </c>
      <c r="B859" s="1267"/>
      <c r="C859" s="1267"/>
      <c r="D859" s="73" t="e">
        <f>'Nom. Sic. Sem. 4'!#REF!</f>
        <v>#REF!</v>
      </c>
      <c r="E859" s="52"/>
      <c r="F859" s="54"/>
      <c r="H859" s="1266" t="s">
        <v>132</v>
      </c>
      <c r="I859" s="1267"/>
      <c r="J859" s="1267"/>
      <c r="K859" s="73">
        <f>'Nom. Sic. Sem. 4'!$AH$32</f>
        <v>0</v>
      </c>
      <c r="L859" s="52"/>
      <c r="M859" s="54"/>
    </row>
    <row r="860" spans="1:13">
      <c r="A860" s="1266" t="s">
        <v>133</v>
      </c>
      <c r="B860" s="1267"/>
      <c r="C860" s="1267"/>
      <c r="D860" s="73" t="e">
        <f>'Nom. Sic. Sem. 4'!#REF!</f>
        <v>#REF!</v>
      </c>
      <c r="E860" s="52"/>
      <c r="F860" s="54"/>
      <c r="H860" s="1266" t="s">
        <v>133</v>
      </c>
      <c r="I860" s="1267"/>
      <c r="J860" s="1267"/>
      <c r="K860" s="73">
        <f>'Nom. Sic. Sem. 4'!$AI$32</f>
        <v>56.7</v>
      </c>
      <c r="L860" s="52"/>
      <c r="M860" s="54"/>
    </row>
    <row r="861" spans="1:13" ht="13.5" thickBot="1">
      <c r="A861" s="1268" t="s">
        <v>134</v>
      </c>
      <c r="B861" s="1257"/>
      <c r="C861" s="1257"/>
      <c r="D861" s="52"/>
      <c r="E861" s="1269" t="e">
        <f>SUM(D856:D860)</f>
        <v>#REF!</v>
      </c>
      <c r="F861" s="1258"/>
      <c r="H861" s="1268" t="s">
        <v>134</v>
      </c>
      <c r="I861" s="1257"/>
      <c r="J861" s="1257"/>
      <c r="K861" s="52"/>
      <c r="L861" s="1269">
        <f>SUM(K856:K860)</f>
        <v>113.4</v>
      </c>
      <c r="M861" s="1258"/>
    </row>
    <row r="862" spans="1:13" ht="13.5" thickBot="1">
      <c r="A862" s="51"/>
      <c r="B862" s="1248" t="s">
        <v>104</v>
      </c>
      <c r="C862" s="1248"/>
      <c r="D862" s="1248"/>
      <c r="E862" s="1249" t="e">
        <f>(E854-E861)</f>
        <v>#REF!</v>
      </c>
      <c r="F862" s="1250"/>
      <c r="H862" s="51"/>
      <c r="I862" s="1248" t="s">
        <v>104</v>
      </c>
      <c r="J862" s="1248"/>
      <c r="K862" s="1248"/>
      <c r="L862" s="1249">
        <f>(L854-L861)</f>
        <v>5556.6</v>
      </c>
      <c r="M862" s="1250"/>
    </row>
    <row r="863" spans="1:13">
      <c r="A863" s="51"/>
      <c r="B863" s="52"/>
      <c r="C863" s="52"/>
      <c r="D863" s="52"/>
      <c r="E863" s="52"/>
      <c r="F863" s="54"/>
      <c r="H863" s="51"/>
      <c r="I863" s="52"/>
      <c r="J863" s="52"/>
      <c r="K863" s="52"/>
      <c r="L863" s="52"/>
      <c r="M863" s="54"/>
    </row>
    <row r="864" spans="1:13">
      <c r="A864" s="51"/>
      <c r="B864" s="52"/>
      <c r="C864" s="52"/>
      <c r="D864" s="52"/>
      <c r="E864" s="52"/>
      <c r="F864" s="54"/>
      <c r="H864" s="51"/>
      <c r="I864" s="52"/>
      <c r="J864" s="52"/>
      <c r="K864" s="52"/>
      <c r="L864" s="52"/>
      <c r="M864" s="54"/>
    </row>
    <row r="865" spans="1:13">
      <c r="A865" s="1253"/>
      <c r="B865" s="1254"/>
      <c r="C865" s="1254"/>
      <c r="D865" s="52" t="s">
        <v>135</v>
      </c>
      <c r="E865" s="52"/>
      <c r="F865" s="54"/>
      <c r="H865" s="1253"/>
      <c r="I865" s="1254"/>
      <c r="J865" s="1254"/>
      <c r="K865" s="52" t="s">
        <v>135</v>
      </c>
      <c r="L865" s="52"/>
      <c r="M865" s="54"/>
    </row>
    <row r="866" spans="1:13">
      <c r="A866" s="1255" t="s">
        <v>136</v>
      </c>
      <c r="B866" s="1256"/>
      <c r="C866" s="1256"/>
      <c r="D866" s="1257" t="s">
        <v>137</v>
      </c>
      <c r="E866" s="1257"/>
      <c r="F866" s="1258"/>
      <c r="H866" s="1255" t="s">
        <v>136</v>
      </c>
      <c r="I866" s="1256"/>
      <c r="J866" s="1256"/>
      <c r="K866" s="1257" t="s">
        <v>137</v>
      </c>
      <c r="L866" s="1257"/>
      <c r="M866" s="1258"/>
    </row>
    <row r="867" spans="1:13" ht="13.5" thickBot="1">
      <c r="A867" s="75"/>
      <c r="B867" s="76"/>
      <c r="C867" s="76"/>
      <c r="D867" s="76"/>
      <c r="E867" s="76"/>
      <c r="F867" s="77"/>
      <c r="H867" s="75"/>
      <c r="I867" s="76"/>
      <c r="J867" s="76"/>
      <c r="K867" s="76"/>
      <c r="L867" s="76"/>
      <c r="M867" s="77"/>
    </row>
    <row r="868" spans="1:13" ht="13.5" thickBot="1"/>
    <row r="869" spans="1:13">
      <c r="A869" s="1274" t="s">
        <v>138</v>
      </c>
      <c r="B869" s="1275"/>
      <c r="C869" s="1275"/>
      <c r="D869" s="1275"/>
      <c r="E869" s="1275"/>
      <c r="F869" s="1276"/>
      <c r="H869" s="1274" t="s">
        <v>138</v>
      </c>
      <c r="I869" s="1275"/>
      <c r="J869" s="1275"/>
      <c r="K869" s="1275"/>
      <c r="L869" s="1275"/>
      <c r="M869" s="1276"/>
    </row>
    <row r="870" spans="1:13">
      <c r="A870" s="51"/>
      <c r="B870" s="52"/>
      <c r="C870" s="52"/>
      <c r="D870" s="53"/>
      <c r="E870" s="52"/>
      <c r="F870" s="54"/>
      <c r="H870" s="51"/>
      <c r="I870" s="52"/>
      <c r="J870" s="52"/>
      <c r="K870" s="53"/>
      <c r="L870" s="52"/>
      <c r="M870" s="54"/>
    </row>
    <row r="871" spans="1:13">
      <c r="A871" s="56" t="s">
        <v>120</v>
      </c>
      <c r="B871" s="57">
        <f>'Nom. Sic. Sem. 4'!$C$4</f>
        <v>43549</v>
      </c>
      <c r="C871" s="52" t="s">
        <v>16</v>
      </c>
      <c r="D871" s="57">
        <f>'Nom. Sic. Sem. 4'!$G$4</f>
        <v>43555</v>
      </c>
      <c r="E871" s="52" t="s">
        <v>121</v>
      </c>
      <c r="F871" s="54">
        <f>'Nom. Sic. Sem. 4'!$J$4</f>
        <v>2019</v>
      </c>
      <c r="H871" s="56" t="s">
        <v>120</v>
      </c>
      <c r="I871" s="57">
        <f>'Nom. Sic. Sem. 4'!$C$4</f>
        <v>43549</v>
      </c>
      <c r="J871" s="52" t="s">
        <v>16</v>
      </c>
      <c r="K871" s="57">
        <f>'Nom. Sic. Sem. 4'!$G$4</f>
        <v>43555</v>
      </c>
      <c r="L871" s="52" t="s">
        <v>121</v>
      </c>
      <c r="M871" s="54">
        <f>'Nom. Sic. Sem. 4'!$J$4</f>
        <v>2019</v>
      </c>
    </row>
    <row r="872" spans="1:13">
      <c r="A872" s="1277" t="s">
        <v>122</v>
      </c>
      <c r="B872" s="1278"/>
      <c r="C872" s="1279" t="e">
        <f>'Nom. Sic. Sem. 4'!#REF!</f>
        <v>#REF!</v>
      </c>
      <c r="D872" s="1279"/>
      <c r="E872" s="1279"/>
      <c r="F872" s="1280"/>
      <c r="H872" s="1277" t="s">
        <v>122</v>
      </c>
      <c r="I872" s="1278"/>
      <c r="J872" s="1279" t="str">
        <f>'Nom. Sic. Sem. 4'!$B$35</f>
        <v>Armando  Jose Nuñez</v>
      </c>
      <c r="K872" s="1279"/>
      <c r="L872" s="1279"/>
      <c r="M872" s="1280"/>
    </row>
    <row r="873" spans="1:13">
      <c r="A873" s="58"/>
      <c r="B873" s="59"/>
      <c r="C873" s="61"/>
      <c r="D873" s="61"/>
      <c r="E873" s="61"/>
      <c r="F873" s="62"/>
      <c r="H873" s="58"/>
      <c r="I873" s="59"/>
      <c r="J873" s="61"/>
      <c r="K873" s="61"/>
      <c r="L873" s="61"/>
      <c r="M873" s="62"/>
    </row>
    <row r="874" spans="1:13">
      <c r="A874" s="64" t="e">
        <f>'Nom. Sic. Sem. 4'!#REF!</f>
        <v>#REF!</v>
      </c>
      <c r="B874" s="52" t="s">
        <v>123</v>
      </c>
      <c r="C874" s="52"/>
      <c r="D874" s="52"/>
      <c r="E874" s="1272" t="e">
        <f>'Nom. Sic. Sem. 4'!#REF!</f>
        <v>#REF!</v>
      </c>
      <c r="F874" s="1273"/>
      <c r="H874" s="64">
        <f>'Nom. Sic. Sem. 4'!$L$35</f>
        <v>0</v>
      </c>
      <c r="I874" s="52" t="s">
        <v>123</v>
      </c>
      <c r="J874" s="52"/>
      <c r="K874" s="52"/>
      <c r="L874" s="1272">
        <f>'Nom. Sic. Sem. 4'!$M$35</f>
        <v>0</v>
      </c>
      <c r="M874" s="1273"/>
    </row>
    <row r="875" spans="1:13">
      <c r="A875" s="64"/>
      <c r="B875" s="52"/>
      <c r="C875" s="52"/>
      <c r="D875" s="52"/>
      <c r="E875" s="1272">
        <v>0</v>
      </c>
      <c r="F875" s="1273"/>
      <c r="H875" s="64"/>
      <c r="I875" s="52"/>
      <c r="J875" s="52"/>
      <c r="K875" s="52"/>
      <c r="L875" s="1272">
        <v>0</v>
      </c>
      <c r="M875" s="1273"/>
    </row>
    <row r="876" spans="1:13">
      <c r="A876" s="64"/>
      <c r="B876" s="52" t="s">
        <v>124</v>
      </c>
      <c r="C876" s="52"/>
      <c r="D876" s="52"/>
      <c r="E876" s="1272" t="e">
        <f>'Nom. Sic. Sem. 4'!#REF!</f>
        <v>#REF!</v>
      </c>
      <c r="F876" s="1273"/>
      <c r="H876" s="64"/>
      <c r="I876" s="52" t="s">
        <v>124</v>
      </c>
      <c r="J876" s="52"/>
      <c r="K876" s="52"/>
      <c r="L876" s="1272">
        <f>'Nom. Sic. Sem. 4'!$N$35</f>
        <v>262.5</v>
      </c>
      <c r="M876" s="1273"/>
    </row>
    <row r="877" spans="1:13">
      <c r="A877" s="66">
        <v>0</v>
      </c>
      <c r="B877" s="52" t="s">
        <v>125</v>
      </c>
      <c r="C877" s="52"/>
      <c r="D877" s="52"/>
      <c r="E877" s="1272">
        <v>0</v>
      </c>
      <c r="F877" s="1273"/>
      <c r="H877" s="66">
        <v>0</v>
      </c>
      <c r="I877" s="52" t="s">
        <v>125</v>
      </c>
      <c r="J877" s="52"/>
      <c r="K877" s="52"/>
      <c r="L877" s="1272">
        <v>0</v>
      </c>
      <c r="M877" s="1273"/>
    </row>
    <row r="878" spans="1:13">
      <c r="A878" s="66">
        <v>0</v>
      </c>
      <c r="B878" s="52" t="s">
        <v>126</v>
      </c>
      <c r="C878" s="52"/>
      <c r="D878" s="52"/>
      <c r="E878" s="1272">
        <v>0</v>
      </c>
      <c r="F878" s="1273"/>
      <c r="H878" s="66">
        <v>0</v>
      </c>
      <c r="I878" s="52" t="s">
        <v>126</v>
      </c>
      <c r="J878" s="52"/>
      <c r="K878" s="52"/>
      <c r="L878" s="1272">
        <v>0</v>
      </c>
      <c r="M878" s="1273"/>
    </row>
    <row r="879" spans="1:13">
      <c r="A879" s="66" t="e">
        <f>'Nom. Sic. Sem. 4'!#REF!</f>
        <v>#REF!</v>
      </c>
      <c r="B879" s="226" t="s">
        <v>261</v>
      </c>
      <c r="C879" s="226"/>
      <c r="D879" s="78"/>
      <c r="E879" s="1298" t="e">
        <f>'Nom. Sic. Sem. 4'!#REF!</f>
        <v>#REF!</v>
      </c>
      <c r="F879" s="1299"/>
      <c r="H879" s="66">
        <f>'Nom. Sic. Sem. 4'!V35</f>
        <v>0</v>
      </c>
      <c r="I879" s="226" t="s">
        <v>261</v>
      </c>
      <c r="J879" s="226"/>
      <c r="K879" s="78"/>
      <c r="L879" s="1298">
        <f>'Nom. Sic. Sem. 4'!W35</f>
        <v>0</v>
      </c>
      <c r="M879" s="1299"/>
    </row>
    <row r="880" spans="1:13">
      <c r="A880" s="66" t="e">
        <f>'Nom. Sic. Sem. 4'!#REF!</f>
        <v>#REF!</v>
      </c>
      <c r="B880" s="226" t="s">
        <v>262</v>
      </c>
      <c r="C880" s="226"/>
      <c r="D880" s="78"/>
      <c r="E880" s="1298" t="e">
        <f>'Nom. Sic. Sem. 4'!#REF!</f>
        <v>#REF!</v>
      </c>
      <c r="F880" s="1299"/>
      <c r="H880" s="66">
        <f>'Nom. Sic. Sem. 4'!X35</f>
        <v>0</v>
      </c>
      <c r="I880" s="226" t="s">
        <v>262</v>
      </c>
      <c r="J880" s="226"/>
      <c r="K880" s="78"/>
      <c r="L880" s="1298">
        <f>'Nom. Sic. Sem. 4'!Y35</f>
        <v>0</v>
      </c>
      <c r="M880" s="1299"/>
    </row>
    <row r="881" spans="1:13">
      <c r="A881" s="66" t="e">
        <f>'Nom. Sic. Sem. 4'!#REF!</f>
        <v>#REF!</v>
      </c>
      <c r="B881" s="52" t="s">
        <v>128</v>
      </c>
      <c r="C881" s="52"/>
      <c r="D881" s="52"/>
      <c r="E881" s="1272" t="e">
        <f>'Nom. Sic. Sem. 4'!#REF!</f>
        <v>#REF!</v>
      </c>
      <c r="F881" s="1273"/>
      <c r="H881" s="66">
        <f>'Nom. Sic. Sem. 4'!$AB$35</f>
        <v>0</v>
      </c>
      <c r="I881" s="52" t="s">
        <v>128</v>
      </c>
      <c r="J881" s="52"/>
      <c r="K881" s="52"/>
      <c r="L881" s="1272">
        <f>'Nom. Sic. Sem. 4'!$AC$35</f>
        <v>0</v>
      </c>
      <c r="M881" s="1273"/>
    </row>
    <row r="882" spans="1:13">
      <c r="A882" s="66" t="e">
        <f>'Nom. Sic. Sem. 4'!#REF!</f>
        <v>#REF!</v>
      </c>
      <c r="B882" s="1267" t="str">
        <f>'Nom. Sic. Sem. 1'!$O$4</f>
        <v>PR / RM /F</v>
      </c>
      <c r="C882" s="1267"/>
      <c r="D882" s="1267"/>
      <c r="E882" s="1272" t="e">
        <f>'Nom. Sic. Sem. 4'!#REF!</f>
        <v>#REF!</v>
      </c>
      <c r="F882" s="1273"/>
      <c r="H882" s="66">
        <f>'Nom. Sic. Sem. 4'!$O$35</f>
        <v>0</v>
      </c>
      <c r="I882" s="1267" t="str">
        <f>'Nom. Sic. Sem. 1'!$O$4</f>
        <v>PR / RM /F</v>
      </c>
      <c r="J882" s="1267"/>
      <c r="K882" s="1267"/>
      <c r="L882" s="1272">
        <f>'Nom. Sic. Sem. 4'!$P$35</f>
        <v>0</v>
      </c>
      <c r="M882" s="1273"/>
    </row>
    <row r="883" spans="1:13">
      <c r="A883" s="51"/>
      <c r="B883" s="1261" t="s">
        <v>10</v>
      </c>
      <c r="C883" s="1261"/>
      <c r="D883" s="52"/>
      <c r="E883" s="1259" t="e">
        <f>SUM(E874:F882)</f>
        <v>#REF!</v>
      </c>
      <c r="F883" s="1262"/>
      <c r="H883" s="51"/>
      <c r="I883" s="1261" t="s">
        <v>10</v>
      </c>
      <c r="J883" s="1261"/>
      <c r="K883" s="52"/>
      <c r="L883" s="1259">
        <f>SUM(L874:M882)</f>
        <v>262.5</v>
      </c>
      <c r="M883" s="1262"/>
    </row>
    <row r="884" spans="1:13">
      <c r="A884" s="1263" t="s">
        <v>105</v>
      </c>
      <c r="B884" s="1248"/>
      <c r="C884" s="1248"/>
      <c r="D884" s="1248"/>
      <c r="E884" s="1257"/>
      <c r="F884" s="1258"/>
      <c r="H884" s="1263" t="s">
        <v>105</v>
      </c>
      <c r="I884" s="1248"/>
      <c r="J884" s="1248"/>
      <c r="K884" s="1248"/>
      <c r="L884" s="1257"/>
      <c r="M884" s="1258"/>
    </row>
    <row r="885" spans="1:13">
      <c r="A885" s="1266" t="s">
        <v>129</v>
      </c>
      <c r="B885" s="1267"/>
      <c r="C885" s="1267"/>
      <c r="D885" s="73" t="e">
        <f>'Nom. Sic. Sem. 4'!#REF!</f>
        <v>#REF!</v>
      </c>
      <c r="E885" s="52"/>
      <c r="F885" s="54"/>
      <c r="H885" s="1266" t="s">
        <v>129</v>
      </c>
      <c r="I885" s="1267"/>
      <c r="J885" s="1267"/>
      <c r="K885" s="73">
        <f>'Nom. Sic. Sem. 4'!$AG$35</f>
        <v>0</v>
      </c>
      <c r="L885" s="52"/>
      <c r="M885" s="54"/>
    </row>
    <row r="886" spans="1:13">
      <c r="A886" s="1266" t="s">
        <v>130</v>
      </c>
      <c r="B886" s="1267"/>
      <c r="C886" s="1267"/>
      <c r="D886" s="73" t="e">
        <f>'Nom. Sic. Sem. 4'!#REF!</f>
        <v>#REF!</v>
      </c>
      <c r="E886" s="73"/>
      <c r="F886" s="54"/>
      <c r="H886" s="1266" t="s">
        <v>130</v>
      </c>
      <c r="I886" s="1267"/>
      <c r="J886" s="1267"/>
      <c r="K886" s="73">
        <f>'Nom. Sic. Sem. 4'!$AE$35</f>
        <v>0</v>
      </c>
      <c r="L886" s="73"/>
      <c r="M886" s="54"/>
    </row>
    <row r="887" spans="1:13">
      <c r="A887" s="72" t="s">
        <v>131</v>
      </c>
      <c r="B887" s="68"/>
      <c r="C887" s="68"/>
      <c r="D887" s="73" t="e">
        <f>'Nom. Sic. Sem. 4'!#REF!</f>
        <v>#REF!</v>
      </c>
      <c r="E887" s="52"/>
      <c r="F887" s="54"/>
      <c r="H887" s="72" t="s">
        <v>131</v>
      </c>
      <c r="I887" s="68"/>
      <c r="J887" s="68"/>
      <c r="K887" s="73">
        <f>'Nom. Sic. Sem. 4'!$AF$35</f>
        <v>0</v>
      </c>
      <c r="L887" s="52"/>
      <c r="M887" s="54"/>
    </row>
    <row r="888" spans="1:13">
      <c r="A888" s="1266" t="s">
        <v>132</v>
      </c>
      <c r="B888" s="1267"/>
      <c r="C888" s="1267"/>
      <c r="D888" s="73" t="e">
        <f>'Nom. Sic. Sem. 4'!#REF!</f>
        <v>#REF!</v>
      </c>
      <c r="E888" s="52"/>
      <c r="F888" s="54"/>
      <c r="H888" s="1266" t="s">
        <v>132</v>
      </c>
      <c r="I888" s="1267"/>
      <c r="J888" s="1267"/>
      <c r="K888" s="73">
        <f>'Nom. Sic. Sem. 4'!$AH$35</f>
        <v>0</v>
      </c>
      <c r="L888" s="52"/>
      <c r="M888" s="54"/>
    </row>
    <row r="889" spans="1:13">
      <c r="A889" s="1266" t="s">
        <v>133</v>
      </c>
      <c r="B889" s="1267"/>
      <c r="C889" s="1267"/>
      <c r="D889" s="73" t="e">
        <f>'Nom. Sic. Sem. 4'!#REF!</f>
        <v>#REF!</v>
      </c>
      <c r="E889" s="52"/>
      <c r="F889" s="54"/>
      <c r="H889" s="1266" t="s">
        <v>133</v>
      </c>
      <c r="I889" s="1267"/>
      <c r="J889" s="1267"/>
      <c r="K889" s="73">
        <f>'Nom. Sic. Sem. 4'!$AI$35</f>
        <v>0</v>
      </c>
      <c r="L889" s="52"/>
      <c r="M889" s="54"/>
    </row>
    <row r="890" spans="1:13" ht="13.5" thickBot="1">
      <c r="A890" s="1268" t="s">
        <v>134</v>
      </c>
      <c r="B890" s="1257"/>
      <c r="C890" s="1257"/>
      <c r="D890" s="52"/>
      <c r="E890" s="1269" t="e">
        <f>SUM(D885:D889)</f>
        <v>#REF!</v>
      </c>
      <c r="F890" s="1258"/>
      <c r="H890" s="1268" t="s">
        <v>134</v>
      </c>
      <c r="I890" s="1257"/>
      <c r="J890" s="1257"/>
      <c r="K890" s="52"/>
      <c r="L890" s="1269">
        <f>SUM(K885:K889)</f>
        <v>0</v>
      </c>
      <c r="M890" s="1258"/>
    </row>
    <row r="891" spans="1:13" ht="13.5" thickBot="1">
      <c r="A891" s="51"/>
      <c r="B891" s="1248" t="s">
        <v>104</v>
      </c>
      <c r="C891" s="1248"/>
      <c r="D891" s="1248"/>
      <c r="E891" s="1249" t="e">
        <f>(E883-E890)</f>
        <v>#REF!</v>
      </c>
      <c r="F891" s="1250"/>
      <c r="H891" s="51"/>
      <c r="I891" s="1248" t="s">
        <v>104</v>
      </c>
      <c r="J891" s="1248"/>
      <c r="K891" s="1248"/>
      <c r="L891" s="1249">
        <f>(L883-L890)</f>
        <v>262.5</v>
      </c>
      <c r="M891" s="1250"/>
    </row>
    <row r="892" spans="1:13">
      <c r="A892" s="51"/>
      <c r="B892" s="52"/>
      <c r="C892" s="52"/>
      <c r="D892" s="52"/>
      <c r="E892" s="52"/>
      <c r="F892" s="54"/>
      <c r="H892" s="51"/>
      <c r="I892" s="52"/>
      <c r="J892" s="52"/>
      <c r="K892" s="52"/>
      <c r="L892" s="52"/>
      <c r="M892" s="54"/>
    </row>
    <row r="893" spans="1:13">
      <c r="A893" s="51"/>
      <c r="B893" s="52"/>
      <c r="C893" s="52"/>
      <c r="D893" s="52"/>
      <c r="E893" s="52"/>
      <c r="F893" s="54"/>
      <c r="H893" s="51"/>
      <c r="I893" s="52"/>
      <c r="J893" s="52"/>
      <c r="K893" s="52"/>
      <c r="L893" s="52"/>
      <c r="M893" s="54"/>
    </row>
    <row r="894" spans="1:13">
      <c r="A894" s="1253"/>
      <c r="B894" s="1254"/>
      <c r="C894" s="1254"/>
      <c r="D894" s="52" t="s">
        <v>135</v>
      </c>
      <c r="E894" s="52"/>
      <c r="F894" s="54"/>
      <c r="H894" s="1253"/>
      <c r="I894" s="1254"/>
      <c r="J894" s="1254"/>
      <c r="K894" s="52" t="s">
        <v>135</v>
      </c>
      <c r="L894" s="52"/>
      <c r="M894" s="54"/>
    </row>
    <row r="895" spans="1:13">
      <c r="A895" s="1255" t="s">
        <v>136</v>
      </c>
      <c r="B895" s="1256"/>
      <c r="C895" s="1256"/>
      <c r="D895" s="1257" t="s">
        <v>137</v>
      </c>
      <c r="E895" s="1257"/>
      <c r="F895" s="1258"/>
      <c r="H895" s="1255" t="s">
        <v>136</v>
      </c>
      <c r="I895" s="1256"/>
      <c r="J895" s="1256"/>
      <c r="K895" s="1257" t="s">
        <v>137</v>
      </c>
      <c r="L895" s="1257"/>
      <c r="M895" s="1258"/>
    </row>
    <row r="896" spans="1:13" ht="13.5" thickBot="1">
      <c r="A896" s="75"/>
      <c r="B896" s="76"/>
      <c r="C896" s="76"/>
      <c r="D896" s="76"/>
      <c r="E896" s="76"/>
      <c r="F896" s="77"/>
      <c r="H896" s="75"/>
      <c r="I896" s="76"/>
      <c r="J896" s="76"/>
      <c r="K896" s="76"/>
      <c r="L896" s="76"/>
      <c r="M896" s="77"/>
    </row>
    <row r="897" spans="1:13" ht="13.5" thickBot="1"/>
    <row r="898" spans="1:13">
      <c r="A898" s="1274" t="s">
        <v>138</v>
      </c>
      <c r="B898" s="1275"/>
      <c r="C898" s="1275"/>
      <c r="D898" s="1275"/>
      <c r="E898" s="1275"/>
      <c r="F898" s="1276"/>
      <c r="H898" s="1274" t="s">
        <v>138</v>
      </c>
      <c r="I898" s="1275"/>
      <c r="J898" s="1275"/>
      <c r="K898" s="1275"/>
      <c r="L898" s="1275"/>
      <c r="M898" s="1276"/>
    </row>
    <row r="899" spans="1:13">
      <c r="A899" s="51"/>
      <c r="B899" s="52"/>
      <c r="C899" s="52"/>
      <c r="D899" s="53"/>
      <c r="E899" s="52"/>
      <c r="F899" s="54"/>
      <c r="H899" s="51"/>
      <c r="I899" s="52"/>
      <c r="J899" s="52"/>
      <c r="K899" s="53"/>
      <c r="L899" s="52"/>
      <c r="M899" s="54"/>
    </row>
    <row r="900" spans="1:13">
      <c r="A900" s="56" t="s">
        <v>120</v>
      </c>
      <c r="B900" s="57">
        <f>'Nom. Sic. Sem. 4'!$C$4</f>
        <v>43549</v>
      </c>
      <c r="C900" s="52" t="s">
        <v>16</v>
      </c>
      <c r="D900" s="57">
        <f>'Nom. Sic. Sem. 4'!$G$4</f>
        <v>43555</v>
      </c>
      <c r="E900" s="52" t="s">
        <v>121</v>
      </c>
      <c r="F900" s="54">
        <f>'Nom. Sic. Sem. 4'!$J$4</f>
        <v>2019</v>
      </c>
      <c r="H900" s="56" t="s">
        <v>120</v>
      </c>
      <c r="I900" s="57">
        <f>'Nom. Sic. Sem. 4'!$C$4</f>
        <v>43549</v>
      </c>
      <c r="J900" s="52" t="s">
        <v>16</v>
      </c>
      <c r="K900" s="57">
        <f>'Nom. Sic. Sem. 4'!$G$4</f>
        <v>43555</v>
      </c>
      <c r="L900" s="52" t="s">
        <v>121</v>
      </c>
      <c r="M900" s="54">
        <f>'Nom. Sic. Sem. 4'!$J$4</f>
        <v>2019</v>
      </c>
    </row>
    <row r="901" spans="1:13">
      <c r="A901" s="1277" t="s">
        <v>122</v>
      </c>
      <c r="B901" s="1278"/>
      <c r="C901" s="1279" t="str">
        <f>'Nom. Sic. Sem. 4'!$B$40</f>
        <v>Jose angel Herrera</v>
      </c>
      <c r="D901" s="1279"/>
      <c r="E901" s="1279"/>
      <c r="F901" s="1280"/>
      <c r="H901" s="1277" t="s">
        <v>122</v>
      </c>
      <c r="I901" s="1278"/>
      <c r="J901" s="1279" t="str">
        <f>'Nom. Sic. Sem. 4'!$B$39</f>
        <v>Luis Falcon</v>
      </c>
      <c r="K901" s="1279"/>
      <c r="L901" s="1279"/>
      <c r="M901" s="1280"/>
    </row>
    <row r="902" spans="1:13">
      <c r="A902" s="58"/>
      <c r="B902" s="59"/>
      <c r="C902" s="61"/>
      <c r="D902" s="61"/>
      <c r="E902" s="61"/>
      <c r="F902" s="62"/>
      <c r="H902" s="58"/>
      <c r="I902" s="59"/>
      <c r="J902" s="61"/>
      <c r="K902" s="61"/>
      <c r="L902" s="61"/>
      <c r="M902" s="62"/>
    </row>
    <row r="903" spans="1:13">
      <c r="A903" s="64">
        <f>'Nom. Sic. Sem. 4'!$L$40</f>
        <v>4</v>
      </c>
      <c r="B903" s="52" t="s">
        <v>123</v>
      </c>
      <c r="C903" s="52"/>
      <c r="D903" s="52"/>
      <c r="E903" s="1272">
        <f>'Nom. Sic. Sem. 4'!$M$40</f>
        <v>2400</v>
      </c>
      <c r="F903" s="1273"/>
      <c r="H903" s="64">
        <f>'Nom. Sic. Sem. 4'!$L$39</f>
        <v>5</v>
      </c>
      <c r="I903" s="52" t="s">
        <v>123</v>
      </c>
      <c r="J903" s="52"/>
      <c r="K903" s="52"/>
      <c r="L903" s="1272">
        <f>'Nom. Sic. Sem. 4'!$M$39</f>
        <v>3000</v>
      </c>
      <c r="M903" s="1273"/>
    </row>
    <row r="904" spans="1:13">
      <c r="A904" s="64"/>
      <c r="B904" s="52"/>
      <c r="C904" s="52"/>
      <c r="D904" s="52"/>
      <c r="E904" s="1272">
        <v>0</v>
      </c>
      <c r="F904" s="1273"/>
      <c r="H904" s="64"/>
      <c r="I904" s="52"/>
      <c r="J904" s="52"/>
      <c r="K904" s="52"/>
      <c r="L904" s="1272">
        <v>0</v>
      </c>
      <c r="M904" s="1273"/>
    </row>
    <row r="905" spans="1:13">
      <c r="A905" s="64"/>
      <c r="B905" s="52" t="s">
        <v>124</v>
      </c>
      <c r="C905" s="52"/>
      <c r="D905" s="52"/>
      <c r="E905" s="1272">
        <f>'Nom. Sic. Sem. 4'!$N$40</f>
        <v>0</v>
      </c>
      <c r="F905" s="1273"/>
      <c r="H905" s="64"/>
      <c r="I905" s="52" t="s">
        <v>124</v>
      </c>
      <c r="J905" s="52"/>
      <c r="K905" s="52"/>
      <c r="L905" s="1272">
        <f>'Nom. Sic. Sem. 4'!$N$39</f>
        <v>1050</v>
      </c>
      <c r="M905" s="1273"/>
    </row>
    <row r="906" spans="1:13">
      <c r="A906" s="66">
        <v>0</v>
      </c>
      <c r="B906" s="52" t="s">
        <v>125</v>
      </c>
      <c r="C906" s="52"/>
      <c r="D906" s="52"/>
      <c r="E906" s="1272">
        <v>0</v>
      </c>
      <c r="F906" s="1273"/>
      <c r="H906" s="66">
        <v>0</v>
      </c>
      <c r="I906" s="52" t="s">
        <v>125</v>
      </c>
      <c r="J906" s="52"/>
      <c r="K906" s="52"/>
      <c r="L906" s="1272">
        <v>0</v>
      </c>
      <c r="M906" s="1273"/>
    </row>
    <row r="907" spans="1:13">
      <c r="A907" s="66">
        <v>0</v>
      </c>
      <c r="B907" s="52" t="s">
        <v>126</v>
      </c>
      <c r="C907" s="52"/>
      <c r="D907" s="52"/>
      <c r="E907" s="1272">
        <v>0</v>
      </c>
      <c r="F907" s="1273"/>
      <c r="H907" s="66">
        <v>0</v>
      </c>
      <c r="I907" s="52" t="s">
        <v>126</v>
      </c>
      <c r="J907" s="52"/>
      <c r="K907" s="52"/>
      <c r="L907" s="1272">
        <v>0</v>
      </c>
      <c r="M907" s="1273"/>
    </row>
    <row r="908" spans="1:13">
      <c r="A908" s="66">
        <f>'Nom. Sic. Sem. 4'!V40</f>
        <v>0</v>
      </c>
      <c r="B908" s="226" t="s">
        <v>261</v>
      </c>
      <c r="C908" s="226"/>
      <c r="D908" s="78"/>
      <c r="E908" s="1298">
        <f>'Nom. Sic. Sem. 4'!W40</f>
        <v>0</v>
      </c>
      <c r="F908" s="1299"/>
      <c r="H908" s="66">
        <f>'Nom. Sic. Sem. 4'!AC39</f>
        <v>2187</v>
      </c>
      <c r="I908" s="226" t="s">
        <v>261</v>
      </c>
      <c r="J908" s="226"/>
      <c r="K908" s="78"/>
      <c r="L908" s="1298">
        <f>'Nom. Sic. Sem. 4'!W39</f>
        <v>0</v>
      </c>
      <c r="M908" s="1299"/>
    </row>
    <row r="909" spans="1:13">
      <c r="A909" s="66">
        <f>'Nom. Sic. Sem. 4'!X40</f>
        <v>1</v>
      </c>
      <c r="B909" s="226" t="s">
        <v>262</v>
      </c>
      <c r="C909" s="226"/>
      <c r="D909" s="78"/>
      <c r="E909" s="1298">
        <f>'Nom. Sic. Sem. 4'!Y40</f>
        <v>1050</v>
      </c>
      <c r="F909" s="1299"/>
      <c r="H909" s="66">
        <f>'Nom. Sic. Sem. 4'!AE39</f>
        <v>189</v>
      </c>
      <c r="I909" s="226" t="s">
        <v>262</v>
      </c>
      <c r="J909" s="226"/>
      <c r="K909" s="78"/>
      <c r="L909" s="1298">
        <f>'Nom. Sic. Sem. 4'!Y39</f>
        <v>1417.5</v>
      </c>
      <c r="M909" s="1299"/>
    </row>
    <row r="910" spans="1:13">
      <c r="A910" s="66">
        <f>'Nom. Sic. Sem. 4'!$AB$40</f>
        <v>2</v>
      </c>
      <c r="B910" s="52" t="s">
        <v>128</v>
      </c>
      <c r="C910" s="52"/>
      <c r="D910" s="52"/>
      <c r="E910" s="1272">
        <f>'Nom. Sic. Sem. 4'!$AC$40</f>
        <v>1725</v>
      </c>
      <c r="F910" s="1273"/>
      <c r="H910" s="66">
        <f>'Nom. Sic. Sem. 4'!$AB$39</f>
        <v>2</v>
      </c>
      <c r="I910" s="52" t="s">
        <v>128</v>
      </c>
      <c r="J910" s="52"/>
      <c r="K910" s="52"/>
      <c r="L910" s="1272">
        <f>'Nom. Sic. Sem. 4'!$AC$39</f>
        <v>2187</v>
      </c>
      <c r="M910" s="1273"/>
    </row>
    <row r="911" spans="1:13">
      <c r="A911" s="66">
        <f>'Nom. Sic. Sem. 4'!$O$40</f>
        <v>0</v>
      </c>
      <c r="B911" s="1267" t="str">
        <f>'Nom. Sic. Sem. 1'!$O$4</f>
        <v>PR / RM /F</v>
      </c>
      <c r="C911" s="1267"/>
      <c r="D911" s="1267"/>
      <c r="E911" s="1272">
        <f>'Nom. Sic. Sem. 4'!$P$40</f>
        <v>0</v>
      </c>
      <c r="F911" s="1273"/>
      <c r="H911" s="66">
        <f>'Nom. Sic. Sem. 4'!$O$39</f>
        <v>0</v>
      </c>
      <c r="I911" s="1267" t="str">
        <f>'Nom. Sic. Sem. 1'!$O$4</f>
        <v>PR / RM /F</v>
      </c>
      <c r="J911" s="1267"/>
      <c r="K911" s="1267"/>
      <c r="L911" s="1272">
        <f>'Nom. Sic. Sem. 4'!$P$39</f>
        <v>0</v>
      </c>
      <c r="M911" s="1273"/>
    </row>
    <row r="912" spans="1:13">
      <c r="A912" s="51"/>
      <c r="B912" s="1261" t="s">
        <v>10</v>
      </c>
      <c r="C912" s="1261"/>
      <c r="D912" s="52"/>
      <c r="E912" s="1259">
        <f>SUM(E903:F911)</f>
        <v>5175</v>
      </c>
      <c r="F912" s="1262"/>
      <c r="H912" s="51"/>
      <c r="I912" s="1261" t="s">
        <v>10</v>
      </c>
      <c r="J912" s="1261"/>
      <c r="K912" s="52"/>
      <c r="L912" s="1259">
        <f>SUM(L903:M911)</f>
        <v>7654.5</v>
      </c>
      <c r="M912" s="1262"/>
    </row>
    <row r="913" spans="1:13">
      <c r="A913" s="1263" t="s">
        <v>105</v>
      </c>
      <c r="B913" s="1248"/>
      <c r="C913" s="1248"/>
      <c r="D913" s="1248"/>
      <c r="E913" s="1257"/>
      <c r="F913" s="1258"/>
      <c r="H913" s="1263" t="s">
        <v>105</v>
      </c>
      <c r="I913" s="1248"/>
      <c r="J913" s="1248"/>
      <c r="K913" s="1248"/>
      <c r="L913" s="1257"/>
      <c r="M913" s="1258"/>
    </row>
    <row r="914" spans="1:13">
      <c r="A914" s="1266" t="s">
        <v>129</v>
      </c>
      <c r="B914" s="1267"/>
      <c r="C914" s="1267"/>
      <c r="D914" s="73">
        <f>'Nom. Sic. Sem. 4'!$AG$40</f>
        <v>0</v>
      </c>
      <c r="E914" s="52"/>
      <c r="F914" s="54"/>
      <c r="H914" s="1266" t="s">
        <v>129</v>
      </c>
      <c r="I914" s="1267"/>
      <c r="J914" s="1267"/>
      <c r="K914" s="73">
        <f>'Nom. Sic. Sem. 4'!$AG$39</f>
        <v>0</v>
      </c>
      <c r="L914" s="52"/>
      <c r="M914" s="54"/>
    </row>
    <row r="915" spans="1:13">
      <c r="A915" s="1266" t="s">
        <v>130</v>
      </c>
      <c r="B915" s="1267"/>
      <c r="C915" s="1267"/>
      <c r="D915" s="73">
        <f>'Nom. Sic. Sem. 4'!$AE$40</f>
        <v>189</v>
      </c>
      <c r="E915" s="73"/>
      <c r="F915" s="54"/>
      <c r="H915" s="1266" t="s">
        <v>130</v>
      </c>
      <c r="I915" s="1267"/>
      <c r="J915" s="1267"/>
      <c r="K915" s="73">
        <f>'Nom. Sic. Sem. 4'!$AE$39</f>
        <v>189</v>
      </c>
      <c r="L915" s="73"/>
      <c r="M915" s="54"/>
    </row>
    <row r="916" spans="1:13">
      <c r="A916" s="72" t="s">
        <v>131</v>
      </c>
      <c r="B916" s="68"/>
      <c r="C916" s="68"/>
      <c r="D916" s="73">
        <f>'Nom. Sic. Sem. 4'!$AF$40</f>
        <v>51.75</v>
      </c>
      <c r="E916" s="52"/>
      <c r="F916" s="54"/>
      <c r="H916" s="72" t="s">
        <v>131</v>
      </c>
      <c r="I916" s="68"/>
      <c r="J916" s="68"/>
      <c r="K916" s="73">
        <f>'Nom. Sic. Sem. 4'!$AF$39</f>
        <v>76.545000000000002</v>
      </c>
      <c r="L916" s="52"/>
      <c r="M916" s="54"/>
    </row>
    <row r="917" spans="1:13">
      <c r="A917" s="1266" t="s">
        <v>132</v>
      </c>
      <c r="B917" s="1267"/>
      <c r="C917" s="1267"/>
      <c r="D917" s="73">
        <f>'Nom. Sic. Sem. 4'!$AH$40</f>
        <v>0</v>
      </c>
      <c r="E917" s="52"/>
      <c r="F917" s="54"/>
      <c r="H917" s="1266" t="s">
        <v>132</v>
      </c>
      <c r="I917" s="1267"/>
      <c r="J917" s="1267"/>
      <c r="K917" s="73">
        <f>'Nom. Sic. Sem. 4'!$AH$39</f>
        <v>0</v>
      </c>
      <c r="L917" s="52"/>
      <c r="M917" s="54"/>
    </row>
    <row r="918" spans="1:13">
      <c r="A918" s="1266" t="s">
        <v>133</v>
      </c>
      <c r="B918" s="1267"/>
      <c r="C918" s="1267"/>
      <c r="D918" s="73">
        <f>'Nom. Sic. Sem. 4'!$AI$40</f>
        <v>51.75</v>
      </c>
      <c r="E918" s="52"/>
      <c r="F918" s="54"/>
      <c r="H918" s="1266" t="s">
        <v>133</v>
      </c>
      <c r="I918" s="1267"/>
      <c r="J918" s="1267"/>
      <c r="K918" s="73">
        <f>'Nom. Sic. Sem. 4'!$AI$39</f>
        <v>76.545000000000002</v>
      </c>
      <c r="L918" s="52"/>
      <c r="M918" s="54"/>
    </row>
    <row r="919" spans="1:13" ht="13.5" thickBot="1">
      <c r="A919" s="1268" t="s">
        <v>134</v>
      </c>
      <c r="B919" s="1257"/>
      <c r="C919" s="1257"/>
      <c r="D919" s="52"/>
      <c r="E919" s="1269">
        <f>SUM(D914:D918)</f>
        <v>292.5</v>
      </c>
      <c r="F919" s="1258"/>
      <c r="H919" s="1268" t="s">
        <v>134</v>
      </c>
      <c r="I919" s="1257"/>
      <c r="J919" s="1257"/>
      <c r="K919" s="52"/>
      <c r="L919" s="1269">
        <f>SUM(K914:K918)</f>
        <v>342.09000000000003</v>
      </c>
      <c r="M919" s="1258"/>
    </row>
    <row r="920" spans="1:13" ht="13.5" thickBot="1">
      <c r="A920" s="51"/>
      <c r="B920" s="1248" t="s">
        <v>104</v>
      </c>
      <c r="C920" s="1248"/>
      <c r="D920" s="1248"/>
      <c r="E920" s="1249">
        <f>(E912-E919)</f>
        <v>4882.5</v>
      </c>
      <c r="F920" s="1250"/>
      <c r="H920" s="51"/>
      <c r="I920" s="1248" t="s">
        <v>104</v>
      </c>
      <c r="J920" s="1248"/>
      <c r="K920" s="1248"/>
      <c r="L920" s="1249">
        <f>(L912-L919)</f>
        <v>7312.41</v>
      </c>
      <c r="M920" s="1250"/>
    </row>
    <row r="921" spans="1:13">
      <c r="A921" s="51"/>
      <c r="B921" s="52"/>
      <c r="C921" s="52"/>
      <c r="D921" s="52"/>
      <c r="E921" s="52"/>
      <c r="F921" s="54"/>
      <c r="H921" s="51"/>
      <c r="I921" s="52"/>
      <c r="J921" s="52"/>
      <c r="K921" s="52"/>
      <c r="L921" s="52"/>
      <c r="M921" s="54"/>
    </row>
    <row r="922" spans="1:13">
      <c r="A922" s="51"/>
      <c r="B922" s="52"/>
      <c r="C922" s="52"/>
      <c r="D922" s="52"/>
      <c r="E922" s="52"/>
      <c r="F922" s="54"/>
      <c r="H922" s="51"/>
      <c r="I922" s="52"/>
      <c r="J922" s="52"/>
      <c r="K922" s="52"/>
      <c r="L922" s="52"/>
      <c r="M922" s="54"/>
    </row>
    <row r="923" spans="1:13">
      <c r="A923" s="1253"/>
      <c r="B923" s="1254"/>
      <c r="C923" s="1254"/>
      <c r="D923" s="52" t="s">
        <v>135</v>
      </c>
      <c r="E923" s="52"/>
      <c r="F923" s="54"/>
      <c r="H923" s="1253"/>
      <c r="I923" s="1254"/>
      <c r="J923" s="1254"/>
      <c r="K923" s="52" t="s">
        <v>135</v>
      </c>
      <c r="L923" s="52"/>
      <c r="M923" s="54"/>
    </row>
    <row r="924" spans="1:13">
      <c r="A924" s="1255" t="s">
        <v>136</v>
      </c>
      <c r="B924" s="1256"/>
      <c r="C924" s="1256"/>
      <c r="D924" s="1257" t="s">
        <v>137</v>
      </c>
      <c r="E924" s="1257"/>
      <c r="F924" s="1258"/>
      <c r="H924" s="1255" t="s">
        <v>136</v>
      </c>
      <c r="I924" s="1256"/>
      <c r="J924" s="1256"/>
      <c r="K924" s="1257" t="s">
        <v>137</v>
      </c>
      <c r="L924" s="1257"/>
      <c r="M924" s="1258"/>
    </row>
    <row r="925" spans="1:13" ht="13.5" thickBot="1">
      <c r="A925" s="75"/>
      <c r="B925" s="76"/>
      <c r="C925" s="76"/>
      <c r="D925" s="76"/>
      <c r="E925" s="76"/>
      <c r="F925" s="77"/>
      <c r="H925" s="75"/>
      <c r="I925" s="76"/>
      <c r="J925" s="76"/>
      <c r="K925" s="76"/>
      <c r="L925" s="76"/>
      <c r="M925" s="77"/>
    </row>
  </sheetData>
  <mergeCells count="1746">
    <mergeCell ref="A924:C924"/>
    <mergeCell ref="D924:F924"/>
    <mergeCell ref="H924:J924"/>
    <mergeCell ref="K924:M924"/>
    <mergeCell ref="B920:D920"/>
    <mergeCell ref="E920:F920"/>
    <mergeCell ref="I920:K920"/>
    <mergeCell ref="L920:M920"/>
    <mergeCell ref="A923:C923"/>
    <mergeCell ref="H923:J923"/>
    <mergeCell ref="A918:C918"/>
    <mergeCell ref="H918:J918"/>
    <mergeCell ref="A919:C919"/>
    <mergeCell ref="E919:F919"/>
    <mergeCell ref="H919:J919"/>
    <mergeCell ref="L919:M919"/>
    <mergeCell ref="A914:C914"/>
    <mergeCell ref="H914:J914"/>
    <mergeCell ref="A915:C915"/>
    <mergeCell ref="H915:J915"/>
    <mergeCell ref="A917:C917"/>
    <mergeCell ref="H917:J917"/>
    <mergeCell ref="B912:C912"/>
    <mergeCell ref="E912:F912"/>
    <mergeCell ref="I912:J912"/>
    <mergeCell ref="L912:M912"/>
    <mergeCell ref="A913:D913"/>
    <mergeCell ref="E913:F913"/>
    <mergeCell ref="H913:K913"/>
    <mergeCell ref="L913:M913"/>
    <mergeCell ref="E910:F910"/>
    <mergeCell ref="L910:M910"/>
    <mergeCell ref="B911:D911"/>
    <mergeCell ref="E911:F911"/>
    <mergeCell ref="I911:K911"/>
    <mergeCell ref="L911:M911"/>
    <mergeCell ref="E906:F906"/>
    <mergeCell ref="L906:M906"/>
    <mergeCell ref="E907:F907"/>
    <mergeCell ref="L907:M907"/>
    <mergeCell ref="E909:F909"/>
    <mergeCell ref="L909:M909"/>
    <mergeCell ref="L908:M908"/>
    <mergeCell ref="E908:F908"/>
    <mergeCell ref="E903:F903"/>
    <mergeCell ref="L903:M903"/>
    <mergeCell ref="E904:F904"/>
    <mergeCell ref="L904:M904"/>
    <mergeCell ref="E905:F905"/>
    <mergeCell ref="L905:M905"/>
    <mergeCell ref="A898:F898"/>
    <mergeCell ref="H898:M898"/>
    <mergeCell ref="A901:B901"/>
    <mergeCell ref="C901:F901"/>
    <mergeCell ref="H901:I901"/>
    <mergeCell ref="J901:M901"/>
    <mergeCell ref="A895:C895"/>
    <mergeCell ref="D895:F895"/>
    <mergeCell ref="H895:J895"/>
    <mergeCell ref="K895:M895"/>
    <mergeCell ref="B891:D891"/>
    <mergeCell ref="E891:F891"/>
    <mergeCell ref="I891:K891"/>
    <mergeCell ref="L891:M891"/>
    <mergeCell ref="A894:C894"/>
    <mergeCell ref="H894:J894"/>
    <mergeCell ref="A889:C889"/>
    <mergeCell ref="H889:J889"/>
    <mergeCell ref="A890:C890"/>
    <mergeCell ref="E890:F890"/>
    <mergeCell ref="H890:J890"/>
    <mergeCell ref="L890:M890"/>
    <mergeCell ref="A885:C885"/>
    <mergeCell ref="H885:J885"/>
    <mergeCell ref="A886:C886"/>
    <mergeCell ref="H886:J886"/>
    <mergeCell ref="A888:C888"/>
    <mergeCell ref="H888:J888"/>
    <mergeCell ref="B883:C883"/>
    <mergeCell ref="E883:F883"/>
    <mergeCell ref="I883:J883"/>
    <mergeCell ref="L883:M883"/>
    <mergeCell ref="A884:D884"/>
    <mergeCell ref="E884:F884"/>
    <mergeCell ref="H884:K884"/>
    <mergeCell ref="L884:M884"/>
    <mergeCell ref="E881:F881"/>
    <mergeCell ref="L881:M881"/>
    <mergeCell ref="B882:D882"/>
    <mergeCell ref="E882:F882"/>
    <mergeCell ref="I882:K882"/>
    <mergeCell ref="L882:M882"/>
    <mergeCell ref="E877:F877"/>
    <mergeCell ref="L877:M877"/>
    <mergeCell ref="E878:F878"/>
    <mergeCell ref="L878:M878"/>
    <mergeCell ref="E880:F880"/>
    <mergeCell ref="L880:M880"/>
    <mergeCell ref="E874:F874"/>
    <mergeCell ref="L874:M874"/>
    <mergeCell ref="E875:F875"/>
    <mergeCell ref="L875:M875"/>
    <mergeCell ref="E876:F876"/>
    <mergeCell ref="L876:M876"/>
    <mergeCell ref="E879:F879"/>
    <mergeCell ref="L879:M879"/>
    <mergeCell ref="A869:F869"/>
    <mergeCell ref="H869:M869"/>
    <mergeCell ref="A872:B872"/>
    <mergeCell ref="C872:F872"/>
    <mergeCell ref="H872:I872"/>
    <mergeCell ref="J872:M872"/>
    <mergeCell ref="A1:F1"/>
    <mergeCell ref="I1:N1"/>
    <mergeCell ref="A4:B4"/>
    <mergeCell ref="C4:F4"/>
    <mergeCell ref="I4:J4"/>
    <mergeCell ref="K4:N4"/>
    <mergeCell ref="E6:F6"/>
    <mergeCell ref="M6:N6"/>
    <mergeCell ref="E7:F7"/>
    <mergeCell ref="M7:N7"/>
    <mergeCell ref="E8:F8"/>
    <mergeCell ref="M8:N8"/>
    <mergeCell ref="E9:F9"/>
    <mergeCell ref="M9:N9"/>
    <mergeCell ref="E10:F10"/>
    <mergeCell ref="M10:N10"/>
    <mergeCell ref="E12:F12"/>
    <mergeCell ref="M12:N12"/>
    <mergeCell ref="E11:F11"/>
    <mergeCell ref="M11:N11"/>
    <mergeCell ref="E13:F13"/>
    <mergeCell ref="M13:N13"/>
    <mergeCell ref="B14:D14"/>
    <mergeCell ref="E14:F14"/>
    <mergeCell ref="J14:L14"/>
    <mergeCell ref="M14:N14"/>
    <mergeCell ref="B15:C15"/>
    <mergeCell ref="E15:F15"/>
    <mergeCell ref="J15:K15"/>
    <mergeCell ref="M15:N15"/>
    <mergeCell ref="A16:D16"/>
    <mergeCell ref="E16:F16"/>
    <mergeCell ref="I16:L16"/>
    <mergeCell ref="M16:N16"/>
    <mergeCell ref="A17:C17"/>
    <mergeCell ref="I17:K17"/>
    <mergeCell ref="A18:C18"/>
    <mergeCell ref="I18:K18"/>
    <mergeCell ref="A20:C20"/>
    <mergeCell ref="I20:K20"/>
    <mergeCell ref="A21:C21"/>
    <mergeCell ref="I21:K21"/>
    <mergeCell ref="A22:C22"/>
    <mergeCell ref="E22:F22"/>
    <mergeCell ref="I22:K22"/>
    <mergeCell ref="M22:N22"/>
    <mergeCell ref="B23:D23"/>
    <mergeCell ref="E23:F23"/>
    <mergeCell ref="J23:L23"/>
    <mergeCell ref="M23:N23"/>
    <mergeCell ref="A26:C26"/>
    <mergeCell ref="I26:K26"/>
    <mergeCell ref="A27:C27"/>
    <mergeCell ref="D27:F27"/>
    <mergeCell ref="I27:K27"/>
    <mergeCell ref="L27:N27"/>
    <mergeCell ref="A31:F31"/>
    <mergeCell ref="I31:N31"/>
    <mergeCell ref="A34:B34"/>
    <mergeCell ref="C34:F34"/>
    <mergeCell ref="I34:J34"/>
    <mergeCell ref="K34:N34"/>
    <mergeCell ref="E36:F36"/>
    <mergeCell ref="M36:N36"/>
    <mergeCell ref="E37:F37"/>
    <mergeCell ref="M37:N37"/>
    <mergeCell ref="E38:F38"/>
    <mergeCell ref="M38:N38"/>
    <mergeCell ref="E39:F39"/>
    <mergeCell ref="M39:N39"/>
    <mergeCell ref="E40:F40"/>
    <mergeCell ref="M40:N40"/>
    <mergeCell ref="E42:F42"/>
    <mergeCell ref="M42:N42"/>
    <mergeCell ref="E43:F43"/>
    <mergeCell ref="M43:N43"/>
    <mergeCell ref="E41:F41"/>
    <mergeCell ref="M41:N41"/>
    <mergeCell ref="B44:D44"/>
    <mergeCell ref="E44:F44"/>
    <mergeCell ref="J44:L44"/>
    <mergeCell ref="M44:N44"/>
    <mergeCell ref="B45:C45"/>
    <mergeCell ref="E45:F45"/>
    <mergeCell ref="J45:K45"/>
    <mergeCell ref="M45:N45"/>
    <mergeCell ref="A46:D46"/>
    <mergeCell ref="E46:F46"/>
    <mergeCell ref="I46:L46"/>
    <mergeCell ref="M46:N46"/>
    <mergeCell ref="A47:C47"/>
    <mergeCell ref="I47:K47"/>
    <mergeCell ref="A48:C48"/>
    <mergeCell ref="I48:K48"/>
    <mergeCell ref="A50:C50"/>
    <mergeCell ref="I50:K50"/>
    <mergeCell ref="A51:C51"/>
    <mergeCell ref="I51:K51"/>
    <mergeCell ref="A52:C52"/>
    <mergeCell ref="E52:F52"/>
    <mergeCell ref="I52:K52"/>
    <mergeCell ref="M52:N52"/>
    <mergeCell ref="B53:D53"/>
    <mergeCell ref="E53:F53"/>
    <mergeCell ref="J53:L53"/>
    <mergeCell ref="M53:N53"/>
    <mergeCell ref="A56:C56"/>
    <mergeCell ref="I56:K56"/>
    <mergeCell ref="A57:C57"/>
    <mergeCell ref="D57:F57"/>
    <mergeCell ref="I57:K57"/>
    <mergeCell ref="L57:N57"/>
    <mergeCell ref="A60:F60"/>
    <mergeCell ref="I60:N60"/>
    <mergeCell ref="A63:B63"/>
    <mergeCell ref="C63:F63"/>
    <mergeCell ref="I63:J63"/>
    <mergeCell ref="K63:N63"/>
    <mergeCell ref="E65:F65"/>
    <mergeCell ref="M65:N65"/>
    <mergeCell ref="E66:F66"/>
    <mergeCell ref="M66:N66"/>
    <mergeCell ref="E67:F67"/>
    <mergeCell ref="M67:N67"/>
    <mergeCell ref="E68:F68"/>
    <mergeCell ref="M68:N68"/>
    <mergeCell ref="E69:F69"/>
    <mergeCell ref="M69:N69"/>
    <mergeCell ref="E71:F71"/>
    <mergeCell ref="M71:N71"/>
    <mergeCell ref="E70:F70"/>
    <mergeCell ref="M70:N70"/>
    <mergeCell ref="E72:F72"/>
    <mergeCell ref="M72:N72"/>
    <mergeCell ref="B73:D73"/>
    <mergeCell ref="E73:F73"/>
    <mergeCell ref="J73:L73"/>
    <mergeCell ref="M73:N73"/>
    <mergeCell ref="B74:C74"/>
    <mergeCell ref="E74:F74"/>
    <mergeCell ref="J74:K74"/>
    <mergeCell ref="M74:N74"/>
    <mergeCell ref="A75:D75"/>
    <mergeCell ref="E75:F75"/>
    <mergeCell ref="I75:L75"/>
    <mergeCell ref="M75:N75"/>
    <mergeCell ref="A76:C76"/>
    <mergeCell ref="I76:K76"/>
    <mergeCell ref="A77:C77"/>
    <mergeCell ref="I77:K77"/>
    <mergeCell ref="A79:C79"/>
    <mergeCell ref="I79:K79"/>
    <mergeCell ref="A80:C80"/>
    <mergeCell ref="I80:K80"/>
    <mergeCell ref="A81:C81"/>
    <mergeCell ref="E81:F81"/>
    <mergeCell ref="I81:K81"/>
    <mergeCell ref="M81:N81"/>
    <mergeCell ref="B82:D82"/>
    <mergeCell ref="E82:F82"/>
    <mergeCell ref="J82:L82"/>
    <mergeCell ref="M82:N82"/>
    <mergeCell ref="A85:C85"/>
    <mergeCell ref="I85:K85"/>
    <mergeCell ref="A86:C86"/>
    <mergeCell ref="D86:F86"/>
    <mergeCell ref="I86:K86"/>
    <mergeCell ref="L86:N86"/>
    <mergeCell ref="A90:F90"/>
    <mergeCell ref="I90:N90"/>
    <mergeCell ref="A93:B93"/>
    <mergeCell ref="C93:F93"/>
    <mergeCell ref="I93:J93"/>
    <mergeCell ref="K93:N93"/>
    <mergeCell ref="E95:F95"/>
    <mergeCell ref="M95:N95"/>
    <mergeCell ref="E96:F96"/>
    <mergeCell ref="M96:N96"/>
    <mergeCell ref="E97:F97"/>
    <mergeCell ref="M97:N97"/>
    <mergeCell ref="E98:F98"/>
    <mergeCell ref="M98:N98"/>
    <mergeCell ref="E99:F99"/>
    <mergeCell ref="M99:N99"/>
    <mergeCell ref="E101:F101"/>
    <mergeCell ref="M101:N101"/>
    <mergeCell ref="E102:F102"/>
    <mergeCell ref="M102:N102"/>
    <mergeCell ref="E100:F100"/>
    <mergeCell ref="M100:N100"/>
    <mergeCell ref="B103:D103"/>
    <mergeCell ref="E103:F103"/>
    <mergeCell ref="J103:L103"/>
    <mergeCell ref="M103:N103"/>
    <mergeCell ref="B104:C104"/>
    <mergeCell ref="E104:F104"/>
    <mergeCell ref="J104:K104"/>
    <mergeCell ref="M104:N104"/>
    <mergeCell ref="A105:D105"/>
    <mergeCell ref="E105:F105"/>
    <mergeCell ref="I105:L105"/>
    <mergeCell ref="M105:N105"/>
    <mergeCell ref="A106:C106"/>
    <mergeCell ref="I106:K106"/>
    <mergeCell ref="A107:C107"/>
    <mergeCell ref="I107:K107"/>
    <mergeCell ref="A109:C109"/>
    <mergeCell ref="I109:K109"/>
    <mergeCell ref="A110:C110"/>
    <mergeCell ref="I110:K110"/>
    <mergeCell ref="A111:C111"/>
    <mergeCell ref="E111:F111"/>
    <mergeCell ref="I111:K111"/>
    <mergeCell ref="M111:N111"/>
    <mergeCell ref="B112:D112"/>
    <mergeCell ref="E112:F112"/>
    <mergeCell ref="J112:L112"/>
    <mergeCell ref="M112:N112"/>
    <mergeCell ref="E118:F118"/>
    <mergeCell ref="M118:N118"/>
    <mergeCell ref="A115:C115"/>
    <mergeCell ref="I115:K115"/>
    <mergeCell ref="A116:C116"/>
    <mergeCell ref="D116:F116"/>
    <mergeCell ref="I116:K116"/>
    <mergeCell ref="L116:N116"/>
    <mergeCell ref="A119:F119"/>
    <mergeCell ref="I119:N119"/>
    <mergeCell ref="A122:B122"/>
    <mergeCell ref="C122:F122"/>
    <mergeCell ref="I122:J122"/>
    <mergeCell ref="K122:N122"/>
    <mergeCell ref="E124:F124"/>
    <mergeCell ref="M124:N124"/>
    <mergeCell ref="E125:F125"/>
    <mergeCell ref="M125:N125"/>
    <mergeCell ref="E126:F126"/>
    <mergeCell ref="M126:N126"/>
    <mergeCell ref="E127:F127"/>
    <mergeCell ref="M127:N127"/>
    <mergeCell ref="E128:F128"/>
    <mergeCell ref="M128:N128"/>
    <mergeCell ref="E130:F130"/>
    <mergeCell ref="M130:N130"/>
    <mergeCell ref="E129:F129"/>
    <mergeCell ref="M129:N129"/>
    <mergeCell ref="E131:F131"/>
    <mergeCell ref="M131:N131"/>
    <mergeCell ref="B132:D132"/>
    <mergeCell ref="E132:F132"/>
    <mergeCell ref="J132:L132"/>
    <mergeCell ref="M132:N132"/>
    <mergeCell ref="B133:C133"/>
    <mergeCell ref="E133:F133"/>
    <mergeCell ref="J133:K133"/>
    <mergeCell ref="M133:N133"/>
    <mergeCell ref="A134:D134"/>
    <mergeCell ref="E134:F134"/>
    <mergeCell ref="I134:L134"/>
    <mergeCell ref="M134:N134"/>
    <mergeCell ref="A135:C135"/>
    <mergeCell ref="I135:K135"/>
    <mergeCell ref="A136:C136"/>
    <mergeCell ref="I136:K136"/>
    <mergeCell ref="A138:C138"/>
    <mergeCell ref="I138:K138"/>
    <mergeCell ref="A139:C139"/>
    <mergeCell ref="I139:K139"/>
    <mergeCell ref="A140:C140"/>
    <mergeCell ref="E140:F140"/>
    <mergeCell ref="I140:K140"/>
    <mergeCell ref="M140:N140"/>
    <mergeCell ref="B141:D141"/>
    <mergeCell ref="E141:F141"/>
    <mergeCell ref="J141:L141"/>
    <mergeCell ref="M141:N141"/>
    <mergeCell ref="A144:C144"/>
    <mergeCell ref="I144:K144"/>
    <mergeCell ref="A145:C145"/>
    <mergeCell ref="D145:F145"/>
    <mergeCell ref="I145:K145"/>
    <mergeCell ref="L145:N145"/>
    <mergeCell ref="A149:F149"/>
    <mergeCell ref="I149:N149"/>
    <mergeCell ref="A152:B152"/>
    <mergeCell ref="C152:F152"/>
    <mergeCell ref="I152:J152"/>
    <mergeCell ref="K152:N152"/>
    <mergeCell ref="E154:F154"/>
    <mergeCell ref="M154:N154"/>
    <mergeCell ref="E155:F155"/>
    <mergeCell ref="M155:N155"/>
    <mergeCell ref="E156:F156"/>
    <mergeCell ref="M156:N156"/>
    <mergeCell ref="E157:F157"/>
    <mergeCell ref="M157:N157"/>
    <mergeCell ref="E158:F158"/>
    <mergeCell ref="M158:N158"/>
    <mergeCell ref="E160:F160"/>
    <mergeCell ref="M160:N160"/>
    <mergeCell ref="E161:F161"/>
    <mergeCell ref="M161:N161"/>
    <mergeCell ref="E159:F159"/>
    <mergeCell ref="M159:N159"/>
    <mergeCell ref="B162:D162"/>
    <mergeCell ref="E162:F162"/>
    <mergeCell ref="J162:L162"/>
    <mergeCell ref="M162:N162"/>
    <mergeCell ref="B163:C163"/>
    <mergeCell ref="E163:F163"/>
    <mergeCell ref="J163:K163"/>
    <mergeCell ref="M163:N163"/>
    <mergeCell ref="A164:D164"/>
    <mergeCell ref="E164:F164"/>
    <mergeCell ref="I164:L164"/>
    <mergeCell ref="M164:N164"/>
    <mergeCell ref="A165:C165"/>
    <mergeCell ref="I165:K165"/>
    <mergeCell ref="A166:C166"/>
    <mergeCell ref="I166:K166"/>
    <mergeCell ref="A168:C168"/>
    <mergeCell ref="I168:K168"/>
    <mergeCell ref="A169:C169"/>
    <mergeCell ref="I169:K169"/>
    <mergeCell ref="L175:N175"/>
    <mergeCell ref="A170:C170"/>
    <mergeCell ref="E170:F170"/>
    <mergeCell ref="I170:K170"/>
    <mergeCell ref="M170:N170"/>
    <mergeCell ref="B171:D171"/>
    <mergeCell ref="E171:F171"/>
    <mergeCell ref="J171:L171"/>
    <mergeCell ref="M171:N171"/>
    <mergeCell ref="A177:C177"/>
    <mergeCell ref="I177:K177"/>
    <mergeCell ref="A174:C174"/>
    <mergeCell ref="I174:K174"/>
    <mergeCell ref="A175:C175"/>
    <mergeCell ref="D175:F175"/>
    <mergeCell ref="I175:K175"/>
    <mergeCell ref="A178:F178"/>
    <mergeCell ref="I178:N178"/>
    <mergeCell ref="A181:B181"/>
    <mergeCell ref="C181:F181"/>
    <mergeCell ref="I181:J181"/>
    <mergeCell ref="K181:N181"/>
    <mergeCell ref="E183:F183"/>
    <mergeCell ref="M183:N183"/>
    <mergeCell ref="E184:F184"/>
    <mergeCell ref="M184:N184"/>
    <mergeCell ref="E185:F185"/>
    <mergeCell ref="M185:N185"/>
    <mergeCell ref="E186:F186"/>
    <mergeCell ref="M186:N186"/>
    <mergeCell ref="E187:F187"/>
    <mergeCell ref="M187:N187"/>
    <mergeCell ref="E189:F189"/>
    <mergeCell ref="M189:N189"/>
    <mergeCell ref="E188:F188"/>
    <mergeCell ref="M188:N188"/>
    <mergeCell ref="E190:F190"/>
    <mergeCell ref="M190:N190"/>
    <mergeCell ref="B191:D191"/>
    <mergeCell ref="E191:F191"/>
    <mergeCell ref="J191:L191"/>
    <mergeCell ref="M191:N191"/>
    <mergeCell ref="B192:C192"/>
    <mergeCell ref="E192:F192"/>
    <mergeCell ref="J192:K192"/>
    <mergeCell ref="M192:N192"/>
    <mergeCell ref="A193:D193"/>
    <mergeCell ref="E193:F193"/>
    <mergeCell ref="I193:L193"/>
    <mergeCell ref="M193:N193"/>
    <mergeCell ref="A194:C194"/>
    <mergeCell ref="I194:K194"/>
    <mergeCell ref="A195:C195"/>
    <mergeCell ref="I195:K195"/>
    <mergeCell ref="A197:C197"/>
    <mergeCell ref="I197:K197"/>
    <mergeCell ref="A198:C198"/>
    <mergeCell ref="I198:K198"/>
    <mergeCell ref="A199:C199"/>
    <mergeCell ref="E199:F199"/>
    <mergeCell ref="I199:K199"/>
    <mergeCell ref="M199:N199"/>
    <mergeCell ref="B200:D200"/>
    <mergeCell ref="E200:F200"/>
    <mergeCell ref="J200:L200"/>
    <mergeCell ref="M200:N200"/>
    <mergeCell ref="A203:C203"/>
    <mergeCell ref="I203:K203"/>
    <mergeCell ref="A204:C204"/>
    <mergeCell ref="D204:F204"/>
    <mergeCell ref="I204:K204"/>
    <mergeCell ref="L204:N204"/>
    <mergeCell ref="A208:F208"/>
    <mergeCell ref="I208:N208"/>
    <mergeCell ref="A211:B211"/>
    <mergeCell ref="C211:F211"/>
    <mergeCell ref="I211:J211"/>
    <mergeCell ref="K211:N211"/>
    <mergeCell ref="E213:F213"/>
    <mergeCell ref="M213:N213"/>
    <mergeCell ref="E214:F214"/>
    <mergeCell ref="M214:N214"/>
    <mergeCell ref="E215:F215"/>
    <mergeCell ref="M215:N215"/>
    <mergeCell ref="E216:F216"/>
    <mergeCell ref="M216:N216"/>
    <mergeCell ref="E217:F217"/>
    <mergeCell ref="M217:N217"/>
    <mergeCell ref="E219:F219"/>
    <mergeCell ref="M219:N219"/>
    <mergeCell ref="E220:F220"/>
    <mergeCell ref="M220:N220"/>
    <mergeCell ref="E218:F218"/>
    <mergeCell ref="M218:N218"/>
    <mergeCell ref="B221:D221"/>
    <mergeCell ref="E221:F221"/>
    <mergeCell ref="J221:L221"/>
    <mergeCell ref="M221:N221"/>
    <mergeCell ref="B222:C222"/>
    <mergeCell ref="E222:F222"/>
    <mergeCell ref="J222:K222"/>
    <mergeCell ref="M222:N222"/>
    <mergeCell ref="A223:D223"/>
    <mergeCell ref="E223:F223"/>
    <mergeCell ref="I223:L223"/>
    <mergeCell ref="M223:N223"/>
    <mergeCell ref="A224:C224"/>
    <mergeCell ref="I224:K224"/>
    <mergeCell ref="A225:C225"/>
    <mergeCell ref="I225:K225"/>
    <mergeCell ref="A227:C227"/>
    <mergeCell ref="I227:K227"/>
    <mergeCell ref="A228:C228"/>
    <mergeCell ref="I228:K228"/>
    <mergeCell ref="L234:N234"/>
    <mergeCell ref="A229:C229"/>
    <mergeCell ref="E229:F229"/>
    <mergeCell ref="I229:K229"/>
    <mergeCell ref="M229:N229"/>
    <mergeCell ref="B230:D230"/>
    <mergeCell ref="E230:F230"/>
    <mergeCell ref="J230:L230"/>
    <mergeCell ref="M230:N230"/>
    <mergeCell ref="A237:C237"/>
    <mergeCell ref="I237:K237"/>
    <mergeCell ref="A233:C233"/>
    <mergeCell ref="I233:K233"/>
    <mergeCell ref="A234:C234"/>
    <mergeCell ref="D234:F234"/>
    <mergeCell ref="I234:K234"/>
    <mergeCell ref="A238:F238"/>
    <mergeCell ref="I238:N238"/>
    <mergeCell ref="A241:B241"/>
    <mergeCell ref="C241:F241"/>
    <mergeCell ref="I241:J241"/>
    <mergeCell ref="K241:N241"/>
    <mergeCell ref="E243:F243"/>
    <mergeCell ref="M243:N243"/>
    <mergeCell ref="E244:F244"/>
    <mergeCell ref="M244:N244"/>
    <mergeCell ref="E245:F245"/>
    <mergeCell ref="M245:N245"/>
    <mergeCell ref="E246:F246"/>
    <mergeCell ref="M246:N246"/>
    <mergeCell ref="E247:F247"/>
    <mergeCell ref="M247:N247"/>
    <mergeCell ref="E249:F249"/>
    <mergeCell ref="M249:N249"/>
    <mergeCell ref="E248:F248"/>
    <mergeCell ref="M248:N248"/>
    <mergeCell ref="E250:F250"/>
    <mergeCell ref="M250:N250"/>
    <mergeCell ref="B251:D251"/>
    <mergeCell ref="E251:F251"/>
    <mergeCell ref="J251:L251"/>
    <mergeCell ref="M251:N251"/>
    <mergeCell ref="B252:C252"/>
    <mergeCell ref="E252:F252"/>
    <mergeCell ref="J252:K252"/>
    <mergeCell ref="M252:N252"/>
    <mergeCell ref="A253:D253"/>
    <mergeCell ref="E253:F253"/>
    <mergeCell ref="I253:L253"/>
    <mergeCell ref="M253:N253"/>
    <mergeCell ref="A254:C254"/>
    <mergeCell ref="I254:K254"/>
    <mergeCell ref="A255:C255"/>
    <mergeCell ref="I255:K255"/>
    <mergeCell ref="A257:C257"/>
    <mergeCell ref="I257:K257"/>
    <mergeCell ref="A258:C258"/>
    <mergeCell ref="I258:K258"/>
    <mergeCell ref="A259:C259"/>
    <mergeCell ref="E259:F259"/>
    <mergeCell ref="I259:K259"/>
    <mergeCell ref="M259:N259"/>
    <mergeCell ref="B260:D260"/>
    <mergeCell ref="E260:F260"/>
    <mergeCell ref="J260:L260"/>
    <mergeCell ref="M260:N260"/>
    <mergeCell ref="A263:C263"/>
    <mergeCell ref="I263:K263"/>
    <mergeCell ref="A264:C264"/>
    <mergeCell ref="D264:F264"/>
    <mergeCell ref="I264:K264"/>
    <mergeCell ref="L264:N264"/>
    <mergeCell ref="A268:F268"/>
    <mergeCell ref="I268:N268"/>
    <mergeCell ref="A271:B271"/>
    <mergeCell ref="C271:F271"/>
    <mergeCell ref="I271:J271"/>
    <mergeCell ref="K271:N271"/>
    <mergeCell ref="E273:F273"/>
    <mergeCell ref="M273:N273"/>
    <mergeCell ref="E274:F274"/>
    <mergeCell ref="M274:N274"/>
    <mergeCell ref="E275:F275"/>
    <mergeCell ref="M275:N275"/>
    <mergeCell ref="E276:F276"/>
    <mergeCell ref="M276:N276"/>
    <mergeCell ref="E277:F277"/>
    <mergeCell ref="M277:N277"/>
    <mergeCell ref="E279:F279"/>
    <mergeCell ref="M279:N279"/>
    <mergeCell ref="E280:F280"/>
    <mergeCell ref="M280:N280"/>
    <mergeCell ref="E278:F278"/>
    <mergeCell ref="M278:N278"/>
    <mergeCell ref="B281:D281"/>
    <mergeCell ref="E281:F281"/>
    <mergeCell ref="J281:L281"/>
    <mergeCell ref="M281:N281"/>
    <mergeCell ref="B282:C282"/>
    <mergeCell ref="E282:F282"/>
    <mergeCell ref="J282:K282"/>
    <mergeCell ref="M282:N282"/>
    <mergeCell ref="A283:D283"/>
    <mergeCell ref="E283:F283"/>
    <mergeCell ref="I283:L283"/>
    <mergeCell ref="M283:N283"/>
    <mergeCell ref="A284:C284"/>
    <mergeCell ref="I284:K284"/>
    <mergeCell ref="A285:C285"/>
    <mergeCell ref="I285:K285"/>
    <mergeCell ref="A287:C287"/>
    <mergeCell ref="I287:K287"/>
    <mergeCell ref="A288:C288"/>
    <mergeCell ref="I288:K288"/>
    <mergeCell ref="A289:C289"/>
    <mergeCell ref="E289:F289"/>
    <mergeCell ref="I289:K289"/>
    <mergeCell ref="M289:N289"/>
    <mergeCell ref="B290:D290"/>
    <mergeCell ref="E290:F290"/>
    <mergeCell ref="J290:L290"/>
    <mergeCell ref="M290:N290"/>
    <mergeCell ref="A293:C293"/>
    <mergeCell ref="I293:K293"/>
    <mergeCell ref="A294:C294"/>
    <mergeCell ref="D294:F294"/>
    <mergeCell ref="I294:K294"/>
    <mergeCell ref="L294:N294"/>
    <mergeCell ref="A297:F297"/>
    <mergeCell ref="I297:N297"/>
    <mergeCell ref="A300:B300"/>
    <mergeCell ref="C300:F300"/>
    <mergeCell ref="I300:J300"/>
    <mergeCell ref="K300:N300"/>
    <mergeCell ref="E302:F302"/>
    <mergeCell ref="M302:N302"/>
    <mergeCell ref="E303:F303"/>
    <mergeCell ref="M303:N303"/>
    <mergeCell ref="E304:F304"/>
    <mergeCell ref="M304:N304"/>
    <mergeCell ref="E305:F305"/>
    <mergeCell ref="M305:N305"/>
    <mergeCell ref="E306:F306"/>
    <mergeCell ref="M306:N306"/>
    <mergeCell ref="E308:F308"/>
    <mergeCell ref="M308:N308"/>
    <mergeCell ref="E307:F307"/>
    <mergeCell ref="M307:N307"/>
    <mergeCell ref="E309:F309"/>
    <mergeCell ref="M309:N309"/>
    <mergeCell ref="B310:D310"/>
    <mergeCell ref="E310:F310"/>
    <mergeCell ref="J310:L310"/>
    <mergeCell ref="M310:N310"/>
    <mergeCell ref="B311:C311"/>
    <mergeCell ref="E311:F311"/>
    <mergeCell ref="J311:K311"/>
    <mergeCell ref="M311:N311"/>
    <mergeCell ref="A312:D312"/>
    <mergeCell ref="E312:F312"/>
    <mergeCell ref="I312:L312"/>
    <mergeCell ref="M312:N312"/>
    <mergeCell ref="A313:C313"/>
    <mergeCell ref="I313:K313"/>
    <mergeCell ref="A314:C314"/>
    <mergeCell ref="I314:K314"/>
    <mergeCell ref="A316:C316"/>
    <mergeCell ref="I316:K316"/>
    <mergeCell ref="A317:C317"/>
    <mergeCell ref="I317:K317"/>
    <mergeCell ref="A318:C318"/>
    <mergeCell ref="E318:F318"/>
    <mergeCell ref="I318:K318"/>
    <mergeCell ref="M318:N318"/>
    <mergeCell ref="B319:D319"/>
    <mergeCell ref="E319:F319"/>
    <mergeCell ref="J319:L319"/>
    <mergeCell ref="M319:N319"/>
    <mergeCell ref="A322:C322"/>
    <mergeCell ref="I322:K322"/>
    <mergeCell ref="A323:C323"/>
    <mergeCell ref="D323:F323"/>
    <mergeCell ref="I323:K323"/>
    <mergeCell ref="L323:N323"/>
    <mergeCell ref="A327:F327"/>
    <mergeCell ref="I327:N327"/>
    <mergeCell ref="A330:B330"/>
    <mergeCell ref="C330:F330"/>
    <mergeCell ref="I330:J330"/>
    <mergeCell ref="K330:N330"/>
    <mergeCell ref="E332:F332"/>
    <mergeCell ref="M332:N332"/>
    <mergeCell ref="E333:F333"/>
    <mergeCell ref="M333:N333"/>
    <mergeCell ref="E334:F334"/>
    <mergeCell ref="M334:N334"/>
    <mergeCell ref="E335:F335"/>
    <mergeCell ref="M335:N335"/>
    <mergeCell ref="E336:F336"/>
    <mergeCell ref="M336:N336"/>
    <mergeCell ref="E338:F338"/>
    <mergeCell ref="M338:N338"/>
    <mergeCell ref="E339:F339"/>
    <mergeCell ref="M339:N339"/>
    <mergeCell ref="E337:F337"/>
    <mergeCell ref="M337:N337"/>
    <mergeCell ref="B340:D340"/>
    <mergeCell ref="E340:F340"/>
    <mergeCell ref="J340:L340"/>
    <mergeCell ref="M340:N340"/>
    <mergeCell ref="B341:C341"/>
    <mergeCell ref="E341:F341"/>
    <mergeCell ref="J341:K341"/>
    <mergeCell ref="M341:N341"/>
    <mergeCell ref="A342:D342"/>
    <mergeCell ref="E342:F342"/>
    <mergeCell ref="I342:L342"/>
    <mergeCell ref="M342:N342"/>
    <mergeCell ref="A343:C343"/>
    <mergeCell ref="I343:K343"/>
    <mergeCell ref="A344:C344"/>
    <mergeCell ref="I344:K344"/>
    <mergeCell ref="A346:C346"/>
    <mergeCell ref="I346:K346"/>
    <mergeCell ref="A347:C347"/>
    <mergeCell ref="I347:K347"/>
    <mergeCell ref="A348:C348"/>
    <mergeCell ref="E348:F348"/>
    <mergeCell ref="I348:K348"/>
    <mergeCell ref="M348:N348"/>
    <mergeCell ref="B349:D349"/>
    <mergeCell ref="E349:F349"/>
    <mergeCell ref="J349:L349"/>
    <mergeCell ref="M349:N349"/>
    <mergeCell ref="A356:F356"/>
    <mergeCell ref="I356:N356"/>
    <mergeCell ref="E355:F355"/>
    <mergeCell ref="M355:N355"/>
    <mergeCell ref="A352:C352"/>
    <mergeCell ref="I352:K352"/>
    <mergeCell ref="A353:C353"/>
    <mergeCell ref="D353:F353"/>
    <mergeCell ref="I353:K353"/>
    <mergeCell ref="L353:N353"/>
    <mergeCell ref="A359:B359"/>
    <mergeCell ref="C359:F359"/>
    <mergeCell ref="I359:J359"/>
    <mergeCell ref="K359:N359"/>
    <mergeCell ref="E361:F361"/>
    <mergeCell ref="M361:N361"/>
    <mergeCell ref="E362:F362"/>
    <mergeCell ref="M362:N362"/>
    <mergeCell ref="E363:F363"/>
    <mergeCell ref="M363:N363"/>
    <mergeCell ref="E364:F364"/>
    <mergeCell ref="M364:N364"/>
    <mergeCell ref="E365:F365"/>
    <mergeCell ref="M365:N365"/>
    <mergeCell ref="E367:F367"/>
    <mergeCell ref="M367:N367"/>
    <mergeCell ref="E368:F368"/>
    <mergeCell ref="M368:N368"/>
    <mergeCell ref="E366:F366"/>
    <mergeCell ref="M366:N366"/>
    <mergeCell ref="B369:D369"/>
    <mergeCell ref="E369:F369"/>
    <mergeCell ref="J369:L369"/>
    <mergeCell ref="M369:N369"/>
    <mergeCell ref="B370:C370"/>
    <mergeCell ref="E370:F370"/>
    <mergeCell ref="J370:K370"/>
    <mergeCell ref="M370:N370"/>
    <mergeCell ref="A371:D371"/>
    <mergeCell ref="E371:F371"/>
    <mergeCell ref="I371:L371"/>
    <mergeCell ref="M371:N371"/>
    <mergeCell ref="A372:C372"/>
    <mergeCell ref="I372:K372"/>
    <mergeCell ref="A373:C373"/>
    <mergeCell ref="I373:K373"/>
    <mergeCell ref="A375:C375"/>
    <mergeCell ref="I375:K375"/>
    <mergeCell ref="A376:C376"/>
    <mergeCell ref="I376:K376"/>
    <mergeCell ref="A377:C377"/>
    <mergeCell ref="E377:F377"/>
    <mergeCell ref="I377:K377"/>
    <mergeCell ref="M377:N377"/>
    <mergeCell ref="B378:D378"/>
    <mergeCell ref="E378:F378"/>
    <mergeCell ref="J378:L378"/>
    <mergeCell ref="M378:N378"/>
    <mergeCell ref="A381:C381"/>
    <mergeCell ref="I381:K381"/>
    <mergeCell ref="A382:C382"/>
    <mergeCell ref="D382:F382"/>
    <mergeCell ref="I382:K382"/>
    <mergeCell ref="L382:N382"/>
    <mergeCell ref="A386:F386"/>
    <mergeCell ref="I386:N386"/>
    <mergeCell ref="A389:B389"/>
    <mergeCell ref="C389:F389"/>
    <mergeCell ref="I389:J389"/>
    <mergeCell ref="K389:N389"/>
    <mergeCell ref="E391:F391"/>
    <mergeCell ref="M391:N391"/>
    <mergeCell ref="E392:F392"/>
    <mergeCell ref="M392:N392"/>
    <mergeCell ref="E393:F393"/>
    <mergeCell ref="M393:N393"/>
    <mergeCell ref="E394:F394"/>
    <mergeCell ref="M394:N394"/>
    <mergeCell ref="E395:F395"/>
    <mergeCell ref="M395:N395"/>
    <mergeCell ref="E396:F396"/>
    <mergeCell ref="M396:N396"/>
    <mergeCell ref="E397:F397"/>
    <mergeCell ref="M397:N397"/>
    <mergeCell ref="B398:D398"/>
    <mergeCell ref="E398:F398"/>
    <mergeCell ref="J398:L398"/>
    <mergeCell ref="M398:N398"/>
    <mergeCell ref="B399:C399"/>
    <mergeCell ref="E399:F399"/>
    <mergeCell ref="J399:K399"/>
    <mergeCell ref="M399:N399"/>
    <mergeCell ref="A400:D400"/>
    <mergeCell ref="E400:F400"/>
    <mergeCell ref="I400:L400"/>
    <mergeCell ref="M400:N400"/>
    <mergeCell ref="A401:C401"/>
    <mergeCell ref="I401:K401"/>
    <mergeCell ref="A402:C402"/>
    <mergeCell ref="I402:K402"/>
    <mergeCell ref="A404:C404"/>
    <mergeCell ref="I404:K404"/>
    <mergeCell ref="A405:C405"/>
    <mergeCell ref="I405:K405"/>
    <mergeCell ref="A406:C406"/>
    <mergeCell ref="E406:F406"/>
    <mergeCell ref="I406:K406"/>
    <mergeCell ref="M406:N406"/>
    <mergeCell ref="B407:D407"/>
    <mergeCell ref="E407:F407"/>
    <mergeCell ref="J407:L407"/>
    <mergeCell ref="M407:N407"/>
    <mergeCell ref="A414:F414"/>
    <mergeCell ref="I414:N414"/>
    <mergeCell ref="A410:C410"/>
    <mergeCell ref="I410:K410"/>
    <mergeCell ref="A411:C411"/>
    <mergeCell ref="D411:F411"/>
    <mergeCell ref="I411:K411"/>
    <mergeCell ref="L411:N411"/>
    <mergeCell ref="A417:B417"/>
    <mergeCell ref="C417:F417"/>
    <mergeCell ref="I417:J417"/>
    <mergeCell ref="K417:N417"/>
    <mergeCell ref="E419:F419"/>
    <mergeCell ref="M419:N419"/>
    <mergeCell ref="E420:F420"/>
    <mergeCell ref="M420:N420"/>
    <mergeCell ref="E421:F421"/>
    <mergeCell ref="M421:N421"/>
    <mergeCell ref="E422:F422"/>
    <mergeCell ref="M422:N422"/>
    <mergeCell ref="E423:F423"/>
    <mergeCell ref="M423:N423"/>
    <mergeCell ref="E425:F425"/>
    <mergeCell ref="M425:N425"/>
    <mergeCell ref="E426:F426"/>
    <mergeCell ref="M426:N426"/>
    <mergeCell ref="E424:F424"/>
    <mergeCell ref="M424:N424"/>
    <mergeCell ref="B427:D427"/>
    <mergeCell ref="E427:F427"/>
    <mergeCell ref="J427:L427"/>
    <mergeCell ref="M427:N427"/>
    <mergeCell ref="B428:C428"/>
    <mergeCell ref="E428:F428"/>
    <mergeCell ref="J428:K428"/>
    <mergeCell ref="M428:N428"/>
    <mergeCell ref="A429:D429"/>
    <mergeCell ref="E429:F429"/>
    <mergeCell ref="I429:L429"/>
    <mergeCell ref="M429:N429"/>
    <mergeCell ref="A430:C430"/>
    <mergeCell ref="I430:K430"/>
    <mergeCell ref="A431:C431"/>
    <mergeCell ref="I431:K431"/>
    <mergeCell ref="A433:C433"/>
    <mergeCell ref="I433:K433"/>
    <mergeCell ref="A434:C434"/>
    <mergeCell ref="I434:K434"/>
    <mergeCell ref="A435:C435"/>
    <mergeCell ref="E435:F435"/>
    <mergeCell ref="I435:K435"/>
    <mergeCell ref="M435:N435"/>
    <mergeCell ref="B436:D436"/>
    <mergeCell ref="E436:F436"/>
    <mergeCell ref="J436:L436"/>
    <mergeCell ref="M436:N436"/>
    <mergeCell ref="A439:C439"/>
    <mergeCell ref="I439:K439"/>
    <mergeCell ref="A440:C440"/>
    <mergeCell ref="D440:F440"/>
    <mergeCell ref="I440:K440"/>
    <mergeCell ref="L440:N440"/>
    <mergeCell ref="A444:F444"/>
    <mergeCell ref="I444:N444"/>
    <mergeCell ref="A447:B447"/>
    <mergeCell ref="C447:F447"/>
    <mergeCell ref="I447:J447"/>
    <mergeCell ref="K447:N447"/>
    <mergeCell ref="E449:F449"/>
    <mergeCell ref="M449:N449"/>
    <mergeCell ref="E450:F450"/>
    <mergeCell ref="M450:N450"/>
    <mergeCell ref="E451:F451"/>
    <mergeCell ref="M451:N451"/>
    <mergeCell ref="E452:F452"/>
    <mergeCell ref="M452:N452"/>
    <mergeCell ref="E453:F453"/>
    <mergeCell ref="M453:N453"/>
    <mergeCell ref="E455:F455"/>
    <mergeCell ref="M455:N455"/>
    <mergeCell ref="E454:F454"/>
    <mergeCell ref="M454:N454"/>
    <mergeCell ref="E456:F456"/>
    <mergeCell ref="M456:N456"/>
    <mergeCell ref="B457:D457"/>
    <mergeCell ref="E457:F457"/>
    <mergeCell ref="J457:L457"/>
    <mergeCell ref="M457:N457"/>
    <mergeCell ref="B458:C458"/>
    <mergeCell ref="E458:F458"/>
    <mergeCell ref="J458:K458"/>
    <mergeCell ref="M458:N458"/>
    <mergeCell ref="A459:D459"/>
    <mergeCell ref="E459:F459"/>
    <mergeCell ref="I459:L459"/>
    <mergeCell ref="M459:N459"/>
    <mergeCell ref="A460:C460"/>
    <mergeCell ref="I460:K460"/>
    <mergeCell ref="A461:C461"/>
    <mergeCell ref="I461:K461"/>
    <mergeCell ref="A463:C463"/>
    <mergeCell ref="I463:K463"/>
    <mergeCell ref="A464:C464"/>
    <mergeCell ref="I464:K464"/>
    <mergeCell ref="A465:C465"/>
    <mergeCell ref="E465:F465"/>
    <mergeCell ref="I465:K465"/>
    <mergeCell ref="M465:N465"/>
    <mergeCell ref="B466:D466"/>
    <mergeCell ref="E466:F466"/>
    <mergeCell ref="J466:L466"/>
    <mergeCell ref="M466:N466"/>
    <mergeCell ref="A469:C469"/>
    <mergeCell ref="I469:K469"/>
    <mergeCell ref="A470:C470"/>
    <mergeCell ref="D470:F470"/>
    <mergeCell ref="I470:K470"/>
    <mergeCell ref="L470:N470"/>
    <mergeCell ref="E472:F472"/>
    <mergeCell ref="M472:N472"/>
    <mergeCell ref="A473:F473"/>
    <mergeCell ref="I473:N473"/>
    <mergeCell ref="A476:B476"/>
    <mergeCell ref="C476:F476"/>
    <mergeCell ref="I476:J476"/>
    <mergeCell ref="K476:N476"/>
    <mergeCell ref="E478:F478"/>
    <mergeCell ref="M478:N478"/>
    <mergeCell ref="E479:F479"/>
    <mergeCell ref="M479:N479"/>
    <mergeCell ref="E480:F480"/>
    <mergeCell ref="M480:N480"/>
    <mergeCell ref="E481:F481"/>
    <mergeCell ref="M481:N481"/>
    <mergeCell ref="E482:F482"/>
    <mergeCell ref="M482:N482"/>
    <mergeCell ref="E484:F484"/>
    <mergeCell ref="M484:N484"/>
    <mergeCell ref="E483:F483"/>
    <mergeCell ref="M483:N483"/>
    <mergeCell ref="E485:F485"/>
    <mergeCell ref="M485:N485"/>
    <mergeCell ref="B486:D486"/>
    <mergeCell ref="E486:F486"/>
    <mergeCell ref="J486:L486"/>
    <mergeCell ref="M486:N486"/>
    <mergeCell ref="B487:C487"/>
    <mergeCell ref="E487:F487"/>
    <mergeCell ref="J487:K487"/>
    <mergeCell ref="M487:N487"/>
    <mergeCell ref="A488:D488"/>
    <mergeCell ref="E488:F488"/>
    <mergeCell ref="I488:L488"/>
    <mergeCell ref="M488:N488"/>
    <mergeCell ref="A489:C489"/>
    <mergeCell ref="I489:K489"/>
    <mergeCell ref="A490:C490"/>
    <mergeCell ref="I490:K490"/>
    <mergeCell ref="A492:C492"/>
    <mergeCell ref="I492:K492"/>
    <mergeCell ref="A493:C493"/>
    <mergeCell ref="I493:K493"/>
    <mergeCell ref="A494:C494"/>
    <mergeCell ref="E494:F494"/>
    <mergeCell ref="I494:K494"/>
    <mergeCell ref="M494:N494"/>
    <mergeCell ref="B495:D495"/>
    <mergeCell ref="E495:F495"/>
    <mergeCell ref="J495:L495"/>
    <mergeCell ref="M495:N495"/>
    <mergeCell ref="A498:C498"/>
    <mergeCell ref="I498:K498"/>
    <mergeCell ref="A499:C499"/>
    <mergeCell ref="D499:F499"/>
    <mergeCell ref="I499:K499"/>
    <mergeCell ref="L499:N499"/>
    <mergeCell ref="A503:F503"/>
    <mergeCell ref="I503:N503"/>
    <mergeCell ref="A506:B506"/>
    <mergeCell ref="C506:F506"/>
    <mergeCell ref="I506:J506"/>
    <mergeCell ref="K506:N506"/>
    <mergeCell ref="E508:F508"/>
    <mergeCell ref="M508:N508"/>
    <mergeCell ref="E509:F509"/>
    <mergeCell ref="M509:N509"/>
    <mergeCell ref="E510:F510"/>
    <mergeCell ref="M510:N510"/>
    <mergeCell ref="E511:F511"/>
    <mergeCell ref="M511:N511"/>
    <mergeCell ref="E512:F512"/>
    <mergeCell ref="M512:N512"/>
    <mergeCell ref="E514:F514"/>
    <mergeCell ref="M514:N514"/>
    <mergeCell ref="E515:F515"/>
    <mergeCell ref="M515:N515"/>
    <mergeCell ref="E513:F513"/>
    <mergeCell ref="M513:N513"/>
    <mergeCell ref="B516:D516"/>
    <mergeCell ref="E516:F516"/>
    <mergeCell ref="J516:L516"/>
    <mergeCell ref="M516:N516"/>
    <mergeCell ref="B517:C517"/>
    <mergeCell ref="E517:F517"/>
    <mergeCell ref="J517:K517"/>
    <mergeCell ref="M517:N517"/>
    <mergeCell ref="A518:D518"/>
    <mergeCell ref="E518:F518"/>
    <mergeCell ref="I518:L518"/>
    <mergeCell ref="M518:N518"/>
    <mergeCell ref="A519:C519"/>
    <mergeCell ref="I519:K519"/>
    <mergeCell ref="A520:C520"/>
    <mergeCell ref="I520:K520"/>
    <mergeCell ref="A522:C522"/>
    <mergeCell ref="I522:K522"/>
    <mergeCell ref="A523:C523"/>
    <mergeCell ref="I523:K523"/>
    <mergeCell ref="A524:C524"/>
    <mergeCell ref="E524:F524"/>
    <mergeCell ref="I524:K524"/>
    <mergeCell ref="M524:N524"/>
    <mergeCell ref="B525:D525"/>
    <mergeCell ref="E525:F525"/>
    <mergeCell ref="J525:L525"/>
    <mergeCell ref="M525:N525"/>
    <mergeCell ref="A528:C528"/>
    <mergeCell ref="I528:K528"/>
    <mergeCell ref="A529:C529"/>
    <mergeCell ref="D529:F529"/>
    <mergeCell ref="I529:K529"/>
    <mergeCell ref="L529:N529"/>
    <mergeCell ref="A532:F532"/>
    <mergeCell ref="I532:N532"/>
    <mergeCell ref="A535:B535"/>
    <mergeCell ref="C535:F535"/>
    <mergeCell ref="I535:J535"/>
    <mergeCell ref="K535:N535"/>
    <mergeCell ref="E537:F537"/>
    <mergeCell ref="M537:N537"/>
    <mergeCell ref="E538:F538"/>
    <mergeCell ref="M538:N538"/>
    <mergeCell ref="E539:F539"/>
    <mergeCell ref="M539:N539"/>
    <mergeCell ref="E540:F540"/>
    <mergeCell ref="M540:N540"/>
    <mergeCell ref="E541:F541"/>
    <mergeCell ref="M541:N541"/>
    <mergeCell ref="E542:F542"/>
    <mergeCell ref="M542:N542"/>
    <mergeCell ref="E543:F543"/>
    <mergeCell ref="M543:N543"/>
    <mergeCell ref="B544:D544"/>
    <mergeCell ref="E544:F544"/>
    <mergeCell ref="J544:L544"/>
    <mergeCell ref="M544:N544"/>
    <mergeCell ref="B545:C545"/>
    <mergeCell ref="E545:F545"/>
    <mergeCell ref="J545:K545"/>
    <mergeCell ref="M545:N545"/>
    <mergeCell ref="A546:D546"/>
    <mergeCell ref="E546:F546"/>
    <mergeCell ref="I546:L546"/>
    <mergeCell ref="M546:N546"/>
    <mergeCell ref="A547:C547"/>
    <mergeCell ref="I547:K547"/>
    <mergeCell ref="A548:C548"/>
    <mergeCell ref="I548:K548"/>
    <mergeCell ref="A550:C550"/>
    <mergeCell ref="I550:K550"/>
    <mergeCell ref="A551:C551"/>
    <mergeCell ref="I551:K551"/>
    <mergeCell ref="A552:C552"/>
    <mergeCell ref="E552:F552"/>
    <mergeCell ref="I552:K552"/>
    <mergeCell ref="M552:N552"/>
    <mergeCell ref="B553:D553"/>
    <mergeCell ref="E553:F553"/>
    <mergeCell ref="J553:L553"/>
    <mergeCell ref="M553:N553"/>
    <mergeCell ref="A556:C556"/>
    <mergeCell ref="I556:K556"/>
    <mergeCell ref="A557:C557"/>
    <mergeCell ref="D557:F557"/>
    <mergeCell ref="I557:K557"/>
    <mergeCell ref="L557:N557"/>
    <mergeCell ref="A561:F561"/>
    <mergeCell ref="I561:N561"/>
    <mergeCell ref="A564:B564"/>
    <mergeCell ref="C564:F564"/>
    <mergeCell ref="I564:J564"/>
    <mergeCell ref="K564:N564"/>
    <mergeCell ref="E566:F566"/>
    <mergeCell ref="M566:N566"/>
    <mergeCell ref="E567:F567"/>
    <mergeCell ref="M567:N567"/>
    <mergeCell ref="E568:F568"/>
    <mergeCell ref="M568:N568"/>
    <mergeCell ref="E569:F569"/>
    <mergeCell ref="M569:N569"/>
    <mergeCell ref="E570:F570"/>
    <mergeCell ref="M570:N570"/>
    <mergeCell ref="E572:F572"/>
    <mergeCell ref="M572:N572"/>
    <mergeCell ref="E573:F573"/>
    <mergeCell ref="M573:N573"/>
    <mergeCell ref="E571:F571"/>
    <mergeCell ref="M571:N571"/>
    <mergeCell ref="B574:D574"/>
    <mergeCell ref="E574:F574"/>
    <mergeCell ref="J574:L574"/>
    <mergeCell ref="M574:N574"/>
    <mergeCell ref="B575:C575"/>
    <mergeCell ref="E575:F575"/>
    <mergeCell ref="J575:K575"/>
    <mergeCell ref="M575:N575"/>
    <mergeCell ref="A576:D576"/>
    <mergeCell ref="E576:F576"/>
    <mergeCell ref="I576:L576"/>
    <mergeCell ref="M576:N576"/>
    <mergeCell ref="A577:C577"/>
    <mergeCell ref="I577:K577"/>
    <mergeCell ref="A578:C578"/>
    <mergeCell ref="I578:K578"/>
    <mergeCell ref="A580:C580"/>
    <mergeCell ref="I580:K580"/>
    <mergeCell ref="A581:C581"/>
    <mergeCell ref="I581:K581"/>
    <mergeCell ref="A582:C582"/>
    <mergeCell ref="E582:F582"/>
    <mergeCell ref="I582:K582"/>
    <mergeCell ref="M582:N582"/>
    <mergeCell ref="B583:D583"/>
    <mergeCell ref="E583:F583"/>
    <mergeCell ref="J583:L583"/>
    <mergeCell ref="M583:N583"/>
    <mergeCell ref="A589:C589"/>
    <mergeCell ref="D589:F589"/>
    <mergeCell ref="I589:K589"/>
    <mergeCell ref="L589:N589"/>
    <mergeCell ref="A586:C586"/>
    <mergeCell ref="I586:K586"/>
    <mergeCell ref="A587:C587"/>
    <mergeCell ref="D587:F587"/>
    <mergeCell ref="I587:K587"/>
    <mergeCell ref="L587:N587"/>
    <mergeCell ref="A590:F590"/>
    <mergeCell ref="I590:N590"/>
    <mergeCell ref="A593:B593"/>
    <mergeCell ref="C593:F593"/>
    <mergeCell ref="I593:J593"/>
    <mergeCell ref="K593:N593"/>
    <mergeCell ref="E595:F595"/>
    <mergeCell ref="M595:N595"/>
    <mergeCell ref="E596:F596"/>
    <mergeCell ref="M596:N596"/>
    <mergeCell ref="E597:F597"/>
    <mergeCell ref="M597:N597"/>
    <mergeCell ref="E598:F598"/>
    <mergeCell ref="M598:N598"/>
    <mergeCell ref="E599:F599"/>
    <mergeCell ref="M599:N599"/>
    <mergeCell ref="E601:F601"/>
    <mergeCell ref="M601:N601"/>
    <mergeCell ref="E600:F600"/>
    <mergeCell ref="M600:N600"/>
    <mergeCell ref="E602:F602"/>
    <mergeCell ref="M602:N602"/>
    <mergeCell ref="B603:D603"/>
    <mergeCell ref="E603:F603"/>
    <mergeCell ref="J603:L603"/>
    <mergeCell ref="M603:N603"/>
    <mergeCell ref="B604:C604"/>
    <mergeCell ref="E604:F604"/>
    <mergeCell ref="J604:K604"/>
    <mergeCell ref="M604:N604"/>
    <mergeCell ref="A605:D605"/>
    <mergeCell ref="E605:F605"/>
    <mergeCell ref="I605:L605"/>
    <mergeCell ref="M605:N605"/>
    <mergeCell ref="A606:C606"/>
    <mergeCell ref="I606:K606"/>
    <mergeCell ref="A607:C607"/>
    <mergeCell ref="I607:K607"/>
    <mergeCell ref="A609:C609"/>
    <mergeCell ref="I609:K609"/>
    <mergeCell ref="A610:C610"/>
    <mergeCell ref="I610:K610"/>
    <mergeCell ref="A611:C611"/>
    <mergeCell ref="E611:F611"/>
    <mergeCell ref="I611:K611"/>
    <mergeCell ref="M611:N611"/>
    <mergeCell ref="B612:D612"/>
    <mergeCell ref="E612:F612"/>
    <mergeCell ref="J612:L612"/>
    <mergeCell ref="M612:N612"/>
    <mergeCell ref="A615:C615"/>
    <mergeCell ref="I615:K615"/>
    <mergeCell ref="A616:C616"/>
    <mergeCell ref="D616:F616"/>
    <mergeCell ref="I616:K616"/>
    <mergeCell ref="L616:N616"/>
    <mergeCell ref="A620:F620"/>
    <mergeCell ref="I620:N620"/>
    <mergeCell ref="A623:B623"/>
    <mergeCell ref="C623:F623"/>
    <mergeCell ref="I623:J623"/>
    <mergeCell ref="K623:N623"/>
    <mergeCell ref="E625:F625"/>
    <mergeCell ref="M625:N625"/>
    <mergeCell ref="E626:F626"/>
    <mergeCell ref="M626:N626"/>
    <mergeCell ref="E627:F627"/>
    <mergeCell ref="M627:N627"/>
    <mergeCell ref="E628:F628"/>
    <mergeCell ref="M628:N628"/>
    <mergeCell ref="E629:F629"/>
    <mergeCell ref="M629:N629"/>
    <mergeCell ref="E631:F631"/>
    <mergeCell ref="M631:N631"/>
    <mergeCell ref="E632:F632"/>
    <mergeCell ref="M632:N632"/>
    <mergeCell ref="E630:F630"/>
    <mergeCell ref="M630:N630"/>
    <mergeCell ref="B633:D633"/>
    <mergeCell ref="E633:F633"/>
    <mergeCell ref="J633:L633"/>
    <mergeCell ref="M633:N633"/>
    <mergeCell ref="B634:C634"/>
    <mergeCell ref="E634:F634"/>
    <mergeCell ref="J634:K634"/>
    <mergeCell ref="M634:N634"/>
    <mergeCell ref="A635:D635"/>
    <mergeCell ref="E635:F635"/>
    <mergeCell ref="I635:L635"/>
    <mergeCell ref="M635:N635"/>
    <mergeCell ref="A636:C636"/>
    <mergeCell ref="I636:K636"/>
    <mergeCell ref="A637:C637"/>
    <mergeCell ref="I637:K637"/>
    <mergeCell ref="A639:C639"/>
    <mergeCell ref="I639:K639"/>
    <mergeCell ref="A640:C640"/>
    <mergeCell ref="I640:K640"/>
    <mergeCell ref="A641:C641"/>
    <mergeCell ref="E641:F641"/>
    <mergeCell ref="I641:K641"/>
    <mergeCell ref="M641:N641"/>
    <mergeCell ref="B642:D642"/>
    <mergeCell ref="E642:F642"/>
    <mergeCell ref="J642:L642"/>
    <mergeCell ref="M642:N642"/>
    <mergeCell ref="A645:C645"/>
    <mergeCell ref="I645:K645"/>
    <mergeCell ref="A646:C646"/>
    <mergeCell ref="D646:F646"/>
    <mergeCell ref="I646:K646"/>
    <mergeCell ref="L646:N646"/>
    <mergeCell ref="A652:F652"/>
    <mergeCell ref="I652:N652"/>
    <mergeCell ref="A655:B655"/>
    <mergeCell ref="C655:F655"/>
    <mergeCell ref="I655:J655"/>
    <mergeCell ref="K655:N655"/>
    <mergeCell ref="E657:F657"/>
    <mergeCell ref="M657:N657"/>
    <mergeCell ref="E658:F658"/>
    <mergeCell ref="M658:N658"/>
    <mergeCell ref="E659:F659"/>
    <mergeCell ref="M659:N659"/>
    <mergeCell ref="E660:F660"/>
    <mergeCell ref="M660:N660"/>
    <mergeCell ref="E661:F661"/>
    <mergeCell ref="M661:N661"/>
    <mergeCell ref="E663:F663"/>
    <mergeCell ref="M663:N663"/>
    <mergeCell ref="E662:F662"/>
    <mergeCell ref="M662:N662"/>
    <mergeCell ref="E664:F664"/>
    <mergeCell ref="M664:N664"/>
    <mergeCell ref="B665:D665"/>
    <mergeCell ref="E665:F665"/>
    <mergeCell ref="J665:L665"/>
    <mergeCell ref="M665:N665"/>
    <mergeCell ref="B666:C666"/>
    <mergeCell ref="E666:F666"/>
    <mergeCell ref="J666:K666"/>
    <mergeCell ref="M666:N666"/>
    <mergeCell ref="A667:D667"/>
    <mergeCell ref="E667:F667"/>
    <mergeCell ref="I667:L667"/>
    <mergeCell ref="M667:N667"/>
    <mergeCell ref="A668:C668"/>
    <mergeCell ref="I668:K668"/>
    <mergeCell ref="A669:C669"/>
    <mergeCell ref="I669:K669"/>
    <mergeCell ref="A671:C671"/>
    <mergeCell ref="I671:K671"/>
    <mergeCell ref="A672:C672"/>
    <mergeCell ref="I672:K672"/>
    <mergeCell ref="A673:C673"/>
    <mergeCell ref="E673:F673"/>
    <mergeCell ref="I673:K673"/>
    <mergeCell ref="M673:N673"/>
    <mergeCell ref="B674:D674"/>
    <mergeCell ref="E674:F674"/>
    <mergeCell ref="J674:L674"/>
    <mergeCell ref="M674:N674"/>
    <mergeCell ref="A677:C677"/>
    <mergeCell ref="I677:K677"/>
    <mergeCell ref="A678:C678"/>
    <mergeCell ref="D678:F678"/>
    <mergeCell ref="I678:K678"/>
    <mergeCell ref="L678:N678"/>
    <mergeCell ref="A682:F682"/>
    <mergeCell ref="I682:N682"/>
    <mergeCell ref="A685:B685"/>
    <mergeCell ref="C685:F685"/>
    <mergeCell ref="I685:J685"/>
    <mergeCell ref="K685:N685"/>
    <mergeCell ref="E687:F687"/>
    <mergeCell ref="M687:N687"/>
    <mergeCell ref="E688:F688"/>
    <mergeCell ref="M688:N688"/>
    <mergeCell ref="E689:F689"/>
    <mergeCell ref="M689:N689"/>
    <mergeCell ref="E690:F690"/>
    <mergeCell ref="M690:N690"/>
    <mergeCell ref="E691:F691"/>
    <mergeCell ref="M691:N691"/>
    <mergeCell ref="E693:F693"/>
    <mergeCell ref="M693:N693"/>
    <mergeCell ref="E694:F694"/>
    <mergeCell ref="M694:N694"/>
    <mergeCell ref="E692:F692"/>
    <mergeCell ref="M692:N692"/>
    <mergeCell ref="B695:D695"/>
    <mergeCell ref="E695:F695"/>
    <mergeCell ref="J695:L695"/>
    <mergeCell ref="M695:N695"/>
    <mergeCell ref="B696:C696"/>
    <mergeCell ref="E696:F696"/>
    <mergeCell ref="J696:K696"/>
    <mergeCell ref="M696:N696"/>
    <mergeCell ref="A697:D697"/>
    <mergeCell ref="E697:F697"/>
    <mergeCell ref="I697:L697"/>
    <mergeCell ref="M697:N697"/>
    <mergeCell ref="A698:C698"/>
    <mergeCell ref="I698:K698"/>
    <mergeCell ref="A699:C699"/>
    <mergeCell ref="I699:K699"/>
    <mergeCell ref="A701:C701"/>
    <mergeCell ref="I701:K701"/>
    <mergeCell ref="A702:C702"/>
    <mergeCell ref="I702:K702"/>
    <mergeCell ref="A703:C703"/>
    <mergeCell ref="E703:F703"/>
    <mergeCell ref="I703:K703"/>
    <mergeCell ref="M703:N703"/>
    <mergeCell ref="B704:D704"/>
    <mergeCell ref="E704:F704"/>
    <mergeCell ref="J704:L704"/>
    <mergeCell ref="M704:N704"/>
    <mergeCell ref="A707:C707"/>
    <mergeCell ref="I707:K707"/>
    <mergeCell ref="A708:C708"/>
    <mergeCell ref="D708:F708"/>
    <mergeCell ref="I708:K708"/>
    <mergeCell ref="L708:N708"/>
    <mergeCell ref="A714:F714"/>
    <mergeCell ref="I714:N714"/>
    <mergeCell ref="A717:B717"/>
    <mergeCell ref="C717:F717"/>
    <mergeCell ref="I717:J717"/>
    <mergeCell ref="K717:N717"/>
    <mergeCell ref="E719:F719"/>
    <mergeCell ref="M719:N719"/>
    <mergeCell ref="E720:F720"/>
    <mergeCell ref="M720:N720"/>
    <mergeCell ref="E721:F721"/>
    <mergeCell ref="M721:N721"/>
    <mergeCell ref="E722:F722"/>
    <mergeCell ref="M722:N722"/>
    <mergeCell ref="E723:F723"/>
    <mergeCell ref="M723:N723"/>
    <mergeCell ref="E725:F725"/>
    <mergeCell ref="M725:N725"/>
    <mergeCell ref="E724:F724"/>
    <mergeCell ref="M724:N724"/>
    <mergeCell ref="E726:F726"/>
    <mergeCell ref="M726:N726"/>
    <mergeCell ref="B727:D727"/>
    <mergeCell ref="E727:F727"/>
    <mergeCell ref="J727:L727"/>
    <mergeCell ref="M727:N727"/>
    <mergeCell ref="B728:C728"/>
    <mergeCell ref="E728:F728"/>
    <mergeCell ref="J728:K728"/>
    <mergeCell ref="M728:N728"/>
    <mergeCell ref="A729:D729"/>
    <mergeCell ref="E729:F729"/>
    <mergeCell ref="I729:L729"/>
    <mergeCell ref="M729:N729"/>
    <mergeCell ref="A730:C730"/>
    <mergeCell ref="I730:K730"/>
    <mergeCell ref="A731:C731"/>
    <mergeCell ref="I731:K731"/>
    <mergeCell ref="A733:C733"/>
    <mergeCell ref="I733:K733"/>
    <mergeCell ref="A734:C734"/>
    <mergeCell ref="I734:K734"/>
    <mergeCell ref="A735:C735"/>
    <mergeCell ref="E735:F735"/>
    <mergeCell ref="I735:K735"/>
    <mergeCell ref="M735:N735"/>
    <mergeCell ref="B736:D736"/>
    <mergeCell ref="E736:F736"/>
    <mergeCell ref="J736:L736"/>
    <mergeCell ref="M736:N736"/>
    <mergeCell ref="A739:C739"/>
    <mergeCell ref="I739:K739"/>
    <mergeCell ref="A740:C740"/>
    <mergeCell ref="D740:F740"/>
    <mergeCell ref="I740:K740"/>
    <mergeCell ref="L740:N740"/>
    <mergeCell ref="A744:F744"/>
    <mergeCell ref="I744:N744"/>
    <mergeCell ref="A747:B747"/>
    <mergeCell ref="C747:F747"/>
    <mergeCell ref="I747:J747"/>
    <mergeCell ref="K747:N747"/>
    <mergeCell ref="E749:F749"/>
    <mergeCell ref="M749:N749"/>
    <mergeCell ref="E750:F750"/>
    <mergeCell ref="M750:N750"/>
    <mergeCell ref="E751:F751"/>
    <mergeCell ref="M751:N751"/>
    <mergeCell ref="E752:F752"/>
    <mergeCell ref="M752:N752"/>
    <mergeCell ref="E753:F753"/>
    <mergeCell ref="M753:N753"/>
    <mergeCell ref="E755:F755"/>
    <mergeCell ref="M755:N755"/>
    <mergeCell ref="E756:F756"/>
    <mergeCell ref="M756:N756"/>
    <mergeCell ref="E754:F754"/>
    <mergeCell ref="M754:N754"/>
    <mergeCell ref="B757:D757"/>
    <mergeCell ref="E757:F757"/>
    <mergeCell ref="J757:L757"/>
    <mergeCell ref="M757:N757"/>
    <mergeCell ref="B758:C758"/>
    <mergeCell ref="E758:F758"/>
    <mergeCell ref="J758:K758"/>
    <mergeCell ref="M758:N758"/>
    <mergeCell ref="A759:D759"/>
    <mergeCell ref="E759:F759"/>
    <mergeCell ref="I759:L759"/>
    <mergeCell ref="M759:N759"/>
    <mergeCell ref="A760:C760"/>
    <mergeCell ref="I760:K760"/>
    <mergeCell ref="A761:C761"/>
    <mergeCell ref="I761:K761"/>
    <mergeCell ref="A763:C763"/>
    <mergeCell ref="I763:K763"/>
    <mergeCell ref="A764:C764"/>
    <mergeCell ref="I764:K764"/>
    <mergeCell ref="A765:C765"/>
    <mergeCell ref="E765:F765"/>
    <mergeCell ref="I765:K765"/>
    <mergeCell ref="M765:N765"/>
    <mergeCell ref="B766:D766"/>
    <mergeCell ref="E766:F766"/>
    <mergeCell ref="J766:L766"/>
    <mergeCell ref="M766:N766"/>
    <mergeCell ref="A769:C769"/>
    <mergeCell ref="I769:K769"/>
    <mergeCell ref="A770:C770"/>
    <mergeCell ref="D770:F770"/>
    <mergeCell ref="I770:K770"/>
    <mergeCell ref="L770:N770"/>
    <mergeCell ref="A776:F776"/>
    <mergeCell ref="I776:N776"/>
    <mergeCell ref="A779:B779"/>
    <mergeCell ref="C779:F779"/>
    <mergeCell ref="I779:J779"/>
    <mergeCell ref="K779:N779"/>
    <mergeCell ref="E781:F781"/>
    <mergeCell ref="M781:N781"/>
    <mergeCell ref="E782:F782"/>
    <mergeCell ref="M782:N782"/>
    <mergeCell ref="E783:F783"/>
    <mergeCell ref="M783:N783"/>
    <mergeCell ref="E784:F784"/>
    <mergeCell ref="M784:N784"/>
    <mergeCell ref="E785:F785"/>
    <mergeCell ref="M785:N785"/>
    <mergeCell ref="E787:F787"/>
    <mergeCell ref="M787:N787"/>
    <mergeCell ref="E786:F786"/>
    <mergeCell ref="M786:N786"/>
    <mergeCell ref="E788:F788"/>
    <mergeCell ref="M788:N788"/>
    <mergeCell ref="B789:D789"/>
    <mergeCell ref="E789:F789"/>
    <mergeCell ref="J789:L789"/>
    <mergeCell ref="M789:N789"/>
    <mergeCell ref="B790:C790"/>
    <mergeCell ref="E790:F790"/>
    <mergeCell ref="J790:K790"/>
    <mergeCell ref="M790:N790"/>
    <mergeCell ref="A791:D791"/>
    <mergeCell ref="E791:F791"/>
    <mergeCell ref="I791:L791"/>
    <mergeCell ref="M791:N791"/>
    <mergeCell ref="A792:C792"/>
    <mergeCell ref="I792:K792"/>
    <mergeCell ref="A793:C793"/>
    <mergeCell ref="I793:K793"/>
    <mergeCell ref="A795:C795"/>
    <mergeCell ref="I795:K795"/>
    <mergeCell ref="A796:C796"/>
    <mergeCell ref="I796:K796"/>
    <mergeCell ref="A797:C797"/>
    <mergeCell ref="E797:F797"/>
    <mergeCell ref="I797:K797"/>
    <mergeCell ref="M797:N797"/>
    <mergeCell ref="B798:D798"/>
    <mergeCell ref="E798:F798"/>
    <mergeCell ref="J798:L798"/>
    <mergeCell ref="M798:N798"/>
    <mergeCell ref="A801:C801"/>
    <mergeCell ref="I801:K801"/>
    <mergeCell ref="A802:C802"/>
    <mergeCell ref="D802:F802"/>
    <mergeCell ref="I802:K802"/>
    <mergeCell ref="L802:N802"/>
    <mergeCell ref="A806:F806"/>
    <mergeCell ref="I806:N806"/>
    <mergeCell ref="A809:B809"/>
    <mergeCell ref="C809:F809"/>
    <mergeCell ref="I809:J809"/>
    <mergeCell ref="K809:N809"/>
    <mergeCell ref="E811:F811"/>
    <mergeCell ref="M811:N811"/>
    <mergeCell ref="E812:F812"/>
    <mergeCell ref="M812:N812"/>
    <mergeCell ref="E813:F813"/>
    <mergeCell ref="M813:N813"/>
    <mergeCell ref="E814:F814"/>
    <mergeCell ref="M814:N814"/>
    <mergeCell ref="E815:F815"/>
    <mergeCell ref="M815:N815"/>
    <mergeCell ref="E817:F817"/>
    <mergeCell ref="M817:N817"/>
    <mergeCell ref="E818:F818"/>
    <mergeCell ref="M818:N818"/>
    <mergeCell ref="E816:F816"/>
    <mergeCell ref="M816:N816"/>
    <mergeCell ref="B819:D819"/>
    <mergeCell ref="E819:F819"/>
    <mergeCell ref="J819:L819"/>
    <mergeCell ref="M819:N819"/>
    <mergeCell ref="B820:C820"/>
    <mergeCell ref="E820:F820"/>
    <mergeCell ref="J820:K820"/>
    <mergeCell ref="M820:N820"/>
    <mergeCell ref="A821:D821"/>
    <mergeCell ref="E821:F821"/>
    <mergeCell ref="I821:L821"/>
    <mergeCell ref="M821:N821"/>
    <mergeCell ref="A822:C822"/>
    <mergeCell ref="I822:K822"/>
    <mergeCell ref="H840:M840"/>
    <mergeCell ref="H843:I843"/>
    <mergeCell ref="J843:M843"/>
    <mergeCell ref="L845:M845"/>
    <mergeCell ref="L846:M846"/>
    <mergeCell ref="L847:M847"/>
    <mergeCell ref="L850:M850"/>
    <mergeCell ref="L848:M848"/>
    <mergeCell ref="L849:M849"/>
    <mergeCell ref="L851:M851"/>
    <mergeCell ref="A823:C823"/>
    <mergeCell ref="I823:K823"/>
    <mergeCell ref="A825:C825"/>
    <mergeCell ref="I825:K825"/>
    <mergeCell ref="A826:C826"/>
    <mergeCell ref="I826:K826"/>
    <mergeCell ref="A827:C827"/>
    <mergeCell ref="E827:F827"/>
    <mergeCell ref="I827:K827"/>
    <mergeCell ref="M827:N827"/>
    <mergeCell ref="B828:D828"/>
    <mergeCell ref="E828:F828"/>
    <mergeCell ref="J828:L828"/>
    <mergeCell ref="M828:N828"/>
    <mergeCell ref="A831:C831"/>
    <mergeCell ref="I831:K831"/>
    <mergeCell ref="A832:C832"/>
    <mergeCell ref="D832:F832"/>
    <mergeCell ref="I832:K832"/>
    <mergeCell ref="L832:N832"/>
    <mergeCell ref="A840:F840"/>
    <mergeCell ref="A843:B843"/>
    <mergeCell ref="C843:F843"/>
    <mergeCell ref="E845:F845"/>
    <mergeCell ref="E846:F846"/>
    <mergeCell ref="E847:F847"/>
    <mergeCell ref="E848:F848"/>
    <mergeCell ref="E849:F849"/>
    <mergeCell ref="E851:F851"/>
    <mergeCell ref="E852:F852"/>
    <mergeCell ref="B853:D853"/>
    <mergeCell ref="E853:F853"/>
    <mergeCell ref="E850:F850"/>
    <mergeCell ref="B854:C854"/>
    <mergeCell ref="E854:F854"/>
    <mergeCell ref="A855:D855"/>
    <mergeCell ref="E855:F855"/>
    <mergeCell ref="L852:M852"/>
    <mergeCell ref="I862:K862"/>
    <mergeCell ref="L862:M862"/>
    <mergeCell ref="H865:J865"/>
    <mergeCell ref="H866:J866"/>
    <mergeCell ref="K866:M866"/>
    <mergeCell ref="L853:M853"/>
    <mergeCell ref="A856:C856"/>
    <mergeCell ref="A857:C857"/>
    <mergeCell ref="H856:J856"/>
    <mergeCell ref="A865:C865"/>
    <mergeCell ref="A866:C866"/>
    <mergeCell ref="D866:F866"/>
    <mergeCell ref="A859:C859"/>
    <mergeCell ref="A860:C860"/>
    <mergeCell ref="A861:C861"/>
    <mergeCell ref="E861:F861"/>
    <mergeCell ref="B862:D862"/>
    <mergeCell ref="E862:F862"/>
    <mergeCell ref="H859:J859"/>
    <mergeCell ref="H860:J860"/>
    <mergeCell ref="H861:J861"/>
    <mergeCell ref="L861:M861"/>
    <mergeCell ref="H857:J857"/>
    <mergeCell ref="I853:K853"/>
    <mergeCell ref="I854:J854"/>
    <mergeCell ref="L854:M854"/>
    <mergeCell ref="H855:K855"/>
    <mergeCell ref="L855:M855"/>
  </mergeCells>
  <conditionalFormatting sqref="D17">
    <cfRule type="cellIs" priority="4" stopIfTrue="1" operator="between">
      <formula>"si es mayor o igual 50,0"</formula>
      <formula>"si es menor que 50,0"</formula>
    </cfRule>
  </conditionalFormatting>
  <conditionalFormatting sqref="L254">
    <cfRule type="cellIs" priority="3" stopIfTrue="1" operator="between">
      <formula>"si es mayor o igual 50,0"</formula>
      <formula>"si es menor que 50,0"</formula>
    </cfRule>
  </conditionalFormatting>
  <conditionalFormatting sqref="L792">
    <cfRule type="cellIs" priority="2" stopIfTrue="1" operator="between">
      <formula>"si es mayor o igual 50,0"</formula>
      <formula>"si es menor que 50,0"</formula>
    </cfRule>
  </conditionalFormatting>
  <conditionalFormatting sqref="D792">
    <cfRule type="cellIs" priority="1" stopIfTrue="1" operator="between">
      <formula>"si es mayor o igual 50,0"</formula>
      <formula>"si es menor que 50,0"</formula>
    </cfRule>
  </conditionalFormatting>
  <pageMargins left="0.51181102362204722" right="0.31496062992125984" top="0" bottom="0" header="0.31496062992125984" footer="0.31496062992125984"/>
  <pageSetup scale="90" orientation="portrait" r:id="rId1"/>
  <rowBreaks count="15" manualBreakCount="15">
    <brk id="59" max="16383" man="1"/>
    <brk id="118" max="16383" man="1"/>
    <brk id="177" max="16383" man="1"/>
    <brk id="237" max="16383" man="1"/>
    <brk id="296" max="16383" man="1"/>
    <brk id="355" max="16383" man="1"/>
    <brk id="384" max="13" man="1"/>
    <brk id="472" max="16383" man="1"/>
    <brk id="530" max="13" man="1"/>
    <brk id="618" max="13" man="1"/>
    <brk id="680" max="13" man="1"/>
    <brk id="742" max="13" man="1"/>
    <brk id="803" max="13" man="1"/>
    <brk id="867" max="13" man="1"/>
    <brk id="897" max="1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4"/>
  <dimension ref="A1:N893"/>
  <sheetViews>
    <sheetView view="pageBreakPreview" topLeftCell="A746" zoomScaleSheetLayoutView="100" workbookViewId="0">
      <selection activeCell="L901" sqref="L901"/>
    </sheetView>
  </sheetViews>
  <sheetFormatPr baseColWidth="10" defaultRowHeight="12.75"/>
  <cols>
    <col min="1" max="1" width="6.85546875" customWidth="1"/>
    <col min="2" max="2" width="9" customWidth="1"/>
    <col min="3" max="3" width="5.28515625" customWidth="1"/>
    <col min="4" max="4" width="10.85546875" customWidth="1"/>
    <col min="5" max="5" width="8.85546875" customWidth="1"/>
    <col min="6" max="6" width="7.5703125" customWidth="1"/>
    <col min="7" max="7" width="4.42578125" customWidth="1"/>
    <col min="8" max="8" width="4.7109375" customWidth="1"/>
    <col min="9" max="9" width="6.85546875" customWidth="1"/>
    <col min="10" max="10" width="9" customWidth="1"/>
    <col min="11" max="11" width="5.28515625" customWidth="1"/>
    <col min="12" max="12" width="10.85546875" customWidth="1"/>
    <col min="13" max="13" width="8.85546875" customWidth="1"/>
    <col min="14" max="14" width="7.5703125" customWidth="1"/>
  </cols>
  <sheetData>
    <row r="1" spans="1:14" ht="19.5" customHeight="1">
      <c r="A1" s="1274" t="s">
        <v>138</v>
      </c>
      <c r="B1" s="1275"/>
      <c r="C1" s="1275"/>
      <c r="D1" s="1275"/>
      <c r="E1" s="1275"/>
      <c r="F1" s="1276"/>
      <c r="G1" s="50"/>
      <c r="I1" s="1274" t="s">
        <v>138</v>
      </c>
      <c r="J1" s="1275"/>
      <c r="K1" s="1275"/>
      <c r="L1" s="1275"/>
      <c r="M1" s="1275"/>
      <c r="N1" s="1276"/>
    </row>
    <row r="2" spans="1:14">
      <c r="A2" s="51"/>
      <c r="B2" s="52"/>
      <c r="C2" s="52"/>
      <c r="D2" s="53"/>
      <c r="E2" s="52"/>
      <c r="F2" s="54"/>
      <c r="G2" s="55"/>
      <c r="I2" s="51"/>
      <c r="J2" s="52"/>
      <c r="K2" s="52"/>
      <c r="L2" s="53"/>
      <c r="M2" s="52"/>
      <c r="N2" s="54"/>
    </row>
    <row r="3" spans="1:14">
      <c r="A3" s="56" t="s">
        <v>120</v>
      </c>
      <c r="B3" s="57">
        <f>'Nom. Sic. Sem. 5'!$C$4</f>
        <v>43493</v>
      </c>
      <c r="C3" s="52" t="s">
        <v>16</v>
      </c>
      <c r="D3" s="57">
        <f>'Nom. Sic. Sem. 5'!$G$4</f>
        <v>43499</v>
      </c>
      <c r="E3" s="52" t="s">
        <v>121</v>
      </c>
      <c r="F3" s="54">
        <f>'Nom. Sic. Sem. 5'!$J$4</f>
        <v>0</v>
      </c>
      <c r="G3" s="55"/>
      <c r="I3" s="56" t="s">
        <v>120</v>
      </c>
      <c r="J3" s="57">
        <f>'Nom. Sic. Sem. 5'!$C$4</f>
        <v>43493</v>
      </c>
      <c r="K3" s="52" t="s">
        <v>16</v>
      </c>
      <c r="L3" s="57">
        <f>'Nom. Sic. Sem. 5'!$G$4</f>
        <v>43499</v>
      </c>
      <c r="M3" s="52" t="s">
        <v>121</v>
      </c>
      <c r="N3" s="54">
        <f>'Nom. Sic. Sem. 5'!$J$4</f>
        <v>0</v>
      </c>
    </row>
    <row r="4" spans="1:14">
      <c r="A4" s="1277" t="s">
        <v>122</v>
      </c>
      <c r="B4" s="1278"/>
      <c r="C4" s="1279" t="str">
        <f>'Nom. Sic. Sem. 5'!$B$7</f>
        <v>Vicente P. Briceño*</v>
      </c>
      <c r="D4" s="1279"/>
      <c r="E4" s="1279"/>
      <c r="F4" s="1280"/>
      <c r="G4" s="60"/>
      <c r="I4" s="1277" t="s">
        <v>122</v>
      </c>
      <c r="J4" s="1278"/>
      <c r="K4" s="1279" t="str">
        <f>'Nom. Sic. Sem. 5'!$B$8</f>
        <v>Luby Alvarado</v>
      </c>
      <c r="L4" s="1279"/>
      <c r="M4" s="1279"/>
      <c r="N4" s="1280"/>
    </row>
    <row r="5" spans="1:14">
      <c r="A5" s="58"/>
      <c r="B5" s="59"/>
      <c r="C5" s="61"/>
      <c r="D5" s="61"/>
      <c r="E5" s="61"/>
      <c r="F5" s="62"/>
      <c r="G5" s="63"/>
      <c r="I5" s="58"/>
      <c r="J5" s="59"/>
      <c r="K5" s="61"/>
      <c r="L5" s="61"/>
      <c r="M5" s="61"/>
      <c r="N5" s="62"/>
    </row>
    <row r="6" spans="1:14">
      <c r="A6" s="64">
        <f>'Nom. Sic. Sem. 5'!$L$7</f>
        <v>0</v>
      </c>
      <c r="B6" s="52" t="s">
        <v>123</v>
      </c>
      <c r="C6" s="52"/>
      <c r="D6" s="52"/>
      <c r="E6" s="1272">
        <f>'Nom. Sic. Sem. 5'!$M$7</f>
        <v>0</v>
      </c>
      <c r="F6" s="1273"/>
      <c r="G6" s="65"/>
      <c r="I6" s="64">
        <f>'Nom. Sic. Sem. 5'!$L$8</f>
        <v>0</v>
      </c>
      <c r="J6" s="52" t="s">
        <v>123</v>
      </c>
      <c r="K6" s="52"/>
      <c r="L6" s="52"/>
      <c r="M6" s="1272">
        <f>'Nom. Sic. Sem. 5'!$M$8</f>
        <v>0</v>
      </c>
      <c r="N6" s="1273"/>
    </row>
    <row r="7" spans="1:14">
      <c r="A7" s="64"/>
      <c r="B7" s="52"/>
      <c r="C7" s="52"/>
      <c r="D7" s="52"/>
      <c r="E7" s="1272">
        <v>0</v>
      </c>
      <c r="F7" s="1273"/>
      <c r="G7" s="65"/>
      <c r="I7" s="64"/>
      <c r="J7" s="52"/>
      <c r="K7" s="52"/>
      <c r="L7" s="52"/>
      <c r="M7" s="1272">
        <v>0</v>
      </c>
      <c r="N7" s="1273"/>
    </row>
    <row r="8" spans="1:14">
      <c r="A8" s="64"/>
      <c r="B8" s="52" t="s">
        <v>124</v>
      </c>
      <c r="C8" s="52"/>
      <c r="D8" s="52"/>
      <c r="E8" s="1272">
        <f>'Nom. Sic. Sem. 5'!$N$7</f>
        <v>0</v>
      </c>
      <c r="F8" s="1273"/>
      <c r="G8" s="65"/>
      <c r="I8" s="64"/>
      <c r="J8" s="52" t="s">
        <v>124</v>
      </c>
      <c r="K8" s="52"/>
      <c r="L8" s="52"/>
      <c r="M8" s="1272">
        <f>'Nom. Sic. Sem. 5'!$N$8</f>
        <v>0</v>
      </c>
      <c r="N8" s="1273"/>
    </row>
    <row r="9" spans="1:14">
      <c r="A9" s="66">
        <v>0</v>
      </c>
      <c r="B9" s="52" t="s">
        <v>125</v>
      </c>
      <c r="C9" s="52"/>
      <c r="D9" s="52"/>
      <c r="E9" s="1272">
        <v>0</v>
      </c>
      <c r="F9" s="1273"/>
      <c r="G9" s="65"/>
      <c r="I9" s="66">
        <v>0</v>
      </c>
      <c r="J9" s="52" t="s">
        <v>125</v>
      </c>
      <c r="K9" s="52"/>
      <c r="L9" s="52"/>
      <c r="M9" s="1272">
        <v>0</v>
      </c>
      <c r="N9" s="1273"/>
    </row>
    <row r="10" spans="1:14">
      <c r="A10" s="66">
        <v>0</v>
      </c>
      <c r="B10" s="52" t="s">
        <v>126</v>
      </c>
      <c r="C10" s="52"/>
      <c r="D10" s="52"/>
      <c r="E10" s="1272">
        <v>0</v>
      </c>
      <c r="F10" s="1273"/>
      <c r="G10" s="65"/>
      <c r="I10" s="66">
        <v>0</v>
      </c>
      <c r="J10" s="52" t="s">
        <v>126</v>
      </c>
      <c r="K10" s="52"/>
      <c r="L10" s="52"/>
      <c r="M10" s="1272">
        <v>0</v>
      </c>
      <c r="N10" s="1273"/>
    </row>
    <row r="11" spans="1:14">
      <c r="A11" s="67">
        <f>'Nom. Sic. Sem. 5'!$V$7</f>
        <v>0</v>
      </c>
      <c r="B11" s="52" t="s">
        <v>127</v>
      </c>
      <c r="C11" s="52"/>
      <c r="D11" s="52"/>
      <c r="E11" s="1272">
        <f>'Nom. Sic. Sem. 5'!$W$7</f>
        <v>0</v>
      </c>
      <c r="F11" s="1273"/>
      <c r="G11" s="65"/>
      <c r="I11" s="67">
        <f>'Nom. Sic. Sem. 5'!$V$8</f>
        <v>0</v>
      </c>
      <c r="J11" s="52" t="s">
        <v>127</v>
      </c>
      <c r="K11" s="52"/>
      <c r="L11" s="52"/>
      <c r="M11" s="1272">
        <f>'Nom. Sic. Sem. 5'!$W$8</f>
        <v>0</v>
      </c>
      <c r="N11" s="1273"/>
    </row>
    <row r="12" spans="1:14">
      <c r="A12" s="66">
        <f>'Nom. Sic. Sem. 5'!$AB$7</f>
        <v>0</v>
      </c>
      <c r="B12" s="52" t="s">
        <v>128</v>
      </c>
      <c r="C12" s="52"/>
      <c r="D12" s="52"/>
      <c r="E12" s="1272">
        <f>'Nom. Sic. Sem. 5'!$AC$7</f>
        <v>0</v>
      </c>
      <c r="F12" s="1273"/>
      <c r="G12" s="65"/>
      <c r="I12" s="66">
        <f>'Nom. Sic. Sem. 5'!$AB$8</f>
        <v>0</v>
      </c>
      <c r="J12" s="52" t="s">
        <v>128</v>
      </c>
      <c r="K12" s="52"/>
      <c r="L12" s="52"/>
      <c r="M12" s="1272">
        <f>'Nom. Sic. Sem. 5'!$AC$8</f>
        <v>0</v>
      </c>
      <c r="N12" s="1273"/>
    </row>
    <row r="13" spans="1:14">
      <c r="A13" s="66">
        <f>'Nom. Sic. Sem. 5'!$O$7</f>
        <v>0</v>
      </c>
      <c r="B13" s="1267" t="str">
        <f>'Nom. Sic. Sem. 1'!$O$4</f>
        <v>PR / RM /F</v>
      </c>
      <c r="C13" s="1267"/>
      <c r="D13" s="1267"/>
      <c r="E13" s="1272">
        <f>'Nom. Sic. Sem. 5'!$P$7</f>
        <v>0</v>
      </c>
      <c r="F13" s="1273"/>
      <c r="G13" s="65"/>
      <c r="I13" s="66">
        <f>'Nom. Sic. Sem. 5'!$O$8</f>
        <v>0</v>
      </c>
      <c r="J13" s="1267" t="str">
        <f>'Nom. Sic. Sem. 1'!$O$4</f>
        <v>PR / RM /F</v>
      </c>
      <c r="K13" s="1267"/>
      <c r="L13" s="1267"/>
      <c r="M13" s="1272">
        <f>'Nom. Sic. Sem. 5'!$P$8</f>
        <v>0</v>
      </c>
      <c r="N13" s="1273"/>
    </row>
    <row r="14" spans="1:14" ht="16.5" customHeight="1">
      <c r="A14" s="51"/>
      <c r="B14" s="1261" t="s">
        <v>10</v>
      </c>
      <c r="C14" s="1261"/>
      <c r="D14" s="52"/>
      <c r="E14" s="1259">
        <f>SUM(E6:F13)</f>
        <v>0</v>
      </c>
      <c r="F14" s="1262"/>
      <c r="G14" s="69"/>
      <c r="I14" s="51"/>
      <c r="J14" s="1261" t="s">
        <v>10</v>
      </c>
      <c r="K14" s="1261"/>
      <c r="L14" s="52"/>
      <c r="M14" s="1259">
        <f>SUM(M6:N13)</f>
        <v>0</v>
      </c>
      <c r="N14" s="1262"/>
    </row>
    <row r="15" spans="1:14">
      <c r="A15" s="1263" t="s">
        <v>105</v>
      </c>
      <c r="B15" s="1248"/>
      <c r="C15" s="1248"/>
      <c r="D15" s="1248"/>
      <c r="E15" s="1257"/>
      <c r="F15" s="1258"/>
      <c r="G15" s="69"/>
      <c r="I15" s="1263" t="s">
        <v>105</v>
      </c>
      <c r="J15" s="1248"/>
      <c r="K15" s="1248"/>
      <c r="L15" s="1248"/>
      <c r="M15" s="1257"/>
      <c r="N15" s="1258"/>
    </row>
    <row r="16" spans="1:14">
      <c r="A16" s="1266" t="s">
        <v>129</v>
      </c>
      <c r="B16" s="1267"/>
      <c r="C16" s="1267"/>
      <c r="D16" s="73">
        <f>'Nom. Sic. Sem. 5'!$AG$7</f>
        <v>0</v>
      </c>
      <c r="E16" s="52"/>
      <c r="F16" s="54"/>
      <c r="G16" s="55"/>
      <c r="I16" s="1266" t="s">
        <v>129</v>
      </c>
      <c r="J16" s="1267"/>
      <c r="K16" s="1267"/>
      <c r="L16" s="73">
        <f>'Nom. Sic. Sem. 5'!$AG$8</f>
        <v>0</v>
      </c>
      <c r="M16" s="52"/>
      <c r="N16" s="54"/>
    </row>
    <row r="17" spans="1:14">
      <c r="A17" s="1307" t="s">
        <v>203</v>
      </c>
      <c r="B17" s="1267"/>
      <c r="C17" s="1267"/>
      <c r="D17" s="73">
        <f>'Nom. Sic. Sem. 5'!$AE$7</f>
        <v>0</v>
      </c>
      <c r="E17" s="73"/>
      <c r="F17" s="54"/>
      <c r="G17" s="55"/>
      <c r="I17" s="1307" t="s">
        <v>203</v>
      </c>
      <c r="J17" s="1267"/>
      <c r="K17" s="1267"/>
      <c r="L17" s="73">
        <f>'Nom. Sic. Sem. 5'!$AE$8</f>
        <v>0</v>
      </c>
      <c r="M17" s="73"/>
      <c r="N17" s="54"/>
    </row>
    <row r="18" spans="1:14">
      <c r="A18" s="72" t="s">
        <v>131</v>
      </c>
      <c r="B18" s="68"/>
      <c r="C18" s="68"/>
      <c r="D18" s="73">
        <f>'Nom. Sic. Sem. 5'!$AF$7</f>
        <v>0</v>
      </c>
      <c r="E18" s="52"/>
      <c r="F18" s="54"/>
      <c r="G18" s="55"/>
      <c r="I18" s="72" t="s">
        <v>131</v>
      </c>
      <c r="J18" s="68"/>
      <c r="K18" s="68"/>
      <c r="L18" s="73">
        <f>'Nom. Sic. Sem. 5'!$AF$8</f>
        <v>0</v>
      </c>
      <c r="M18" s="52"/>
      <c r="N18" s="54"/>
    </row>
    <row r="19" spans="1:14">
      <c r="A19" s="1266" t="s">
        <v>132</v>
      </c>
      <c r="B19" s="1267"/>
      <c r="C19" s="1267"/>
      <c r="D19" s="73">
        <f>'Nom. Sic. Sem. 5'!$AH$7</f>
        <v>0</v>
      </c>
      <c r="E19" s="52"/>
      <c r="F19" s="54"/>
      <c r="G19" s="55"/>
      <c r="I19" s="1266" t="s">
        <v>132</v>
      </c>
      <c r="J19" s="1267"/>
      <c r="K19" s="1267"/>
      <c r="L19" s="73">
        <f>'Nom. Sic. Sem. 5'!$AH$8</f>
        <v>0</v>
      </c>
      <c r="M19" s="52"/>
      <c r="N19" s="54"/>
    </row>
    <row r="20" spans="1:14">
      <c r="A20" s="1266" t="s">
        <v>133</v>
      </c>
      <c r="B20" s="1267"/>
      <c r="C20" s="1267"/>
      <c r="D20" s="73">
        <f>'Nom. Sic. Sem. 5'!$AI$7</f>
        <v>0</v>
      </c>
      <c r="E20" s="52"/>
      <c r="F20" s="54"/>
      <c r="G20" s="55"/>
      <c r="I20" s="1266" t="s">
        <v>133</v>
      </c>
      <c r="J20" s="1267"/>
      <c r="K20" s="1267"/>
      <c r="L20" s="73">
        <f>'Nom. Sic. Sem. 5'!$AI$8</f>
        <v>0</v>
      </c>
      <c r="M20" s="52"/>
      <c r="N20" s="54"/>
    </row>
    <row r="21" spans="1:14" ht="13.5" thickBot="1">
      <c r="A21" s="1268" t="s">
        <v>134</v>
      </c>
      <c r="B21" s="1257"/>
      <c r="C21" s="1257"/>
      <c r="D21" s="52"/>
      <c r="E21" s="1269">
        <f>SUM(D16:D20)</f>
        <v>0</v>
      </c>
      <c r="F21" s="1258"/>
      <c r="G21" s="69"/>
      <c r="I21" s="1268" t="s">
        <v>134</v>
      </c>
      <c r="J21" s="1257"/>
      <c r="K21" s="1257"/>
      <c r="L21" s="52"/>
      <c r="M21" s="1269">
        <f>SUM(L16:L20)</f>
        <v>0</v>
      </c>
      <c r="N21" s="1258"/>
    </row>
    <row r="22" spans="1:14" ht="20.25" customHeight="1" thickBot="1">
      <c r="A22" s="51"/>
      <c r="B22" s="1248" t="s">
        <v>104</v>
      </c>
      <c r="C22" s="1248"/>
      <c r="D22" s="1248"/>
      <c r="E22" s="1249">
        <f>(E14-E21)</f>
        <v>0</v>
      </c>
      <c r="F22" s="1250"/>
      <c r="G22" s="69"/>
      <c r="I22" s="51"/>
      <c r="J22" s="1248" t="s">
        <v>104</v>
      </c>
      <c r="K22" s="1248"/>
      <c r="L22" s="1248"/>
      <c r="M22" s="1249">
        <f>(M14-M21)</f>
        <v>0</v>
      </c>
      <c r="N22" s="1250"/>
    </row>
    <row r="23" spans="1:14">
      <c r="A23" s="51"/>
      <c r="B23" s="52"/>
      <c r="C23" s="52"/>
      <c r="D23" s="52"/>
      <c r="E23" s="52"/>
      <c r="F23" s="54"/>
      <c r="G23" s="55"/>
      <c r="I23" s="51"/>
      <c r="J23" s="52"/>
      <c r="K23" s="52"/>
      <c r="L23" s="52"/>
      <c r="M23" s="52"/>
      <c r="N23" s="54"/>
    </row>
    <row r="24" spans="1:14">
      <c r="A24" s="51"/>
      <c r="B24" s="52"/>
      <c r="C24" s="52"/>
      <c r="D24" s="52"/>
      <c r="E24" s="52"/>
      <c r="F24" s="54"/>
      <c r="G24" s="55"/>
      <c r="I24" s="51"/>
      <c r="J24" s="52"/>
      <c r="K24" s="52"/>
      <c r="L24" s="52"/>
      <c r="M24" s="52"/>
      <c r="N24" s="54"/>
    </row>
    <row r="25" spans="1:14">
      <c r="A25" s="1253"/>
      <c r="B25" s="1254"/>
      <c r="C25" s="1254"/>
      <c r="D25" s="52" t="s">
        <v>135</v>
      </c>
      <c r="E25" s="52"/>
      <c r="F25" s="54"/>
      <c r="G25" s="55"/>
      <c r="I25" s="1253"/>
      <c r="J25" s="1254"/>
      <c r="K25" s="1254"/>
      <c r="L25" s="52" t="s">
        <v>135</v>
      </c>
      <c r="M25" s="52"/>
      <c r="N25" s="54"/>
    </row>
    <row r="26" spans="1:14">
      <c r="A26" s="1255" t="s">
        <v>136</v>
      </c>
      <c r="B26" s="1256"/>
      <c r="C26" s="1256"/>
      <c r="D26" s="1257" t="s">
        <v>137</v>
      </c>
      <c r="E26" s="1257"/>
      <c r="F26" s="1258"/>
      <c r="G26" s="69"/>
      <c r="I26" s="1255" t="s">
        <v>136</v>
      </c>
      <c r="J26" s="1256"/>
      <c r="K26" s="1256"/>
      <c r="L26" s="1257" t="s">
        <v>137</v>
      </c>
      <c r="M26" s="1257"/>
      <c r="N26" s="1258"/>
    </row>
    <row r="27" spans="1:14" ht="13.5" thickBot="1">
      <c r="A27" s="75"/>
      <c r="B27" s="76"/>
      <c r="C27" s="76"/>
      <c r="D27" s="76"/>
      <c r="E27" s="76"/>
      <c r="F27" s="77"/>
      <c r="G27" s="55"/>
      <c r="I27" s="75"/>
      <c r="J27" s="76"/>
      <c r="K27" s="76"/>
      <c r="L27" s="76"/>
      <c r="M27" s="76"/>
      <c r="N27" s="77"/>
    </row>
    <row r="28" spans="1:14">
      <c r="A28" s="52"/>
      <c r="B28" s="52"/>
      <c r="C28" s="52"/>
      <c r="D28" s="52"/>
      <c r="E28" s="52"/>
      <c r="F28" s="52"/>
      <c r="G28" s="55"/>
      <c r="H28" s="52"/>
      <c r="I28" s="52"/>
      <c r="J28" s="52"/>
      <c r="K28" s="52"/>
      <c r="L28" s="52"/>
      <c r="M28" s="52"/>
      <c r="N28" s="52"/>
    </row>
    <row r="29" spans="1:14" ht="13.5" thickBot="1">
      <c r="G29" s="55"/>
    </row>
    <row r="30" spans="1:14" ht="19.5" customHeight="1">
      <c r="A30" s="1274" t="s">
        <v>138</v>
      </c>
      <c r="B30" s="1275"/>
      <c r="C30" s="1275"/>
      <c r="D30" s="1275"/>
      <c r="E30" s="1275"/>
      <c r="F30" s="1276"/>
      <c r="G30" s="50"/>
      <c r="I30" s="1274" t="s">
        <v>138</v>
      </c>
      <c r="J30" s="1275"/>
      <c r="K30" s="1275"/>
      <c r="L30" s="1275"/>
      <c r="M30" s="1275"/>
      <c r="N30" s="1276"/>
    </row>
    <row r="31" spans="1:14">
      <c r="A31" s="51"/>
      <c r="B31" s="52"/>
      <c r="C31" s="52"/>
      <c r="D31" s="53"/>
      <c r="E31" s="52"/>
      <c r="F31" s="54"/>
      <c r="G31" s="55"/>
      <c r="I31" s="51"/>
      <c r="J31" s="52"/>
      <c r="K31" s="52"/>
      <c r="L31" s="53"/>
      <c r="M31" s="52"/>
      <c r="N31" s="54"/>
    </row>
    <row r="32" spans="1:14">
      <c r="A32" s="56" t="s">
        <v>120</v>
      </c>
      <c r="B32" s="57">
        <f>'Nom. Sic. Sem. 5'!$C$4</f>
        <v>43493</v>
      </c>
      <c r="C32" s="52" t="s">
        <v>16</v>
      </c>
      <c r="D32" s="57">
        <f>'Nom. Sic. Sem. 5'!$G$4</f>
        <v>43499</v>
      </c>
      <c r="E32" s="52" t="s">
        <v>121</v>
      </c>
      <c r="F32" s="54">
        <f>'Nom. Sic. Sem. 5'!$J$4</f>
        <v>0</v>
      </c>
      <c r="G32" s="55"/>
      <c r="I32" s="56" t="s">
        <v>120</v>
      </c>
      <c r="J32" s="57">
        <f>'Nom. Sic. Sem. 5'!$C$4</f>
        <v>43493</v>
      </c>
      <c r="K32" s="52" t="s">
        <v>16</v>
      </c>
      <c r="L32" s="57">
        <f>'Nom. Sic. Sem. 5'!$G$4</f>
        <v>43499</v>
      </c>
      <c r="M32" s="52" t="s">
        <v>121</v>
      </c>
      <c r="N32" s="54">
        <f>'Nom. Sic. Sem. 5'!$J$4</f>
        <v>0</v>
      </c>
    </row>
    <row r="33" spans="1:14">
      <c r="A33" s="1277" t="s">
        <v>122</v>
      </c>
      <c r="B33" s="1278"/>
      <c r="C33" s="1279" t="str">
        <f>'Nom. Sic. Sem. 5'!$B$9</f>
        <v>Ricardo A. Parra*</v>
      </c>
      <c r="D33" s="1279"/>
      <c r="E33" s="1279"/>
      <c r="F33" s="1280"/>
      <c r="G33" s="60"/>
      <c r="I33" s="1277" t="s">
        <v>122</v>
      </c>
      <c r="J33" s="1278"/>
      <c r="K33" s="1279" t="str">
        <f>'Nom. Sic. Sem. 5'!$B$10</f>
        <v>Reinaldo Ladino</v>
      </c>
      <c r="L33" s="1279"/>
      <c r="M33" s="1279"/>
      <c r="N33" s="1280"/>
    </row>
    <row r="34" spans="1:14">
      <c r="A34" s="58"/>
      <c r="B34" s="59"/>
      <c r="C34" s="61"/>
      <c r="D34" s="61"/>
      <c r="E34" s="61"/>
      <c r="F34" s="62"/>
      <c r="G34" s="63"/>
      <c r="I34" s="58"/>
      <c r="J34" s="59"/>
      <c r="K34" s="61"/>
      <c r="L34" s="61"/>
      <c r="M34" s="61"/>
      <c r="N34" s="62"/>
    </row>
    <row r="35" spans="1:14">
      <c r="A35" s="64">
        <f>'Nom. Sic. Sem. 5'!$L$9</f>
        <v>0</v>
      </c>
      <c r="B35" s="52" t="s">
        <v>123</v>
      </c>
      <c r="C35" s="52"/>
      <c r="D35" s="52"/>
      <c r="E35" s="1272">
        <f>'Nom. Sic. Sem. 5'!$M$9</f>
        <v>0</v>
      </c>
      <c r="F35" s="1273"/>
      <c r="G35" s="65"/>
      <c r="I35" s="64">
        <f>'Nom. Sic. Sem. 5'!$L$10</f>
        <v>0</v>
      </c>
      <c r="J35" s="52" t="s">
        <v>123</v>
      </c>
      <c r="K35" s="52"/>
      <c r="L35" s="52"/>
      <c r="M35" s="1272">
        <f>'Nom. Sic. Sem. 5'!$M$10</f>
        <v>0</v>
      </c>
      <c r="N35" s="1273"/>
    </row>
    <row r="36" spans="1:14">
      <c r="A36" s="64"/>
      <c r="B36" s="52"/>
      <c r="C36" s="52"/>
      <c r="D36" s="52"/>
      <c r="E36" s="1272">
        <v>0</v>
      </c>
      <c r="F36" s="1273"/>
      <c r="G36" s="65"/>
      <c r="I36" s="64"/>
      <c r="J36" s="52"/>
      <c r="K36" s="52"/>
      <c r="L36" s="52"/>
      <c r="M36" s="1272">
        <v>0</v>
      </c>
      <c r="N36" s="1273"/>
    </row>
    <row r="37" spans="1:14">
      <c r="A37" s="64"/>
      <c r="B37" s="52" t="s">
        <v>124</v>
      </c>
      <c r="C37" s="52"/>
      <c r="D37" s="52"/>
      <c r="E37" s="1272">
        <f>'Nom. Sic. Sem. 5'!$N$9</f>
        <v>0</v>
      </c>
      <c r="F37" s="1273"/>
      <c r="G37" s="65"/>
      <c r="I37" s="64"/>
      <c r="J37" s="52" t="s">
        <v>124</v>
      </c>
      <c r="K37" s="52"/>
      <c r="L37" s="52"/>
      <c r="M37" s="1272">
        <f>'Nom. Sic. Sem. 5'!$N$10</f>
        <v>0</v>
      </c>
      <c r="N37" s="1273"/>
    </row>
    <row r="38" spans="1:14">
      <c r="A38" s="66">
        <v>0</v>
      </c>
      <c r="B38" s="52" t="s">
        <v>125</v>
      </c>
      <c r="C38" s="52"/>
      <c r="D38" s="52"/>
      <c r="E38" s="1272">
        <v>0</v>
      </c>
      <c r="F38" s="1273"/>
      <c r="G38" s="65"/>
      <c r="I38" s="66">
        <v>0</v>
      </c>
      <c r="J38" s="52" t="s">
        <v>125</v>
      </c>
      <c r="K38" s="52"/>
      <c r="L38" s="52"/>
      <c r="M38" s="1272">
        <v>0</v>
      </c>
      <c r="N38" s="1273"/>
    </row>
    <row r="39" spans="1:14">
      <c r="A39" s="66">
        <v>0</v>
      </c>
      <c r="B39" s="52" t="s">
        <v>126</v>
      </c>
      <c r="C39" s="52"/>
      <c r="D39" s="52"/>
      <c r="E39" s="1272">
        <v>0</v>
      </c>
      <c r="F39" s="1273"/>
      <c r="G39" s="65"/>
      <c r="I39" s="66">
        <v>0</v>
      </c>
      <c r="J39" s="52" t="s">
        <v>126</v>
      </c>
      <c r="K39" s="52"/>
      <c r="L39" s="52"/>
      <c r="M39" s="1272">
        <v>0</v>
      </c>
      <c r="N39" s="1273"/>
    </row>
    <row r="40" spans="1:14">
      <c r="A40" s="67">
        <f>'Nom. Sic. Sem. 5'!$V$9</f>
        <v>0</v>
      </c>
      <c r="B40" s="52" t="s">
        <v>127</v>
      </c>
      <c r="C40" s="52"/>
      <c r="D40" s="52"/>
      <c r="E40" s="1272">
        <f>'Nom. Sic. Sem. 5'!$W$9</f>
        <v>0</v>
      </c>
      <c r="F40" s="1273"/>
      <c r="G40" s="65"/>
      <c r="I40" s="67">
        <f>'Nom. Sic. Sem. 5'!$V$10</f>
        <v>0</v>
      </c>
      <c r="J40" s="52" t="s">
        <v>127</v>
      </c>
      <c r="K40" s="52"/>
      <c r="L40" s="52"/>
      <c r="M40" s="1272">
        <f>'Nom. Sic. Sem. 5'!$W$10</f>
        <v>0</v>
      </c>
      <c r="N40" s="1273"/>
    </row>
    <row r="41" spans="1:14">
      <c r="A41" s="66">
        <f>'Nom. Sic. Sem. 5'!$AB$9</f>
        <v>0</v>
      </c>
      <c r="B41" s="52" t="s">
        <v>128</v>
      </c>
      <c r="C41" s="52"/>
      <c r="D41" s="52"/>
      <c r="E41" s="1272">
        <f>'Nom. Sic. Sem. 5'!$AC$9</f>
        <v>0</v>
      </c>
      <c r="F41" s="1273"/>
      <c r="G41" s="65"/>
      <c r="I41" s="66">
        <f>'Nom. Sic. Sem. 5'!$AB$10</f>
        <v>0</v>
      </c>
      <c r="J41" s="52" t="s">
        <v>128</v>
      </c>
      <c r="K41" s="52"/>
      <c r="L41" s="52"/>
      <c r="M41" s="1272">
        <f>'Nom. Sic. Sem. 5'!$AC$10</f>
        <v>0</v>
      </c>
      <c r="N41" s="1273"/>
    </row>
    <row r="42" spans="1:14">
      <c r="A42" s="66">
        <f>'Nom. Sic. Sem. 5'!$O$9</f>
        <v>0</v>
      </c>
      <c r="B42" s="1267" t="str">
        <f>'Nom. Sic. Sem. 1'!$O$4</f>
        <v>PR / RM /F</v>
      </c>
      <c r="C42" s="1267"/>
      <c r="D42" s="1267"/>
      <c r="E42" s="1272">
        <f>'Nom. Sic. Sem. 5'!$P$9+1003.4</f>
        <v>1003.4</v>
      </c>
      <c r="F42" s="1273"/>
      <c r="G42" s="65"/>
      <c r="I42" s="66">
        <f>'Nom. Sic. Sem. 5'!$O$10</f>
        <v>0</v>
      </c>
      <c r="J42" s="1267" t="str">
        <f>'Nom. Sic. Sem. 1'!$O$4</f>
        <v>PR / RM /F</v>
      </c>
      <c r="K42" s="1267"/>
      <c r="L42" s="1267"/>
      <c r="M42" s="1272">
        <f>'Nom. Sic. Sem. 5'!$P$10</f>
        <v>0</v>
      </c>
      <c r="N42" s="1273"/>
    </row>
    <row r="43" spans="1:14" ht="16.5" customHeight="1">
      <c r="A43" s="51"/>
      <c r="B43" s="1261" t="s">
        <v>10</v>
      </c>
      <c r="C43" s="1261"/>
      <c r="D43" s="52"/>
      <c r="E43" s="1259">
        <f>SUM(E35:F42)</f>
        <v>1003.4</v>
      </c>
      <c r="F43" s="1262"/>
      <c r="G43" s="69"/>
      <c r="I43" s="51"/>
      <c r="J43" s="1261" t="s">
        <v>10</v>
      </c>
      <c r="K43" s="1261"/>
      <c r="L43" s="52"/>
      <c r="M43" s="1259">
        <f>SUM(M35:N42)</f>
        <v>0</v>
      </c>
      <c r="N43" s="1262"/>
    </row>
    <row r="44" spans="1:14">
      <c r="A44" s="1263" t="s">
        <v>105</v>
      </c>
      <c r="B44" s="1248"/>
      <c r="C44" s="1248"/>
      <c r="D44" s="1248"/>
      <c r="E44" s="1257"/>
      <c r="F44" s="1258"/>
      <c r="G44" s="69"/>
      <c r="I44" s="1263" t="s">
        <v>105</v>
      </c>
      <c r="J44" s="1248"/>
      <c r="K44" s="1248"/>
      <c r="L44" s="1248"/>
      <c r="M44" s="1257"/>
      <c r="N44" s="1258"/>
    </row>
    <row r="45" spans="1:14">
      <c r="A45" s="1266" t="s">
        <v>129</v>
      </c>
      <c r="B45" s="1267"/>
      <c r="C45" s="1267"/>
      <c r="D45" s="73">
        <f>'Nom. Sic. Sem. 5'!$AG$9</f>
        <v>0</v>
      </c>
      <c r="E45" s="52"/>
      <c r="F45" s="54"/>
      <c r="G45" s="55"/>
      <c r="I45" s="1266" t="s">
        <v>129</v>
      </c>
      <c r="J45" s="1267"/>
      <c r="K45" s="1267"/>
      <c r="L45" s="73">
        <f>'Nom. Sic. Sem. 5'!$AG$10</f>
        <v>0</v>
      </c>
      <c r="M45" s="52"/>
      <c r="N45" s="54"/>
    </row>
    <row r="46" spans="1:14">
      <c r="A46" s="1307" t="s">
        <v>203</v>
      </c>
      <c r="B46" s="1267"/>
      <c r="C46" s="1267"/>
      <c r="D46" s="73">
        <f>'Nom. Sic. Sem. 5'!$AE$9</f>
        <v>0</v>
      </c>
      <c r="E46" s="73"/>
      <c r="F46" s="54"/>
      <c r="G46" s="55"/>
      <c r="I46" s="1307" t="s">
        <v>203</v>
      </c>
      <c r="J46" s="1267"/>
      <c r="K46" s="1267"/>
      <c r="L46" s="73">
        <f>'Nom. Sic. Sem. 5'!$AE$10</f>
        <v>0</v>
      </c>
      <c r="M46" s="73"/>
      <c r="N46" s="54"/>
    </row>
    <row r="47" spans="1:14">
      <c r="A47" s="72" t="s">
        <v>131</v>
      </c>
      <c r="B47" s="68"/>
      <c r="C47" s="68"/>
      <c r="D47" s="73">
        <f>'Nom. Sic. Sem. 5'!$AF$9</f>
        <v>0</v>
      </c>
      <c r="E47" s="52"/>
      <c r="F47" s="54"/>
      <c r="G47" s="55"/>
      <c r="I47" s="72" t="s">
        <v>131</v>
      </c>
      <c r="J47" s="68"/>
      <c r="K47" s="68"/>
      <c r="L47" s="73">
        <f>'Nom. Sic. Sem. 5'!$AF$10</f>
        <v>0</v>
      </c>
      <c r="M47" s="52"/>
      <c r="N47" s="54"/>
    </row>
    <row r="48" spans="1:14">
      <c r="A48" s="1266" t="s">
        <v>132</v>
      </c>
      <c r="B48" s="1267"/>
      <c r="C48" s="1267"/>
      <c r="D48" s="73">
        <f>'Nom. Sic. Sem. 5'!$AH$9</f>
        <v>0</v>
      </c>
      <c r="E48" s="52"/>
      <c r="F48" s="54"/>
      <c r="G48" s="55"/>
      <c r="I48" s="1266" t="s">
        <v>132</v>
      </c>
      <c r="J48" s="1267"/>
      <c r="K48" s="1267"/>
      <c r="L48" s="73">
        <f>'Nom. Sic. Sem. 5'!$AH$10</f>
        <v>0</v>
      </c>
      <c r="M48" s="52"/>
      <c r="N48" s="54"/>
    </row>
    <row r="49" spans="1:14">
      <c r="A49" s="1266" t="s">
        <v>133</v>
      </c>
      <c r="B49" s="1267"/>
      <c r="C49" s="1267"/>
      <c r="D49" s="73">
        <f>'Nom. Sic. Sem. 5'!$AI$9</f>
        <v>0</v>
      </c>
      <c r="E49" s="52"/>
      <c r="F49" s="54"/>
      <c r="G49" s="55"/>
      <c r="I49" s="1266" t="s">
        <v>133</v>
      </c>
      <c r="J49" s="1267"/>
      <c r="K49" s="1267"/>
      <c r="L49" s="73">
        <f>'Nom. Sic. Sem. 5'!$AI$10</f>
        <v>0</v>
      </c>
      <c r="M49" s="52"/>
      <c r="N49" s="54"/>
    </row>
    <row r="50" spans="1:14" ht="13.5" thickBot="1">
      <c r="A50" s="1268" t="s">
        <v>134</v>
      </c>
      <c r="B50" s="1257"/>
      <c r="C50" s="1257"/>
      <c r="D50" s="52"/>
      <c r="E50" s="1269">
        <f>SUM(D45:D49)</f>
        <v>0</v>
      </c>
      <c r="F50" s="1258"/>
      <c r="G50" s="69"/>
      <c r="I50" s="1268" t="s">
        <v>134</v>
      </c>
      <c r="J50" s="1257"/>
      <c r="K50" s="1257"/>
      <c r="L50" s="52"/>
      <c r="M50" s="1269">
        <f>SUM(L45:L49)</f>
        <v>0</v>
      </c>
      <c r="N50" s="1258"/>
    </row>
    <row r="51" spans="1:14" ht="20.25" customHeight="1" thickBot="1">
      <c r="A51" s="51"/>
      <c r="B51" s="1248" t="s">
        <v>104</v>
      </c>
      <c r="C51" s="1248"/>
      <c r="D51" s="1248"/>
      <c r="E51" s="1249">
        <f>(E43-E50)</f>
        <v>1003.4</v>
      </c>
      <c r="F51" s="1250"/>
      <c r="G51" s="69"/>
      <c r="I51" s="51"/>
      <c r="J51" s="1248" t="s">
        <v>104</v>
      </c>
      <c r="K51" s="1248"/>
      <c r="L51" s="1248"/>
      <c r="M51" s="1249">
        <f>(M43-M50)</f>
        <v>0</v>
      </c>
      <c r="N51" s="1250"/>
    </row>
    <row r="52" spans="1:14">
      <c r="A52" s="51"/>
      <c r="B52" s="52"/>
      <c r="C52" s="52"/>
      <c r="D52" s="52"/>
      <c r="E52" s="52"/>
      <c r="F52" s="54"/>
      <c r="G52" s="55"/>
      <c r="I52" s="51"/>
      <c r="J52" s="52"/>
      <c r="K52" s="52"/>
      <c r="L52" s="52"/>
      <c r="M52" s="52"/>
      <c r="N52" s="54"/>
    </row>
    <row r="53" spans="1:14">
      <c r="A53" s="51"/>
      <c r="B53" s="52"/>
      <c r="C53" s="52"/>
      <c r="D53" s="52"/>
      <c r="E53" s="52"/>
      <c r="F53" s="54"/>
      <c r="G53" s="55"/>
      <c r="I53" s="51"/>
      <c r="J53" s="52"/>
      <c r="K53" s="52"/>
      <c r="L53" s="52"/>
      <c r="M53" s="52"/>
      <c r="N53" s="54"/>
    </row>
    <row r="54" spans="1:14">
      <c r="A54" s="1253"/>
      <c r="B54" s="1254"/>
      <c r="C54" s="1254"/>
      <c r="D54" s="52" t="s">
        <v>135</v>
      </c>
      <c r="E54" s="52"/>
      <c r="F54" s="54"/>
      <c r="G54" s="55"/>
      <c r="I54" s="1253"/>
      <c r="J54" s="1254"/>
      <c r="K54" s="1254"/>
      <c r="L54" s="52" t="s">
        <v>135</v>
      </c>
      <c r="M54" s="52"/>
      <c r="N54" s="54"/>
    </row>
    <row r="55" spans="1:14">
      <c r="A55" s="1255" t="s">
        <v>136</v>
      </c>
      <c r="B55" s="1256"/>
      <c r="C55" s="1256"/>
      <c r="D55" s="1257" t="s">
        <v>137</v>
      </c>
      <c r="E55" s="1257"/>
      <c r="F55" s="1258"/>
      <c r="G55" s="69"/>
      <c r="I55" s="1255" t="s">
        <v>136</v>
      </c>
      <c r="J55" s="1256"/>
      <c r="K55" s="1256"/>
      <c r="L55" s="1257" t="s">
        <v>137</v>
      </c>
      <c r="M55" s="1257"/>
      <c r="N55" s="1258"/>
    </row>
    <row r="56" spans="1:14" ht="13.5" thickBot="1">
      <c r="A56" s="75"/>
      <c r="B56" s="76"/>
      <c r="C56" s="76"/>
      <c r="D56" s="76"/>
      <c r="E56" s="76"/>
      <c r="F56" s="77"/>
      <c r="G56" s="55"/>
      <c r="I56" s="75"/>
      <c r="J56" s="76"/>
      <c r="K56" s="76"/>
      <c r="L56" s="76"/>
      <c r="M56" s="76"/>
      <c r="N56" s="77"/>
    </row>
    <row r="57" spans="1:14" ht="13.5" thickBot="1"/>
    <row r="58" spans="1:14" ht="19.5" customHeight="1">
      <c r="A58" s="1274" t="s">
        <v>138</v>
      </c>
      <c r="B58" s="1275"/>
      <c r="C58" s="1275"/>
      <c r="D58" s="1275"/>
      <c r="E58" s="1275"/>
      <c r="F58" s="1276"/>
      <c r="G58" s="50"/>
      <c r="I58" s="1274" t="s">
        <v>138</v>
      </c>
      <c r="J58" s="1275"/>
      <c r="K58" s="1275"/>
      <c r="L58" s="1275"/>
      <c r="M58" s="1275"/>
      <c r="N58" s="1276"/>
    </row>
    <row r="59" spans="1:14">
      <c r="A59" s="51"/>
      <c r="B59" s="52"/>
      <c r="C59" s="52"/>
      <c r="D59" s="53"/>
      <c r="E59" s="52"/>
      <c r="F59" s="54"/>
      <c r="G59" s="55"/>
      <c r="I59" s="51"/>
      <c r="J59" s="52"/>
      <c r="K59" s="52"/>
      <c r="L59" s="53"/>
      <c r="M59" s="52"/>
      <c r="N59" s="54"/>
    </row>
    <row r="60" spans="1:14">
      <c r="A60" s="56" t="s">
        <v>120</v>
      </c>
      <c r="B60" s="57">
        <f>'Nom. Sic. Sem. 5'!$C$4</f>
        <v>43493</v>
      </c>
      <c r="C60" s="52" t="s">
        <v>16</v>
      </c>
      <c r="D60" s="57">
        <f>'Nom. Sic. Sem. 5'!$G$4</f>
        <v>43499</v>
      </c>
      <c r="E60" s="52" t="s">
        <v>121</v>
      </c>
      <c r="F60" s="54">
        <f>'Nom. Sic. Sem. 5'!$J$4</f>
        <v>0</v>
      </c>
      <c r="G60" s="55"/>
      <c r="I60" s="56" t="s">
        <v>120</v>
      </c>
      <c r="J60" s="57">
        <f>'Nom. Sic. Sem. 5'!$C$4</f>
        <v>43493</v>
      </c>
      <c r="K60" s="52" t="s">
        <v>16</v>
      </c>
      <c r="L60" s="57">
        <f>'Nom. Sic. Sem. 5'!$G$4</f>
        <v>43499</v>
      </c>
      <c r="M60" s="52" t="s">
        <v>121</v>
      </c>
      <c r="N60" s="54">
        <f>'Nom. Sic. Sem. 5'!$J$4</f>
        <v>0</v>
      </c>
    </row>
    <row r="61" spans="1:14">
      <c r="A61" s="1277" t="s">
        <v>122</v>
      </c>
      <c r="B61" s="1278"/>
      <c r="C61" s="1279" t="str">
        <f>'Nom. Sic. Sem. 5'!$B$11</f>
        <v>Ángel Custodio Torres</v>
      </c>
      <c r="D61" s="1279"/>
      <c r="E61" s="1279"/>
      <c r="F61" s="1280"/>
      <c r="G61" s="60"/>
      <c r="I61" s="1277" t="s">
        <v>122</v>
      </c>
      <c r="J61" s="1278"/>
      <c r="K61" s="1279" t="str">
        <f>'Nom. Sic. Sem. 5'!$B$12</f>
        <v>Octavio de Jesus  Tua</v>
      </c>
      <c r="L61" s="1279"/>
      <c r="M61" s="1279"/>
      <c r="N61" s="1280"/>
    </row>
    <row r="62" spans="1:14">
      <c r="A62" s="58"/>
      <c r="B62" s="59"/>
      <c r="C62" s="61"/>
      <c r="D62" s="61"/>
      <c r="E62" s="61"/>
      <c r="F62" s="62"/>
      <c r="G62" s="63"/>
      <c r="I62" s="58"/>
      <c r="J62" s="59"/>
      <c r="K62" s="61"/>
      <c r="L62" s="61"/>
      <c r="M62" s="61"/>
      <c r="N62" s="62"/>
    </row>
    <row r="63" spans="1:14">
      <c r="A63" s="64">
        <f>'Nom. Sic. Sem. 5'!$L$11</f>
        <v>0</v>
      </c>
      <c r="B63" s="52" t="s">
        <v>123</v>
      </c>
      <c r="C63" s="52"/>
      <c r="D63" s="52"/>
      <c r="E63" s="1272">
        <f>'Nom. Sic. Sem. 5'!$M$11</f>
        <v>0</v>
      </c>
      <c r="F63" s="1273"/>
      <c r="G63" s="65"/>
      <c r="I63" s="64">
        <f>'Nom. Sic. Sem. 5'!$L$12</f>
        <v>0</v>
      </c>
      <c r="J63" s="52" t="s">
        <v>123</v>
      </c>
      <c r="K63" s="52"/>
      <c r="L63" s="52"/>
      <c r="M63" s="1272">
        <f>'Nom. Sic. Sem. 5'!$M$12</f>
        <v>0</v>
      </c>
      <c r="N63" s="1273"/>
    </row>
    <row r="64" spans="1:14">
      <c r="A64" s="64"/>
      <c r="B64" s="52"/>
      <c r="C64" s="52"/>
      <c r="D64" s="52"/>
      <c r="E64" s="1272">
        <v>0</v>
      </c>
      <c r="F64" s="1273"/>
      <c r="G64" s="65"/>
      <c r="I64" s="64"/>
      <c r="J64" s="52"/>
      <c r="K64" s="52"/>
      <c r="L64" s="52"/>
      <c r="M64" s="1272">
        <v>0</v>
      </c>
      <c r="N64" s="1273"/>
    </row>
    <row r="65" spans="1:14">
      <c r="A65" s="64"/>
      <c r="B65" s="52" t="s">
        <v>124</v>
      </c>
      <c r="C65" s="52"/>
      <c r="D65" s="52"/>
      <c r="E65" s="1272">
        <f>'Nom. Sic. Sem. 5'!$N$11</f>
        <v>0</v>
      </c>
      <c r="F65" s="1273"/>
      <c r="G65" s="65"/>
      <c r="I65" s="64"/>
      <c r="J65" s="52" t="s">
        <v>124</v>
      </c>
      <c r="K65" s="52"/>
      <c r="L65" s="52"/>
      <c r="M65" s="1272">
        <f>'Nom. Sic. Sem. 5'!$N$12</f>
        <v>0</v>
      </c>
      <c r="N65" s="1273"/>
    </row>
    <row r="66" spans="1:14">
      <c r="A66" s="66">
        <v>0</v>
      </c>
      <c r="B66" s="52" t="s">
        <v>125</v>
      </c>
      <c r="C66" s="52"/>
      <c r="D66" s="52"/>
      <c r="E66" s="1272">
        <v>0</v>
      </c>
      <c r="F66" s="1273"/>
      <c r="G66" s="65"/>
      <c r="I66" s="66">
        <v>0</v>
      </c>
      <c r="J66" s="52" t="s">
        <v>125</v>
      </c>
      <c r="K66" s="52"/>
      <c r="L66" s="52"/>
      <c r="M66" s="1272">
        <v>0</v>
      </c>
      <c r="N66" s="1273"/>
    </row>
    <row r="67" spans="1:14">
      <c r="A67" s="66">
        <v>0</v>
      </c>
      <c r="B67" s="52" t="s">
        <v>126</v>
      </c>
      <c r="C67" s="52"/>
      <c r="D67" s="52"/>
      <c r="E67" s="1272">
        <v>0</v>
      </c>
      <c r="F67" s="1273"/>
      <c r="G67" s="65"/>
      <c r="I67" s="66">
        <v>0</v>
      </c>
      <c r="J67" s="52" t="s">
        <v>126</v>
      </c>
      <c r="K67" s="52"/>
      <c r="L67" s="52"/>
      <c r="M67" s="1272">
        <v>0</v>
      </c>
      <c r="N67" s="1273"/>
    </row>
    <row r="68" spans="1:14">
      <c r="A68" s="67">
        <f>'Nom. Sic. Sem. 5'!$V$11</f>
        <v>0</v>
      </c>
      <c r="B68" s="52" t="s">
        <v>127</v>
      </c>
      <c r="C68" s="52"/>
      <c r="D68" s="52"/>
      <c r="E68" s="1272">
        <f>'Nom. Sic. Sem. 5'!$W$11</f>
        <v>0</v>
      </c>
      <c r="F68" s="1273"/>
      <c r="G68" s="65"/>
      <c r="I68" s="67">
        <f>'Nom. Sic. Sem. 5'!$V$12</f>
        <v>0</v>
      </c>
      <c r="J68" s="52" t="s">
        <v>127</v>
      </c>
      <c r="K68" s="52"/>
      <c r="L68" s="52"/>
      <c r="M68" s="1272">
        <f>'Nom. Sic. Sem. 5'!$W$12</f>
        <v>0</v>
      </c>
      <c r="N68" s="1273"/>
    </row>
    <row r="69" spans="1:14">
      <c r="A69" s="66">
        <f>'Nom. Sic. Sem. 5'!$AB$11</f>
        <v>0</v>
      </c>
      <c r="B69" s="52" t="s">
        <v>128</v>
      </c>
      <c r="C69" s="52"/>
      <c r="D69" s="52"/>
      <c r="E69" s="1272">
        <f>'Nom. Sic. Sem. 5'!$AC$11</f>
        <v>0</v>
      </c>
      <c r="F69" s="1273"/>
      <c r="G69" s="65"/>
      <c r="I69" s="66">
        <f>'Nom. Sic. Sem. 5'!$AB$12</f>
        <v>0</v>
      </c>
      <c r="J69" s="52" t="s">
        <v>128</v>
      </c>
      <c r="K69" s="52"/>
      <c r="L69" s="52"/>
      <c r="M69" s="1272">
        <f>'Nom. Sic. Sem. 5'!$AC$12</f>
        <v>0</v>
      </c>
      <c r="N69" s="1273"/>
    </row>
    <row r="70" spans="1:14">
      <c r="A70" s="66">
        <f>'Nom. Sic. Sem. 5'!$O$11</f>
        <v>0</v>
      </c>
      <c r="B70" s="1267" t="str">
        <f>'Nom. Sic. Sem. 1'!$O$4</f>
        <v>PR / RM /F</v>
      </c>
      <c r="C70" s="1267"/>
      <c r="D70" s="1267"/>
      <c r="E70" s="1272">
        <f>'Nom. Sic. Sem. 5'!$P$11</f>
        <v>0</v>
      </c>
      <c r="F70" s="1273"/>
      <c r="G70" s="65"/>
      <c r="I70" s="66">
        <f>'Nom. Sic. Sem. 5'!$O$12</f>
        <v>0</v>
      </c>
      <c r="J70" s="1267" t="str">
        <f>'Nom. Sic. Sem. 1'!$O$4</f>
        <v>PR / RM /F</v>
      </c>
      <c r="K70" s="1267"/>
      <c r="L70" s="1267"/>
      <c r="M70" s="1272">
        <f>'Nom. Sic. Sem. 5'!$P$12</f>
        <v>0</v>
      </c>
      <c r="N70" s="1273"/>
    </row>
    <row r="71" spans="1:14" ht="16.5" customHeight="1">
      <c r="A71" s="51"/>
      <c r="B71" s="1261" t="s">
        <v>10</v>
      </c>
      <c r="C71" s="1261"/>
      <c r="D71" s="52"/>
      <c r="E71" s="1259">
        <f>SUM(E63:F70)</f>
        <v>0</v>
      </c>
      <c r="F71" s="1262"/>
      <c r="G71" s="69"/>
      <c r="I71" s="51"/>
      <c r="J71" s="1261" t="s">
        <v>10</v>
      </c>
      <c r="K71" s="1261"/>
      <c r="L71" s="52"/>
      <c r="M71" s="1259">
        <f>SUM(M63:N70)</f>
        <v>0</v>
      </c>
      <c r="N71" s="1262"/>
    </row>
    <row r="72" spans="1:14">
      <c r="A72" s="1263" t="s">
        <v>105</v>
      </c>
      <c r="B72" s="1248"/>
      <c r="C72" s="1248"/>
      <c r="D72" s="1248"/>
      <c r="E72" s="1257"/>
      <c r="F72" s="1258"/>
      <c r="G72" s="69"/>
      <c r="I72" s="1263" t="s">
        <v>105</v>
      </c>
      <c r="J72" s="1248"/>
      <c r="K72" s="1248"/>
      <c r="L72" s="1248"/>
      <c r="M72" s="1257"/>
      <c r="N72" s="1258"/>
    </row>
    <row r="73" spans="1:14">
      <c r="A73" s="1266" t="s">
        <v>129</v>
      </c>
      <c r="B73" s="1267"/>
      <c r="C73" s="1267"/>
      <c r="D73" s="73">
        <f>'Nom. Sic. Sem. 5'!$AG$11</f>
        <v>0</v>
      </c>
      <c r="E73" s="52"/>
      <c r="F73" s="54"/>
      <c r="G73" s="55"/>
      <c r="I73" s="1266" t="s">
        <v>129</v>
      </c>
      <c r="J73" s="1267"/>
      <c r="K73" s="1267"/>
      <c r="L73" s="73">
        <f>'Nom. Sic. Sem. 5'!$AG$12</f>
        <v>0</v>
      </c>
      <c r="M73" s="52"/>
      <c r="N73" s="54"/>
    </row>
    <row r="74" spans="1:14">
      <c r="A74" s="1307" t="s">
        <v>203</v>
      </c>
      <c r="B74" s="1267"/>
      <c r="C74" s="1267"/>
      <c r="D74" s="73">
        <f>'Nom. Sic. Sem. 5'!$AE$11</f>
        <v>0</v>
      </c>
      <c r="E74" s="73"/>
      <c r="F74" s="54"/>
      <c r="G74" s="55"/>
      <c r="I74" s="1307" t="s">
        <v>203</v>
      </c>
      <c r="J74" s="1267"/>
      <c r="K74" s="1267"/>
      <c r="L74" s="73">
        <f>'Nom. Sic. Sem. 5'!$AE$12</f>
        <v>0</v>
      </c>
      <c r="M74" s="73"/>
      <c r="N74" s="54"/>
    </row>
    <row r="75" spans="1:14">
      <c r="A75" s="72" t="s">
        <v>131</v>
      </c>
      <c r="B75" s="68"/>
      <c r="C75" s="68"/>
      <c r="D75" s="73">
        <f>'Nom. Sic. Sem. 5'!$AF$11</f>
        <v>0</v>
      </c>
      <c r="E75" s="52"/>
      <c r="F75" s="54"/>
      <c r="G75" s="55"/>
      <c r="I75" s="72" t="s">
        <v>131</v>
      </c>
      <c r="J75" s="68"/>
      <c r="K75" s="68"/>
      <c r="L75" s="73">
        <f>'Nom. Sic. Sem. 5'!$AF$12</f>
        <v>0</v>
      </c>
      <c r="M75" s="52"/>
      <c r="N75" s="54"/>
    </row>
    <row r="76" spans="1:14">
      <c r="A76" s="1266" t="s">
        <v>132</v>
      </c>
      <c r="B76" s="1267"/>
      <c r="C76" s="1267"/>
      <c r="D76" s="73">
        <f>'Nom. Sic. Sem. 5'!$AH$11</f>
        <v>0</v>
      </c>
      <c r="E76" s="52"/>
      <c r="F76" s="54"/>
      <c r="G76" s="55"/>
      <c r="I76" s="1266" t="s">
        <v>132</v>
      </c>
      <c r="J76" s="1267"/>
      <c r="K76" s="1267"/>
      <c r="L76" s="73">
        <f>'Nom. Sic. Sem. 5'!$AH$12</f>
        <v>0</v>
      </c>
      <c r="M76" s="52"/>
      <c r="N76" s="54"/>
    </row>
    <row r="77" spans="1:14">
      <c r="A77" s="1266" t="s">
        <v>133</v>
      </c>
      <c r="B77" s="1267"/>
      <c r="C77" s="1267"/>
      <c r="D77" s="73">
        <f>'Nom. Sic. Sem. 5'!$AI$11</f>
        <v>0</v>
      </c>
      <c r="E77" s="52"/>
      <c r="F77" s="54"/>
      <c r="G77" s="55"/>
      <c r="I77" s="1266" t="s">
        <v>133</v>
      </c>
      <c r="J77" s="1267"/>
      <c r="K77" s="1267"/>
      <c r="L77" s="73">
        <f>'Nom. Sic. Sem. 5'!$AI$12</f>
        <v>0</v>
      </c>
      <c r="M77" s="52"/>
      <c r="N77" s="54"/>
    </row>
    <row r="78" spans="1:14" ht="13.5" thickBot="1">
      <c r="A78" s="1268" t="s">
        <v>134</v>
      </c>
      <c r="B78" s="1257"/>
      <c r="C78" s="1257"/>
      <c r="D78" s="52"/>
      <c r="E78" s="1269">
        <f>SUM(D73:D77)</f>
        <v>0</v>
      </c>
      <c r="F78" s="1258"/>
      <c r="G78" s="69"/>
      <c r="I78" s="1268" t="s">
        <v>134</v>
      </c>
      <c r="J78" s="1257"/>
      <c r="K78" s="1257"/>
      <c r="L78" s="52"/>
      <c r="M78" s="1269">
        <f>SUM(L73:L77)</f>
        <v>0</v>
      </c>
      <c r="N78" s="1258"/>
    </row>
    <row r="79" spans="1:14" ht="20.25" customHeight="1" thickBot="1">
      <c r="A79" s="51"/>
      <c r="B79" s="1248" t="s">
        <v>104</v>
      </c>
      <c r="C79" s="1248"/>
      <c r="D79" s="1248"/>
      <c r="E79" s="1249">
        <f>(E71-E78)</f>
        <v>0</v>
      </c>
      <c r="F79" s="1250"/>
      <c r="G79" s="69"/>
      <c r="I79" s="51"/>
      <c r="J79" s="1248" t="s">
        <v>104</v>
      </c>
      <c r="K79" s="1248"/>
      <c r="L79" s="1248"/>
      <c r="M79" s="1249">
        <f>(M71-M78)</f>
        <v>0</v>
      </c>
      <c r="N79" s="1250"/>
    </row>
    <row r="80" spans="1:14">
      <c r="A80" s="51"/>
      <c r="B80" s="52"/>
      <c r="C80" s="52"/>
      <c r="D80" s="52"/>
      <c r="E80" s="52"/>
      <c r="F80" s="54"/>
      <c r="G80" s="55"/>
      <c r="I80" s="51"/>
      <c r="J80" s="52"/>
      <c r="K80" s="52"/>
      <c r="L80" s="52"/>
      <c r="M80" s="52"/>
      <c r="N80" s="54"/>
    </row>
    <row r="81" spans="1:14">
      <c r="A81" s="51"/>
      <c r="B81" s="52"/>
      <c r="C81" s="52"/>
      <c r="D81" s="52"/>
      <c r="E81" s="52"/>
      <c r="F81" s="54"/>
      <c r="G81" s="55"/>
      <c r="I81" s="51"/>
      <c r="J81" s="52"/>
      <c r="K81" s="52"/>
      <c r="L81" s="52"/>
      <c r="M81" s="52"/>
      <c r="N81" s="54"/>
    </row>
    <row r="82" spans="1:14">
      <c r="A82" s="1253"/>
      <c r="B82" s="1254"/>
      <c r="C82" s="1254"/>
      <c r="D82" s="52" t="s">
        <v>135</v>
      </c>
      <c r="E82" s="52"/>
      <c r="F82" s="54"/>
      <c r="G82" s="55"/>
      <c r="I82" s="1253"/>
      <c r="J82" s="1254"/>
      <c r="K82" s="1254"/>
      <c r="L82" s="52" t="s">
        <v>135</v>
      </c>
      <c r="M82" s="52"/>
      <c r="N82" s="54"/>
    </row>
    <row r="83" spans="1:14">
      <c r="A83" s="1255" t="s">
        <v>136</v>
      </c>
      <c r="B83" s="1256"/>
      <c r="C83" s="1256"/>
      <c r="D83" s="1257" t="s">
        <v>137</v>
      </c>
      <c r="E83" s="1257"/>
      <c r="F83" s="1258"/>
      <c r="G83" s="69"/>
      <c r="I83" s="1255" t="s">
        <v>136</v>
      </c>
      <c r="J83" s="1256"/>
      <c r="K83" s="1256"/>
      <c r="L83" s="1257" t="s">
        <v>137</v>
      </c>
      <c r="M83" s="1257"/>
      <c r="N83" s="1258"/>
    </row>
    <row r="84" spans="1:14" ht="13.5" thickBot="1">
      <c r="A84" s="75"/>
      <c r="B84" s="76"/>
      <c r="C84" s="76"/>
      <c r="D84" s="76"/>
      <c r="E84" s="76"/>
      <c r="F84" s="77"/>
      <c r="G84" s="55"/>
      <c r="I84" s="75"/>
      <c r="J84" s="76"/>
      <c r="K84" s="76"/>
      <c r="L84" s="76"/>
      <c r="M84" s="76"/>
      <c r="N84" s="77"/>
    </row>
    <row r="85" spans="1:14">
      <c r="A85" s="52"/>
      <c r="B85" s="52"/>
      <c r="C85" s="52"/>
      <c r="D85" s="52"/>
      <c r="E85" s="52"/>
      <c r="F85" s="52"/>
      <c r="G85" s="55"/>
      <c r="H85" s="52"/>
      <c r="I85" s="52"/>
      <c r="J85" s="52"/>
      <c r="K85" s="52"/>
      <c r="L85" s="52"/>
      <c r="M85" s="52"/>
      <c r="N85" s="52"/>
    </row>
    <row r="86" spans="1:14" ht="13.5" thickBot="1">
      <c r="G86" s="55"/>
    </row>
    <row r="87" spans="1:14" ht="19.5" customHeight="1">
      <c r="A87" s="1274" t="s">
        <v>138</v>
      </c>
      <c r="B87" s="1275"/>
      <c r="C87" s="1275"/>
      <c r="D87" s="1275"/>
      <c r="E87" s="1275"/>
      <c r="F87" s="1276"/>
      <c r="G87" s="50"/>
      <c r="I87" s="1274" t="s">
        <v>138</v>
      </c>
      <c r="J87" s="1275"/>
      <c r="K87" s="1275"/>
      <c r="L87" s="1275"/>
      <c r="M87" s="1275"/>
      <c r="N87" s="1276"/>
    </row>
    <row r="88" spans="1:14">
      <c r="A88" s="51"/>
      <c r="B88" s="52"/>
      <c r="C88" s="52"/>
      <c r="D88" s="53"/>
      <c r="E88" s="52"/>
      <c r="F88" s="54"/>
      <c r="G88" s="55"/>
      <c r="I88" s="51"/>
      <c r="J88" s="52"/>
      <c r="K88" s="52"/>
      <c r="L88" s="53"/>
      <c r="M88" s="52"/>
      <c r="N88" s="54"/>
    </row>
    <row r="89" spans="1:14">
      <c r="A89" s="56" t="s">
        <v>120</v>
      </c>
      <c r="B89" s="57">
        <f>'Nom. Sic. Sem. 5'!$C$4</f>
        <v>43493</v>
      </c>
      <c r="C89" s="52" t="s">
        <v>16</v>
      </c>
      <c r="D89" s="57">
        <f>'Nom. Sic. Sem. 5'!$G$4</f>
        <v>43499</v>
      </c>
      <c r="E89" s="52" t="s">
        <v>121</v>
      </c>
      <c r="F89" s="54">
        <f>'Nom. Sic. Sem. 5'!$J$4</f>
        <v>0</v>
      </c>
      <c r="G89" s="55"/>
      <c r="I89" s="56" t="s">
        <v>120</v>
      </c>
      <c r="J89" s="57">
        <f>'Nom. Sic. Sem. 5'!$C$4</f>
        <v>43493</v>
      </c>
      <c r="K89" s="52" t="s">
        <v>16</v>
      </c>
      <c r="L89" s="57">
        <f>'Nom. Sic. Sem. 5'!$G$4</f>
        <v>43499</v>
      </c>
      <c r="M89" s="52" t="s">
        <v>121</v>
      </c>
      <c r="N89" s="54">
        <f>'Nom. Sic. Sem. 5'!$J$4</f>
        <v>0</v>
      </c>
    </row>
    <row r="90" spans="1:14">
      <c r="A90" s="1277" t="s">
        <v>122</v>
      </c>
      <c r="B90" s="1278"/>
      <c r="C90" s="1279" t="str">
        <f>'Nom. Sic. Sem. 5'!$B$13</f>
        <v>Jose Luis Tua</v>
      </c>
      <c r="D90" s="1279"/>
      <c r="E90" s="1279"/>
      <c r="F90" s="1280"/>
      <c r="G90" s="60"/>
      <c r="I90" s="1277" t="s">
        <v>122</v>
      </c>
      <c r="J90" s="1278"/>
      <c r="K90" s="1279" t="str">
        <f>'Nom. Sic. Sem. 5'!$B$14</f>
        <v>Gerardo M. García</v>
      </c>
      <c r="L90" s="1279"/>
      <c r="M90" s="1279"/>
      <c r="N90" s="1280"/>
    </row>
    <row r="91" spans="1:14">
      <c r="A91" s="58"/>
      <c r="B91" s="59"/>
      <c r="C91" s="61"/>
      <c r="D91" s="61"/>
      <c r="E91" s="61"/>
      <c r="F91" s="62"/>
      <c r="G91" s="63"/>
      <c r="I91" s="58"/>
      <c r="J91" s="59"/>
      <c r="K91" s="61"/>
      <c r="L91" s="61"/>
      <c r="M91" s="61"/>
      <c r="N91" s="62"/>
    </row>
    <row r="92" spans="1:14">
      <c r="A92" s="64">
        <f>'Nom. Sic. Sem. 5'!$L$13</f>
        <v>0</v>
      </c>
      <c r="B92" s="52" t="s">
        <v>123</v>
      </c>
      <c r="C92" s="52"/>
      <c r="D92" s="52"/>
      <c r="E92" s="1272">
        <f>'Nom. Sic. Sem. 5'!$M$13</f>
        <v>0</v>
      </c>
      <c r="F92" s="1273"/>
      <c r="G92" s="65"/>
      <c r="I92" s="64">
        <f>'Nom. Sic. Sem. 5'!$L$14</f>
        <v>0</v>
      </c>
      <c r="J92" s="52" t="s">
        <v>123</v>
      </c>
      <c r="K92" s="52"/>
      <c r="L92" s="52"/>
      <c r="M92" s="1272">
        <f>'Nom. Sic. Sem. 5'!$M$14</f>
        <v>0</v>
      </c>
      <c r="N92" s="1273"/>
    </row>
    <row r="93" spans="1:14">
      <c r="A93" s="64"/>
      <c r="B93" s="52"/>
      <c r="C93" s="52"/>
      <c r="D93" s="52"/>
      <c r="E93" s="1272">
        <v>0</v>
      </c>
      <c r="F93" s="1273"/>
      <c r="G93" s="65"/>
      <c r="I93" s="64"/>
      <c r="J93" s="52"/>
      <c r="K93" s="52"/>
      <c r="L93" s="52"/>
      <c r="M93" s="1272">
        <v>0</v>
      </c>
      <c r="N93" s="1273"/>
    </row>
    <row r="94" spans="1:14">
      <c r="A94" s="64"/>
      <c r="B94" s="52" t="s">
        <v>124</v>
      </c>
      <c r="C94" s="52"/>
      <c r="D94" s="52"/>
      <c r="E94" s="1272">
        <f>'Nom. Sic. Sem. 5'!$N$13</f>
        <v>0</v>
      </c>
      <c r="F94" s="1273"/>
      <c r="G94" s="65"/>
      <c r="I94" s="64"/>
      <c r="J94" s="52" t="s">
        <v>124</v>
      </c>
      <c r="K94" s="52"/>
      <c r="L94" s="52"/>
      <c r="M94" s="1272">
        <f>'Nom. Sic. Sem. 5'!$N$14</f>
        <v>0</v>
      </c>
      <c r="N94" s="1273"/>
    </row>
    <row r="95" spans="1:14">
      <c r="A95" s="66">
        <v>0</v>
      </c>
      <c r="B95" s="52" t="s">
        <v>125</v>
      </c>
      <c r="C95" s="52"/>
      <c r="D95" s="52"/>
      <c r="E95" s="1272">
        <v>0</v>
      </c>
      <c r="F95" s="1273"/>
      <c r="G95" s="65"/>
      <c r="I95" s="66">
        <v>0</v>
      </c>
      <c r="J95" s="52" t="s">
        <v>125</v>
      </c>
      <c r="K95" s="52"/>
      <c r="L95" s="52"/>
      <c r="M95" s="1272">
        <v>0</v>
      </c>
      <c r="N95" s="1273"/>
    </row>
    <row r="96" spans="1:14">
      <c r="A96" s="66">
        <v>0</v>
      </c>
      <c r="B96" s="52" t="s">
        <v>126</v>
      </c>
      <c r="C96" s="52"/>
      <c r="D96" s="52"/>
      <c r="E96" s="1272">
        <v>0</v>
      </c>
      <c r="F96" s="1273"/>
      <c r="G96" s="65"/>
      <c r="I96" s="66">
        <v>0</v>
      </c>
      <c r="J96" s="52" t="s">
        <v>126</v>
      </c>
      <c r="K96" s="52"/>
      <c r="L96" s="52"/>
      <c r="M96" s="1272">
        <v>0</v>
      </c>
      <c r="N96" s="1273"/>
    </row>
    <row r="97" spans="1:14">
      <c r="A97" s="67">
        <f>'Nom. Sic. Sem. 5'!$V$13</f>
        <v>0</v>
      </c>
      <c r="B97" s="52" t="s">
        <v>127</v>
      </c>
      <c r="C97" s="52"/>
      <c r="D97" s="52"/>
      <c r="E97" s="1272">
        <f>'Nom. Sic. Sem. 5'!$W$13</f>
        <v>0</v>
      </c>
      <c r="F97" s="1273"/>
      <c r="G97" s="65"/>
      <c r="I97" s="67">
        <f>'Nom. Sic. Sem. 5'!$V$14</f>
        <v>0</v>
      </c>
      <c r="J97" s="52" t="s">
        <v>127</v>
      </c>
      <c r="K97" s="52"/>
      <c r="L97" s="52"/>
      <c r="M97" s="1272">
        <f>'Nom. Sic. Sem. 5'!$W$14</f>
        <v>0</v>
      </c>
      <c r="N97" s="1273"/>
    </row>
    <row r="98" spans="1:14">
      <c r="A98" s="66">
        <f>'Nom. Sic. Sem. 5'!$AB$13</f>
        <v>0</v>
      </c>
      <c r="B98" s="52" t="s">
        <v>128</v>
      </c>
      <c r="C98" s="52"/>
      <c r="D98" s="52"/>
      <c r="E98" s="1272">
        <f>'Nom. Sic. Sem. 5'!$AC$13</f>
        <v>0</v>
      </c>
      <c r="F98" s="1273"/>
      <c r="G98" s="65"/>
      <c r="I98" s="66">
        <f>'Nom. Sic. Sem. 5'!$AB$14</f>
        <v>0</v>
      </c>
      <c r="J98" s="52" t="s">
        <v>128</v>
      </c>
      <c r="K98" s="52"/>
      <c r="L98" s="52"/>
      <c r="M98" s="1272">
        <f>'Nom. Sic. Sem. 5'!$AC$14</f>
        <v>0</v>
      </c>
      <c r="N98" s="1273"/>
    </row>
    <row r="99" spans="1:14">
      <c r="A99" s="66">
        <f>'Nom. Sic. Sem. 5'!$O$13</f>
        <v>0</v>
      </c>
      <c r="B99" s="1267" t="str">
        <f>'Nom. Sic. Sem. 1'!$O$4</f>
        <v>PR / RM /F</v>
      </c>
      <c r="C99" s="1267"/>
      <c r="D99" s="1267"/>
      <c r="E99" s="1272">
        <f>'Nom. Sic. Sem. 5'!$P$13</f>
        <v>0</v>
      </c>
      <c r="F99" s="1273"/>
      <c r="G99" s="65"/>
      <c r="I99" s="66">
        <f>'Nom. Sic. Sem. 5'!$O$14</f>
        <v>0</v>
      </c>
      <c r="J99" s="1267" t="str">
        <f>'Nom. Sic. Sem. 1'!$O$4</f>
        <v>PR / RM /F</v>
      </c>
      <c r="K99" s="1267"/>
      <c r="L99" s="1267"/>
      <c r="M99" s="1272">
        <f>'Nom. Sic. Sem. 5'!$P$14</f>
        <v>0</v>
      </c>
      <c r="N99" s="1273"/>
    </row>
    <row r="100" spans="1:14" ht="16.5" customHeight="1">
      <c r="A100" s="51"/>
      <c r="B100" s="1261" t="s">
        <v>10</v>
      </c>
      <c r="C100" s="1261"/>
      <c r="D100" s="52"/>
      <c r="E100" s="1259">
        <f>SUM(E92:F99)</f>
        <v>0</v>
      </c>
      <c r="F100" s="1262"/>
      <c r="G100" s="69"/>
      <c r="I100" s="51"/>
      <c r="J100" s="1261" t="s">
        <v>10</v>
      </c>
      <c r="K100" s="1261"/>
      <c r="L100" s="52"/>
      <c r="M100" s="1259">
        <f>SUM(M92:N99)</f>
        <v>0</v>
      </c>
      <c r="N100" s="1262"/>
    </row>
    <row r="101" spans="1:14">
      <c r="A101" s="1263" t="s">
        <v>105</v>
      </c>
      <c r="B101" s="1248"/>
      <c r="C101" s="1248"/>
      <c r="D101" s="1248"/>
      <c r="E101" s="1257"/>
      <c r="F101" s="1258"/>
      <c r="G101" s="69"/>
      <c r="I101" s="1263" t="s">
        <v>105</v>
      </c>
      <c r="J101" s="1248"/>
      <c r="K101" s="1248"/>
      <c r="L101" s="1248"/>
      <c r="M101" s="1257"/>
      <c r="N101" s="1258"/>
    </row>
    <row r="102" spans="1:14">
      <c r="A102" s="1266" t="s">
        <v>129</v>
      </c>
      <c r="B102" s="1267"/>
      <c r="C102" s="1267"/>
      <c r="D102" s="73">
        <f>'Nom. Sic. Sem. 5'!$AG$13</f>
        <v>0</v>
      </c>
      <c r="E102" s="52"/>
      <c r="F102" s="54"/>
      <c r="G102" s="55"/>
      <c r="I102" s="1266" t="s">
        <v>129</v>
      </c>
      <c r="J102" s="1267"/>
      <c r="K102" s="1267"/>
      <c r="L102" s="73">
        <f>'Nom. Sic. Sem. 5'!$AG$14</f>
        <v>0</v>
      </c>
      <c r="M102" s="52"/>
      <c r="N102" s="54"/>
    </row>
    <row r="103" spans="1:14">
      <c r="A103" s="1307" t="s">
        <v>203</v>
      </c>
      <c r="B103" s="1267"/>
      <c r="C103" s="1267"/>
      <c r="D103" s="73">
        <f>'Nom. Sic. Sem. 5'!$AE$13</f>
        <v>0</v>
      </c>
      <c r="E103" s="73"/>
      <c r="F103" s="54"/>
      <c r="G103" s="55"/>
      <c r="I103" s="1307" t="s">
        <v>203</v>
      </c>
      <c r="J103" s="1267"/>
      <c r="K103" s="1267"/>
      <c r="L103" s="73">
        <f>'Nom. Sic. Sem. 5'!$AE$14</f>
        <v>0</v>
      </c>
      <c r="M103" s="73"/>
      <c r="N103" s="54"/>
    </row>
    <row r="104" spans="1:14">
      <c r="A104" s="72" t="s">
        <v>131</v>
      </c>
      <c r="B104" s="68"/>
      <c r="C104" s="68"/>
      <c r="D104" s="73">
        <f>'Nom. Sic. Sem. 5'!$AF$13</f>
        <v>0</v>
      </c>
      <c r="E104" s="52"/>
      <c r="F104" s="54"/>
      <c r="G104" s="55"/>
      <c r="I104" s="72" t="s">
        <v>131</v>
      </c>
      <c r="J104" s="68"/>
      <c r="K104" s="68"/>
      <c r="L104" s="73">
        <f>'Nom. Sic. Sem. 5'!$AF$14</f>
        <v>0</v>
      </c>
      <c r="M104" s="52"/>
      <c r="N104" s="54"/>
    </row>
    <row r="105" spans="1:14">
      <c r="A105" s="1266" t="s">
        <v>132</v>
      </c>
      <c r="B105" s="1267"/>
      <c r="C105" s="1267"/>
      <c r="D105" s="73">
        <f>'Nom. Sic. Sem. 5'!$AH$13</f>
        <v>0</v>
      </c>
      <c r="E105" s="52"/>
      <c r="F105" s="54"/>
      <c r="G105" s="55"/>
      <c r="I105" s="1266" t="s">
        <v>132</v>
      </c>
      <c r="J105" s="1267"/>
      <c r="K105" s="1267"/>
      <c r="L105" s="73">
        <f>'Nom. Sic. Sem. 5'!$AH$14</f>
        <v>0</v>
      </c>
      <c r="M105" s="52"/>
      <c r="N105" s="54"/>
    </row>
    <row r="106" spans="1:14">
      <c r="A106" s="1266" t="s">
        <v>133</v>
      </c>
      <c r="B106" s="1267"/>
      <c r="C106" s="1267"/>
      <c r="D106" s="73">
        <f>'Nom. Sic. Sem. 5'!$AI$13</f>
        <v>0</v>
      </c>
      <c r="E106" s="52"/>
      <c r="F106" s="54"/>
      <c r="G106" s="55"/>
      <c r="I106" s="1266" t="s">
        <v>133</v>
      </c>
      <c r="J106" s="1267"/>
      <c r="K106" s="1267"/>
      <c r="L106" s="73">
        <f>'Nom. Sic. Sem. 5'!$AI$14</f>
        <v>0</v>
      </c>
      <c r="M106" s="52"/>
      <c r="N106" s="54"/>
    </row>
    <row r="107" spans="1:14" ht="13.5" thickBot="1">
      <c r="A107" s="1268" t="s">
        <v>134</v>
      </c>
      <c r="B107" s="1257"/>
      <c r="C107" s="1257"/>
      <c r="D107" s="52"/>
      <c r="E107" s="1269">
        <f>SUM(D102:D106)</f>
        <v>0</v>
      </c>
      <c r="F107" s="1258"/>
      <c r="G107" s="69"/>
      <c r="I107" s="1268" t="s">
        <v>134</v>
      </c>
      <c r="J107" s="1257"/>
      <c r="K107" s="1257"/>
      <c r="L107" s="52"/>
      <c r="M107" s="1269">
        <f>SUM(L102:L106)</f>
        <v>0</v>
      </c>
      <c r="N107" s="1258"/>
    </row>
    <row r="108" spans="1:14" ht="20.25" customHeight="1" thickBot="1">
      <c r="A108" s="51"/>
      <c r="B108" s="1248" t="s">
        <v>104</v>
      </c>
      <c r="C108" s="1248"/>
      <c r="D108" s="1248"/>
      <c r="E108" s="1249">
        <f>(E100-E107)</f>
        <v>0</v>
      </c>
      <c r="F108" s="1250"/>
      <c r="G108" s="69"/>
      <c r="I108" s="51"/>
      <c r="J108" s="1248" t="s">
        <v>104</v>
      </c>
      <c r="K108" s="1248"/>
      <c r="L108" s="1248"/>
      <c r="M108" s="1249">
        <f>(M100-M107)</f>
        <v>0</v>
      </c>
      <c r="N108" s="1250"/>
    </row>
    <row r="109" spans="1:14">
      <c r="A109" s="51"/>
      <c r="B109" s="52"/>
      <c r="C109" s="52"/>
      <c r="D109" s="52"/>
      <c r="E109" s="52"/>
      <c r="F109" s="54"/>
      <c r="G109" s="55"/>
      <c r="I109" s="51"/>
      <c r="J109" s="52"/>
      <c r="K109" s="52"/>
      <c r="L109" s="52"/>
      <c r="M109" s="52"/>
      <c r="N109" s="54"/>
    </row>
    <row r="110" spans="1:14">
      <c r="A110" s="51"/>
      <c r="B110" s="52"/>
      <c r="C110" s="52"/>
      <c r="D110" s="52"/>
      <c r="E110" s="52"/>
      <c r="F110" s="54"/>
      <c r="G110" s="55"/>
      <c r="I110" s="51"/>
      <c r="J110" s="52"/>
      <c r="K110" s="52"/>
      <c r="L110" s="52"/>
      <c r="M110" s="52"/>
      <c r="N110" s="54"/>
    </row>
    <row r="111" spans="1:14">
      <c r="A111" s="1253"/>
      <c r="B111" s="1254"/>
      <c r="C111" s="1254"/>
      <c r="D111" s="52" t="s">
        <v>135</v>
      </c>
      <c r="E111" s="52"/>
      <c r="F111" s="54"/>
      <c r="G111" s="55"/>
      <c r="I111" s="1253"/>
      <c r="J111" s="1254"/>
      <c r="K111" s="1254"/>
      <c r="L111" s="52" t="s">
        <v>135</v>
      </c>
      <c r="M111" s="52"/>
      <c r="N111" s="54"/>
    </row>
    <row r="112" spans="1:14">
      <c r="A112" s="1255" t="s">
        <v>136</v>
      </c>
      <c r="B112" s="1256"/>
      <c r="C112" s="1256"/>
      <c r="D112" s="1257" t="s">
        <v>137</v>
      </c>
      <c r="E112" s="1257"/>
      <c r="F112" s="1258"/>
      <c r="G112" s="69"/>
      <c r="I112" s="1255" t="s">
        <v>136</v>
      </c>
      <c r="J112" s="1256"/>
      <c r="K112" s="1256"/>
      <c r="L112" s="1257" t="s">
        <v>137</v>
      </c>
      <c r="M112" s="1257"/>
      <c r="N112" s="1258"/>
    </row>
    <row r="113" spans="1:14" ht="13.5" thickBot="1">
      <c r="A113" s="75"/>
      <c r="B113" s="76"/>
      <c r="C113" s="76"/>
      <c r="D113" s="76"/>
      <c r="E113" s="76"/>
      <c r="F113" s="77"/>
      <c r="G113" s="55"/>
      <c r="I113" s="75"/>
      <c r="J113" s="76"/>
      <c r="K113" s="76"/>
      <c r="L113" s="76"/>
      <c r="M113" s="76"/>
      <c r="N113" s="77"/>
    </row>
    <row r="114" spans="1:14" ht="13.5" thickBot="1">
      <c r="A114" s="71"/>
      <c r="B114" s="52"/>
      <c r="C114" s="52"/>
      <c r="D114" s="52"/>
      <c r="E114" s="1269"/>
      <c r="F114" s="1269"/>
      <c r="G114" s="74"/>
      <c r="H114" s="52"/>
      <c r="I114" s="71"/>
      <c r="J114" s="52"/>
      <c r="K114" s="52"/>
      <c r="L114" s="52"/>
      <c r="M114" s="1269"/>
      <c r="N114" s="1269"/>
    </row>
    <row r="115" spans="1:14" ht="19.5" customHeight="1">
      <c r="A115" s="1274" t="s">
        <v>138</v>
      </c>
      <c r="B115" s="1275"/>
      <c r="C115" s="1275"/>
      <c r="D115" s="1275"/>
      <c r="E115" s="1275"/>
      <c r="F115" s="1276"/>
      <c r="G115" s="50"/>
      <c r="I115" s="1274" t="s">
        <v>138</v>
      </c>
      <c r="J115" s="1275"/>
      <c r="K115" s="1275"/>
      <c r="L115" s="1275"/>
      <c r="M115" s="1275"/>
      <c r="N115" s="1276"/>
    </row>
    <row r="116" spans="1:14">
      <c r="A116" s="51"/>
      <c r="B116" s="52"/>
      <c r="C116" s="52"/>
      <c r="D116" s="53"/>
      <c r="E116" s="52"/>
      <c r="F116" s="54"/>
      <c r="G116" s="55"/>
      <c r="I116" s="51"/>
      <c r="J116" s="52"/>
      <c r="K116" s="52"/>
      <c r="L116" s="53"/>
      <c r="M116" s="52"/>
      <c r="N116" s="54"/>
    </row>
    <row r="117" spans="1:14">
      <c r="A117" s="56" t="s">
        <v>120</v>
      </c>
      <c r="B117" s="57">
        <f>'Nom. Sic. Sem. 5'!$C$4</f>
        <v>43493</v>
      </c>
      <c r="C117" s="52" t="s">
        <v>16</v>
      </c>
      <c r="D117" s="57">
        <f>'Nom. Sic. Sem. 5'!$G$4</f>
        <v>43499</v>
      </c>
      <c r="E117" s="52" t="s">
        <v>121</v>
      </c>
      <c r="F117" s="54">
        <f>'Nom. Sic. Sem. 5'!$J$4</f>
        <v>0</v>
      </c>
      <c r="G117" s="55"/>
      <c r="I117" s="56" t="s">
        <v>120</v>
      </c>
      <c r="J117" s="57">
        <f>'Nom. Sic. Sem. 5'!$C$4</f>
        <v>43493</v>
      </c>
      <c r="K117" s="52" t="s">
        <v>16</v>
      </c>
      <c r="L117" s="57">
        <f>'Nom. Sic. Sem. 5'!$G$4</f>
        <v>43499</v>
      </c>
      <c r="M117" s="52" t="s">
        <v>121</v>
      </c>
      <c r="N117" s="54">
        <f>'Nom. Sic. Sem. 5'!$J$4</f>
        <v>0</v>
      </c>
    </row>
    <row r="118" spans="1:14">
      <c r="A118" s="1277" t="s">
        <v>122</v>
      </c>
      <c r="B118" s="1278"/>
      <c r="C118" s="1279" t="str">
        <f>'Nom. Sic. Sem. 5'!$B$15</f>
        <v>Efrain Perozo</v>
      </c>
      <c r="D118" s="1279"/>
      <c r="E118" s="1279"/>
      <c r="F118" s="1280"/>
      <c r="G118" s="60"/>
      <c r="I118" s="1277" t="s">
        <v>122</v>
      </c>
      <c r="J118" s="1278"/>
      <c r="K118" s="1279" t="str">
        <f>'Nom. Sic. Sem. 5'!$B$16</f>
        <v>Jose Juan Garcia</v>
      </c>
      <c r="L118" s="1279"/>
      <c r="M118" s="1279"/>
      <c r="N118" s="1280"/>
    </row>
    <row r="119" spans="1:14">
      <c r="A119" s="58"/>
      <c r="B119" s="59"/>
      <c r="C119" s="61"/>
      <c r="D119" s="61"/>
      <c r="E119" s="61"/>
      <c r="F119" s="62"/>
      <c r="G119" s="63"/>
      <c r="I119" s="58"/>
      <c r="J119" s="59"/>
      <c r="K119" s="61"/>
      <c r="L119" s="61"/>
      <c r="M119" s="61"/>
      <c r="N119" s="62"/>
    </row>
    <row r="120" spans="1:14">
      <c r="A120" s="64">
        <f>'Nom. Sic. Sem. 5'!$L$15</f>
        <v>0</v>
      </c>
      <c r="B120" s="52" t="s">
        <v>123</v>
      </c>
      <c r="C120" s="52"/>
      <c r="D120" s="52"/>
      <c r="E120" s="1272">
        <f>'Nom. Sic. Sem. 5'!$M$15</f>
        <v>0</v>
      </c>
      <c r="F120" s="1273"/>
      <c r="G120" s="65"/>
      <c r="I120" s="64">
        <f>'Nom. Sic. Sem. 5'!$L$16</f>
        <v>0</v>
      </c>
      <c r="J120" s="52" t="s">
        <v>123</v>
      </c>
      <c r="K120" s="52"/>
      <c r="L120" s="52"/>
      <c r="M120" s="1272">
        <f>'Nom. Sic. Sem. 5'!$M$16</f>
        <v>0</v>
      </c>
      <c r="N120" s="1273"/>
    </row>
    <row r="121" spans="1:14">
      <c r="A121" s="64"/>
      <c r="B121" s="52"/>
      <c r="C121" s="52"/>
      <c r="D121" s="52"/>
      <c r="E121" s="1272">
        <v>0</v>
      </c>
      <c r="F121" s="1273"/>
      <c r="G121" s="65"/>
      <c r="I121" s="64"/>
      <c r="J121" s="52"/>
      <c r="K121" s="52"/>
      <c r="L121" s="52"/>
      <c r="M121" s="1272">
        <v>0</v>
      </c>
      <c r="N121" s="1273"/>
    </row>
    <row r="122" spans="1:14">
      <c r="A122" s="64"/>
      <c r="B122" s="52" t="s">
        <v>124</v>
      </c>
      <c r="C122" s="52"/>
      <c r="D122" s="52"/>
      <c r="E122" s="1272">
        <f>'Nom. Sic. Sem. 5'!$N$15</f>
        <v>0</v>
      </c>
      <c r="F122" s="1273"/>
      <c r="G122" s="65"/>
      <c r="I122" s="64"/>
      <c r="J122" s="52" t="s">
        <v>124</v>
      </c>
      <c r="K122" s="52"/>
      <c r="L122" s="52"/>
      <c r="M122" s="1272">
        <f>'Nom. Sic. Sem. 5'!$N$16</f>
        <v>0</v>
      </c>
      <c r="N122" s="1273"/>
    </row>
    <row r="123" spans="1:14">
      <c r="A123" s="66">
        <v>0</v>
      </c>
      <c r="B123" s="52" t="s">
        <v>125</v>
      </c>
      <c r="C123" s="52"/>
      <c r="D123" s="52"/>
      <c r="E123" s="1272">
        <v>0</v>
      </c>
      <c r="F123" s="1273"/>
      <c r="G123" s="65"/>
      <c r="I123" s="66">
        <v>0</v>
      </c>
      <c r="J123" s="52" t="s">
        <v>125</v>
      </c>
      <c r="K123" s="52"/>
      <c r="L123" s="52"/>
      <c r="M123" s="1272">
        <v>0</v>
      </c>
      <c r="N123" s="1273"/>
    </row>
    <row r="124" spans="1:14">
      <c r="A124" s="66">
        <v>0</v>
      </c>
      <c r="B124" s="52" t="s">
        <v>126</v>
      </c>
      <c r="C124" s="52"/>
      <c r="D124" s="52"/>
      <c r="E124" s="1272">
        <v>0</v>
      </c>
      <c r="F124" s="1273"/>
      <c r="G124" s="65"/>
      <c r="I124" s="66">
        <v>0</v>
      </c>
      <c r="J124" s="52" t="s">
        <v>126</v>
      </c>
      <c r="K124" s="52"/>
      <c r="L124" s="52"/>
      <c r="M124" s="1272">
        <v>0</v>
      </c>
      <c r="N124" s="1273"/>
    </row>
    <row r="125" spans="1:14">
      <c r="A125" s="67">
        <f>'Nom. Sic. Sem. 5'!$V$15</f>
        <v>0</v>
      </c>
      <c r="B125" s="52" t="s">
        <v>127</v>
      </c>
      <c r="C125" s="52"/>
      <c r="D125" s="52"/>
      <c r="E125" s="1272">
        <f>'Nom. Sic. Sem. 5'!$W$15</f>
        <v>0</v>
      </c>
      <c r="F125" s="1273"/>
      <c r="G125" s="65"/>
      <c r="I125" s="67">
        <f>'Nom. Sic. Sem. 5'!$V$16</f>
        <v>0</v>
      </c>
      <c r="J125" s="52" t="s">
        <v>127</v>
      </c>
      <c r="K125" s="52"/>
      <c r="L125" s="52"/>
      <c r="M125" s="1272">
        <f>'Nom. Sic. Sem. 5'!$W$16</f>
        <v>0</v>
      </c>
      <c r="N125" s="1273"/>
    </row>
    <row r="126" spans="1:14">
      <c r="A126" s="66">
        <f>'Nom. Sic. Sem. 5'!$AB$15</f>
        <v>0</v>
      </c>
      <c r="B126" s="52" t="s">
        <v>128</v>
      </c>
      <c r="C126" s="52"/>
      <c r="D126" s="52"/>
      <c r="E126" s="1272">
        <f>'Nom. Sic. Sem. 5'!$AC$15</f>
        <v>0</v>
      </c>
      <c r="F126" s="1273"/>
      <c r="G126" s="65"/>
      <c r="I126" s="66">
        <f>'Nom. Sic. Sem. 5'!$AB$16</f>
        <v>0</v>
      </c>
      <c r="J126" s="52" t="s">
        <v>128</v>
      </c>
      <c r="K126" s="52"/>
      <c r="L126" s="52"/>
      <c r="M126" s="1272">
        <f>'Nom. Sic. Sem. 5'!$AC$16</f>
        <v>0</v>
      </c>
      <c r="N126" s="1273"/>
    </row>
    <row r="127" spans="1:14">
      <c r="A127" s="66">
        <f>'Nom. Sic. Sem. 5'!$O$15</f>
        <v>0</v>
      </c>
      <c r="B127" s="1267" t="str">
        <f>'Nom. Sic. Sem. 1'!$O$4</f>
        <v>PR / RM /F</v>
      </c>
      <c r="C127" s="1267"/>
      <c r="D127" s="1267"/>
      <c r="E127" s="1272">
        <f>'Nom. Sic. Sem. 5'!$P$15</f>
        <v>0</v>
      </c>
      <c r="F127" s="1273"/>
      <c r="G127" s="65"/>
      <c r="I127" s="66">
        <f>'Nom. Sic. Sem. 5'!$O$16</f>
        <v>0</v>
      </c>
      <c r="J127" s="1267" t="str">
        <f>'Nom. Sic. Sem. 1'!$O$4</f>
        <v>PR / RM /F</v>
      </c>
      <c r="K127" s="1267"/>
      <c r="L127" s="1267"/>
      <c r="M127" s="1272">
        <f>'Nom. Sic. Sem. 5'!$P$16</f>
        <v>0</v>
      </c>
      <c r="N127" s="1273"/>
    </row>
    <row r="128" spans="1:14" ht="16.5" customHeight="1">
      <c r="A128" s="51"/>
      <c r="B128" s="1261" t="s">
        <v>10</v>
      </c>
      <c r="C128" s="1261"/>
      <c r="D128" s="52"/>
      <c r="E128" s="1259">
        <f>SUM(E120:F127)</f>
        <v>0</v>
      </c>
      <c r="F128" s="1262"/>
      <c r="G128" s="69"/>
      <c r="I128" s="51"/>
      <c r="J128" s="1261" t="s">
        <v>10</v>
      </c>
      <c r="K128" s="1261"/>
      <c r="L128" s="52"/>
      <c r="M128" s="1259">
        <f>SUM(M120:N127)</f>
        <v>0</v>
      </c>
      <c r="N128" s="1262"/>
    </row>
    <row r="129" spans="1:14">
      <c r="A129" s="1263" t="s">
        <v>105</v>
      </c>
      <c r="B129" s="1248"/>
      <c r="C129" s="1248"/>
      <c r="D129" s="1248"/>
      <c r="E129" s="1257"/>
      <c r="F129" s="1258"/>
      <c r="G129" s="69"/>
      <c r="I129" s="1263" t="s">
        <v>105</v>
      </c>
      <c r="J129" s="1248"/>
      <c r="K129" s="1248"/>
      <c r="L129" s="1248"/>
      <c r="M129" s="1257"/>
      <c r="N129" s="1258"/>
    </row>
    <row r="130" spans="1:14">
      <c r="A130" s="1266" t="s">
        <v>129</v>
      </c>
      <c r="B130" s="1267"/>
      <c r="C130" s="1267"/>
      <c r="D130" s="73">
        <f>'Nom. Sic. Sem. 5'!$AG$15</f>
        <v>0</v>
      </c>
      <c r="E130" s="52"/>
      <c r="F130" s="54"/>
      <c r="G130" s="55"/>
      <c r="I130" s="1266" t="s">
        <v>129</v>
      </c>
      <c r="J130" s="1267"/>
      <c r="K130" s="1267"/>
      <c r="L130" s="73">
        <f>'Nom. Sic. Sem. 5'!$AG$16</f>
        <v>0</v>
      </c>
      <c r="M130" s="52"/>
      <c r="N130" s="54"/>
    </row>
    <row r="131" spans="1:14">
      <c r="A131" s="1307" t="s">
        <v>203</v>
      </c>
      <c r="B131" s="1267"/>
      <c r="C131" s="1267"/>
      <c r="D131" s="73">
        <f>'Nom. Sic. Sem. 5'!$AE$15</f>
        <v>0</v>
      </c>
      <c r="E131" s="73"/>
      <c r="F131" s="54"/>
      <c r="G131" s="55"/>
      <c r="I131" s="1307" t="s">
        <v>203</v>
      </c>
      <c r="J131" s="1267"/>
      <c r="K131" s="1267"/>
      <c r="L131" s="73">
        <f>'Nom. Sic. Sem. 5'!$AE$16</f>
        <v>0</v>
      </c>
      <c r="M131" s="73"/>
      <c r="N131" s="54"/>
    </row>
    <row r="132" spans="1:14">
      <c r="A132" s="72" t="s">
        <v>131</v>
      </c>
      <c r="B132" s="68"/>
      <c r="C132" s="68"/>
      <c r="D132" s="73">
        <f>'Nom. Sic. Sem. 5'!$AF$15</f>
        <v>0</v>
      </c>
      <c r="E132" s="52"/>
      <c r="F132" s="54"/>
      <c r="G132" s="55"/>
      <c r="I132" s="72" t="s">
        <v>131</v>
      </c>
      <c r="J132" s="68"/>
      <c r="K132" s="68"/>
      <c r="L132" s="73">
        <f>'Nom. Sic. Sem. 5'!$AF$16</f>
        <v>0</v>
      </c>
      <c r="M132" s="52"/>
      <c r="N132" s="54"/>
    </row>
    <row r="133" spans="1:14">
      <c r="A133" s="1266" t="s">
        <v>132</v>
      </c>
      <c r="B133" s="1267"/>
      <c r="C133" s="1267"/>
      <c r="D133" s="73">
        <f>'Nom. Sic. Sem. 5'!$AH$15</f>
        <v>0</v>
      </c>
      <c r="E133" s="52"/>
      <c r="F133" s="54"/>
      <c r="G133" s="55"/>
      <c r="I133" s="1266" t="s">
        <v>132</v>
      </c>
      <c r="J133" s="1267"/>
      <c r="K133" s="1267"/>
      <c r="L133" s="73">
        <f>'Nom. Sic. Sem. 5'!$AH$16</f>
        <v>0</v>
      </c>
      <c r="M133" s="52"/>
      <c r="N133" s="54"/>
    </row>
    <row r="134" spans="1:14">
      <c r="A134" s="1266" t="s">
        <v>133</v>
      </c>
      <c r="B134" s="1267"/>
      <c r="C134" s="1267"/>
      <c r="D134" s="73">
        <f>'Nom. Sic. Sem. 5'!$AI$15</f>
        <v>0</v>
      </c>
      <c r="E134" s="52"/>
      <c r="F134" s="54"/>
      <c r="G134" s="55"/>
      <c r="I134" s="1266" t="s">
        <v>133</v>
      </c>
      <c r="J134" s="1267"/>
      <c r="K134" s="1267"/>
      <c r="L134" s="73">
        <f>'Nom. Sic. Sem. 5'!$AI$16</f>
        <v>0</v>
      </c>
      <c r="M134" s="52"/>
      <c r="N134" s="54"/>
    </row>
    <row r="135" spans="1:14" ht="13.5" thickBot="1">
      <c r="A135" s="1268" t="s">
        <v>134</v>
      </c>
      <c r="B135" s="1257"/>
      <c r="C135" s="1257"/>
      <c r="D135" s="52"/>
      <c r="E135" s="1269">
        <f>SUM(D130:D134)</f>
        <v>0</v>
      </c>
      <c r="F135" s="1258"/>
      <c r="G135" s="69"/>
      <c r="I135" s="1268" t="s">
        <v>134</v>
      </c>
      <c r="J135" s="1257"/>
      <c r="K135" s="1257"/>
      <c r="L135" s="52"/>
      <c r="M135" s="1269">
        <f>SUM(L130:L134)</f>
        <v>0</v>
      </c>
      <c r="N135" s="1258"/>
    </row>
    <row r="136" spans="1:14" ht="20.25" customHeight="1" thickBot="1">
      <c r="A136" s="51"/>
      <c r="B136" s="1248" t="s">
        <v>104</v>
      </c>
      <c r="C136" s="1248"/>
      <c r="D136" s="1248"/>
      <c r="E136" s="1249">
        <f>(E128-E135)</f>
        <v>0</v>
      </c>
      <c r="F136" s="1250"/>
      <c r="G136" s="69"/>
      <c r="I136" s="51"/>
      <c r="J136" s="1248" t="s">
        <v>104</v>
      </c>
      <c r="K136" s="1248"/>
      <c r="L136" s="1248"/>
      <c r="M136" s="1249">
        <f>(M128-M135)</f>
        <v>0</v>
      </c>
      <c r="N136" s="1250"/>
    </row>
    <row r="137" spans="1:14">
      <c r="A137" s="51"/>
      <c r="B137" s="52"/>
      <c r="C137" s="52"/>
      <c r="D137" s="52"/>
      <c r="E137" s="52"/>
      <c r="F137" s="54"/>
      <c r="G137" s="55"/>
      <c r="I137" s="51"/>
      <c r="J137" s="52"/>
      <c r="K137" s="52"/>
      <c r="L137" s="52"/>
      <c r="M137" s="52"/>
      <c r="N137" s="54"/>
    </row>
    <row r="138" spans="1:14">
      <c r="A138" s="51"/>
      <c r="B138" s="52"/>
      <c r="C138" s="52"/>
      <c r="D138" s="52"/>
      <c r="E138" s="52"/>
      <c r="F138" s="54"/>
      <c r="G138" s="55"/>
      <c r="I138" s="51"/>
      <c r="J138" s="52"/>
      <c r="K138" s="52"/>
      <c r="L138" s="52"/>
      <c r="M138" s="52"/>
      <c r="N138" s="54"/>
    </row>
    <row r="139" spans="1:14">
      <c r="A139" s="1253"/>
      <c r="B139" s="1254"/>
      <c r="C139" s="1254"/>
      <c r="D139" s="52" t="s">
        <v>135</v>
      </c>
      <c r="E139" s="52"/>
      <c r="F139" s="54"/>
      <c r="G139" s="55"/>
      <c r="I139" s="1253"/>
      <c r="J139" s="1254"/>
      <c r="K139" s="1254"/>
      <c r="L139" s="52" t="s">
        <v>135</v>
      </c>
      <c r="M139" s="52"/>
      <c r="N139" s="54"/>
    </row>
    <row r="140" spans="1:14">
      <c r="A140" s="1255" t="s">
        <v>136</v>
      </c>
      <c r="B140" s="1256"/>
      <c r="C140" s="1256"/>
      <c r="D140" s="1257" t="s">
        <v>137</v>
      </c>
      <c r="E140" s="1257"/>
      <c r="F140" s="1258"/>
      <c r="G140" s="69"/>
      <c r="I140" s="1255" t="s">
        <v>136</v>
      </c>
      <c r="J140" s="1256"/>
      <c r="K140" s="1256"/>
      <c r="L140" s="1257" t="s">
        <v>137</v>
      </c>
      <c r="M140" s="1257"/>
      <c r="N140" s="1258"/>
    </row>
    <row r="141" spans="1:14" ht="13.5" thickBot="1">
      <c r="A141" s="75"/>
      <c r="B141" s="76"/>
      <c r="C141" s="76"/>
      <c r="D141" s="76"/>
      <c r="E141" s="76"/>
      <c r="F141" s="77"/>
      <c r="G141" s="55"/>
      <c r="I141" s="75"/>
      <c r="J141" s="76"/>
      <c r="K141" s="76"/>
      <c r="L141" s="76"/>
      <c r="M141" s="76"/>
      <c r="N141" s="77"/>
    </row>
    <row r="142" spans="1:14">
      <c r="A142" s="52"/>
      <c r="B142" s="52"/>
      <c r="C142" s="52"/>
      <c r="D142" s="52"/>
      <c r="E142" s="52"/>
      <c r="F142" s="52"/>
      <c r="G142" s="55"/>
      <c r="H142" s="52"/>
      <c r="I142" s="52"/>
      <c r="J142" s="52"/>
      <c r="K142" s="52"/>
      <c r="L142" s="52"/>
      <c r="M142" s="52"/>
      <c r="N142" s="52"/>
    </row>
    <row r="143" spans="1:14" ht="13.5" thickBot="1">
      <c r="G143" s="55"/>
    </row>
    <row r="144" spans="1:14" ht="19.5" customHeight="1">
      <c r="A144" s="1274" t="s">
        <v>138</v>
      </c>
      <c r="B144" s="1275"/>
      <c r="C144" s="1275"/>
      <c r="D144" s="1275"/>
      <c r="E144" s="1275"/>
      <c r="F144" s="1276"/>
      <c r="G144" s="50"/>
      <c r="I144" s="1310" t="s">
        <v>138</v>
      </c>
      <c r="J144" s="1311"/>
      <c r="K144" s="1311"/>
      <c r="L144" s="1311"/>
      <c r="M144" s="1311"/>
      <c r="N144" s="1312"/>
    </row>
    <row r="145" spans="1:14">
      <c r="A145" s="51"/>
      <c r="B145" s="52"/>
      <c r="C145" s="52"/>
      <c r="D145" s="53"/>
      <c r="E145" s="52"/>
      <c r="F145" s="54"/>
      <c r="G145" s="55"/>
      <c r="I145" s="51"/>
      <c r="J145" s="52"/>
      <c r="K145" s="52"/>
      <c r="L145" s="53"/>
      <c r="M145" s="52"/>
      <c r="N145" s="54"/>
    </row>
    <row r="146" spans="1:14">
      <c r="A146" s="56" t="s">
        <v>120</v>
      </c>
      <c r="B146" s="57">
        <f>'Nom. Sic. Sem. 5'!$C$4</f>
        <v>43493</v>
      </c>
      <c r="C146" s="52" t="s">
        <v>16</v>
      </c>
      <c r="D146" s="57">
        <f>'Nom. Sic. Sem. 5'!$G$4</f>
        <v>43499</v>
      </c>
      <c r="E146" s="52" t="s">
        <v>121</v>
      </c>
      <c r="F146" s="54">
        <f>'Nom. Sic. Sem. 5'!$J$4</f>
        <v>0</v>
      </c>
      <c r="G146" s="55"/>
      <c r="I146" s="56" t="s">
        <v>120</v>
      </c>
      <c r="J146" s="57">
        <f>'Nom. Sic. Sem. 5'!$C$4</f>
        <v>43493</v>
      </c>
      <c r="K146" s="52" t="s">
        <v>16</v>
      </c>
      <c r="L146" s="57">
        <f>'Nom. Sic. Sem. 5'!$G$4</f>
        <v>43499</v>
      </c>
      <c r="M146" s="52" t="s">
        <v>121</v>
      </c>
      <c r="N146" s="54">
        <f>'Nom. Sic. Sem. 5'!$J$4</f>
        <v>0</v>
      </c>
    </row>
    <row r="147" spans="1:14">
      <c r="A147" s="1277" t="s">
        <v>122</v>
      </c>
      <c r="B147" s="1278"/>
      <c r="C147" s="1279" t="str">
        <f>'Nom. Sic. Sem. 5'!$B$17</f>
        <v>Betulio S. González</v>
      </c>
      <c r="D147" s="1279"/>
      <c r="E147" s="1279"/>
      <c r="F147" s="1280"/>
      <c r="G147" s="60"/>
      <c r="I147" s="1277" t="s">
        <v>122</v>
      </c>
      <c r="J147" s="1278"/>
      <c r="K147" s="1279" t="str">
        <f>'Nom. Sic. Sem. 5'!$B$18</f>
        <v>David Rafael Ladino</v>
      </c>
      <c r="L147" s="1279"/>
      <c r="M147" s="1279"/>
      <c r="N147" s="1280"/>
    </row>
    <row r="148" spans="1:14">
      <c r="A148" s="58"/>
      <c r="B148" s="59"/>
      <c r="C148" s="61"/>
      <c r="D148" s="61"/>
      <c r="E148" s="61"/>
      <c r="F148" s="62"/>
      <c r="G148" s="63"/>
      <c r="I148" s="58"/>
      <c r="J148" s="59"/>
      <c r="K148" s="61"/>
      <c r="L148" s="61"/>
      <c r="M148" s="61"/>
      <c r="N148" s="62"/>
    </row>
    <row r="149" spans="1:14">
      <c r="A149" s="64">
        <f>'Nom. Sic. Sem. 5'!$L$17</f>
        <v>0</v>
      </c>
      <c r="B149" s="52" t="s">
        <v>123</v>
      </c>
      <c r="C149" s="52"/>
      <c r="D149" s="52"/>
      <c r="E149" s="1272">
        <f>'Nom. Sic. Sem. 5'!$M$17</f>
        <v>0</v>
      </c>
      <c r="F149" s="1273"/>
      <c r="G149" s="65"/>
      <c r="I149" s="64">
        <f>'Nom. Sic. Sem. 5'!$L$18</f>
        <v>0</v>
      </c>
      <c r="J149" s="52" t="s">
        <v>123</v>
      </c>
      <c r="K149" s="52"/>
      <c r="L149" s="52"/>
      <c r="M149" s="1272">
        <f>'Nom. Sic. Sem. 5'!$M$18</f>
        <v>0</v>
      </c>
      <c r="N149" s="1273"/>
    </row>
    <row r="150" spans="1:14">
      <c r="A150" s="64"/>
      <c r="B150" s="52"/>
      <c r="C150" s="52"/>
      <c r="D150" s="52"/>
      <c r="E150" s="1272">
        <v>0</v>
      </c>
      <c r="F150" s="1273"/>
      <c r="G150" s="65"/>
      <c r="I150" s="64"/>
      <c r="J150" s="52"/>
      <c r="K150" s="52"/>
      <c r="L150" s="52"/>
      <c r="M150" s="1272">
        <v>0</v>
      </c>
      <c r="N150" s="1273"/>
    </row>
    <row r="151" spans="1:14">
      <c r="A151" s="64"/>
      <c r="B151" s="52" t="s">
        <v>124</v>
      </c>
      <c r="C151" s="52"/>
      <c r="D151" s="52"/>
      <c r="E151" s="1272">
        <f>'Nom. Sic. Sem. 5'!$N$17</f>
        <v>0</v>
      </c>
      <c r="F151" s="1273"/>
      <c r="G151" s="65"/>
      <c r="I151" s="64"/>
      <c r="J151" s="52" t="s">
        <v>124</v>
      </c>
      <c r="K151" s="52"/>
      <c r="L151" s="52"/>
      <c r="M151" s="1272">
        <f>'Nom. Sic. Sem. 5'!$N$18</f>
        <v>0</v>
      </c>
      <c r="N151" s="1273"/>
    </row>
    <row r="152" spans="1:14">
      <c r="A152" s="66">
        <v>0</v>
      </c>
      <c r="B152" s="52" t="s">
        <v>125</v>
      </c>
      <c r="C152" s="52"/>
      <c r="D152" s="52"/>
      <c r="E152" s="1272">
        <v>0</v>
      </c>
      <c r="F152" s="1273"/>
      <c r="G152" s="65"/>
      <c r="I152" s="66">
        <v>0</v>
      </c>
      <c r="J152" s="52" t="s">
        <v>125</v>
      </c>
      <c r="K152" s="52"/>
      <c r="L152" s="52"/>
      <c r="M152" s="1272">
        <v>0</v>
      </c>
      <c r="N152" s="1273"/>
    </row>
    <row r="153" spans="1:14">
      <c r="A153" s="66">
        <v>0</v>
      </c>
      <c r="B153" s="52" t="s">
        <v>126</v>
      </c>
      <c r="C153" s="52"/>
      <c r="D153" s="52"/>
      <c r="E153" s="1272">
        <v>0</v>
      </c>
      <c r="F153" s="1273"/>
      <c r="G153" s="65"/>
      <c r="I153" s="66">
        <v>0</v>
      </c>
      <c r="J153" s="52" t="s">
        <v>126</v>
      </c>
      <c r="K153" s="52"/>
      <c r="L153" s="52"/>
      <c r="M153" s="1272">
        <v>0</v>
      </c>
      <c r="N153" s="1273"/>
    </row>
    <row r="154" spans="1:14">
      <c r="A154" s="67">
        <f>'Nom. Sic. Sem. 5'!$V$17</f>
        <v>0</v>
      </c>
      <c r="B154" s="52" t="s">
        <v>127</v>
      </c>
      <c r="C154" s="52"/>
      <c r="D154" s="52"/>
      <c r="E154" s="1272">
        <f>'Nom. Sic. Sem. 5'!$W$17</f>
        <v>0</v>
      </c>
      <c r="F154" s="1273"/>
      <c r="G154" s="65"/>
      <c r="I154" s="67">
        <f>'Nom. Sic. Sem. 5'!$V$18</f>
        <v>0</v>
      </c>
      <c r="J154" s="52" t="s">
        <v>127</v>
      </c>
      <c r="K154" s="52"/>
      <c r="L154" s="52"/>
      <c r="M154" s="1272">
        <f>'Nom. Sic. Sem. 5'!$W$18</f>
        <v>0</v>
      </c>
      <c r="N154" s="1273"/>
    </row>
    <row r="155" spans="1:14">
      <c r="A155" s="66">
        <f>'Nom. Sic. Sem. 5'!$AB$17</f>
        <v>0</v>
      </c>
      <c r="B155" s="52" t="s">
        <v>128</v>
      </c>
      <c r="C155" s="52"/>
      <c r="D155" s="52"/>
      <c r="E155" s="1272">
        <f>'Nom. Sic. Sem. 5'!$AC$17</f>
        <v>0</v>
      </c>
      <c r="F155" s="1273"/>
      <c r="G155" s="65"/>
      <c r="I155" s="66">
        <f>'Nom. Sic. Sem. 5'!$AB$18</f>
        <v>0</v>
      </c>
      <c r="J155" s="52" t="s">
        <v>128</v>
      </c>
      <c r="K155" s="52"/>
      <c r="L155" s="52"/>
      <c r="M155" s="1272">
        <f>'Nom. Sic. Sem. 5'!$AC$18</f>
        <v>0</v>
      </c>
      <c r="N155" s="1273"/>
    </row>
    <row r="156" spans="1:14">
      <c r="A156" s="66">
        <f>'Nom. Sic. Sem. 5'!$O$17</f>
        <v>0</v>
      </c>
      <c r="B156" s="1267" t="str">
        <f>'Nom. Sic. Sem. 1'!$O$4</f>
        <v>PR / RM /F</v>
      </c>
      <c r="C156" s="1267"/>
      <c r="D156" s="1267"/>
      <c r="E156" s="1272">
        <f>'Nom. Sic. Sem. 5'!$P$17</f>
        <v>0</v>
      </c>
      <c r="F156" s="1273"/>
      <c r="G156" s="65"/>
      <c r="I156" s="66">
        <f>'Nom. Sic. Sem. 5'!$O$18</f>
        <v>0</v>
      </c>
      <c r="J156" s="1267" t="str">
        <f>'Nom. Sic. Sem. 1'!$O$4</f>
        <v>PR / RM /F</v>
      </c>
      <c r="K156" s="1267"/>
      <c r="L156" s="1267"/>
      <c r="M156" s="1272">
        <f>'Nom. Sic. Sem. 5'!$P$18</f>
        <v>0</v>
      </c>
      <c r="N156" s="1273"/>
    </row>
    <row r="157" spans="1:14" ht="16.5" customHeight="1">
      <c r="A157" s="51"/>
      <c r="B157" s="1261" t="s">
        <v>10</v>
      </c>
      <c r="C157" s="1261"/>
      <c r="D157" s="52"/>
      <c r="E157" s="1259">
        <f>SUM(E149:F156)</f>
        <v>0</v>
      </c>
      <c r="F157" s="1262"/>
      <c r="G157" s="69"/>
      <c r="I157" s="51"/>
      <c r="J157" s="1261" t="s">
        <v>10</v>
      </c>
      <c r="K157" s="1261"/>
      <c r="L157" s="52"/>
      <c r="M157" s="1259">
        <f>SUM(M149:N156)</f>
        <v>0</v>
      </c>
      <c r="N157" s="1262"/>
    </row>
    <row r="158" spans="1:14">
      <c r="A158" s="1263" t="s">
        <v>105</v>
      </c>
      <c r="B158" s="1248"/>
      <c r="C158" s="1248"/>
      <c r="D158" s="1248"/>
      <c r="E158" s="1257"/>
      <c r="F158" s="1258"/>
      <c r="G158" s="69"/>
      <c r="I158" s="1263" t="s">
        <v>105</v>
      </c>
      <c r="J158" s="1248"/>
      <c r="K158" s="1248"/>
      <c r="L158" s="1248"/>
      <c r="M158" s="1257"/>
      <c r="N158" s="1258"/>
    </row>
    <row r="159" spans="1:14">
      <c r="A159" s="1266" t="s">
        <v>129</v>
      </c>
      <c r="B159" s="1267"/>
      <c r="C159" s="1267"/>
      <c r="D159" s="73">
        <f>'Nom. Sic. Sem. 5'!$AG$17</f>
        <v>0</v>
      </c>
      <c r="E159" s="52"/>
      <c r="F159" s="54"/>
      <c r="G159" s="55"/>
      <c r="I159" s="1266" t="s">
        <v>129</v>
      </c>
      <c r="J159" s="1267"/>
      <c r="K159" s="1267"/>
      <c r="L159" s="73">
        <f>'Nom. Sic. Sem. 5'!$AG$18</f>
        <v>0</v>
      </c>
      <c r="M159" s="52"/>
      <c r="N159" s="54"/>
    </row>
    <row r="160" spans="1:14">
      <c r="A160" s="1307" t="s">
        <v>203</v>
      </c>
      <c r="B160" s="1267"/>
      <c r="C160" s="1267"/>
      <c r="D160" s="73">
        <f>'Nom. Sic. Sem. 5'!$AE$17</f>
        <v>0</v>
      </c>
      <c r="E160" s="73"/>
      <c r="F160" s="54"/>
      <c r="G160" s="55"/>
      <c r="I160" s="1307" t="s">
        <v>203</v>
      </c>
      <c r="J160" s="1267"/>
      <c r="K160" s="1267"/>
      <c r="L160" s="73">
        <f>'Nom. Sic. Sem. 5'!$AE$18</f>
        <v>0</v>
      </c>
      <c r="M160" s="73"/>
      <c r="N160" s="54"/>
    </row>
    <row r="161" spans="1:14">
      <c r="A161" s="72" t="s">
        <v>131</v>
      </c>
      <c r="B161" s="68"/>
      <c r="C161" s="68"/>
      <c r="D161" s="73">
        <f>'Nom. Sic. Sem. 5'!$AF$17</f>
        <v>0</v>
      </c>
      <c r="E161" s="52"/>
      <c r="F161" s="54"/>
      <c r="G161" s="55"/>
      <c r="I161" s="72" t="s">
        <v>131</v>
      </c>
      <c r="J161" s="68"/>
      <c r="K161" s="68"/>
      <c r="L161" s="73">
        <f>'Nom. Sic. Sem. 5'!$AF$18</f>
        <v>0</v>
      </c>
      <c r="M161" s="52"/>
      <c r="N161" s="54"/>
    </row>
    <row r="162" spans="1:14">
      <c r="A162" s="1266" t="s">
        <v>132</v>
      </c>
      <c r="B162" s="1267"/>
      <c r="C162" s="1267"/>
      <c r="D162" s="73">
        <f>'Nom. Sic. Sem. 5'!$AH$17</f>
        <v>0</v>
      </c>
      <c r="E162" s="52"/>
      <c r="F162" s="54"/>
      <c r="G162" s="55"/>
      <c r="I162" s="1266" t="s">
        <v>132</v>
      </c>
      <c r="J162" s="1267"/>
      <c r="K162" s="1267"/>
      <c r="L162" s="73">
        <f>'Nom. Sic. Sem. 5'!$AH$18</f>
        <v>0</v>
      </c>
      <c r="M162" s="52"/>
      <c r="N162" s="54"/>
    </row>
    <row r="163" spans="1:14">
      <c r="A163" s="1266" t="s">
        <v>133</v>
      </c>
      <c r="B163" s="1267"/>
      <c r="C163" s="1267"/>
      <c r="D163" s="73">
        <f>'Nom. Sic. Sem. 5'!$AI$17</f>
        <v>0</v>
      </c>
      <c r="E163" s="52"/>
      <c r="F163" s="54"/>
      <c r="G163" s="55"/>
      <c r="I163" s="1266" t="s">
        <v>133</v>
      </c>
      <c r="J163" s="1267"/>
      <c r="K163" s="1267"/>
      <c r="L163" s="73">
        <f>'Nom. Sic. Sem. 5'!$AI$18</f>
        <v>0</v>
      </c>
      <c r="M163" s="52"/>
      <c r="N163" s="54"/>
    </row>
    <row r="164" spans="1:14" ht="13.5" thickBot="1">
      <c r="A164" s="1268" t="s">
        <v>134</v>
      </c>
      <c r="B164" s="1257"/>
      <c r="C164" s="1257"/>
      <c r="D164" s="52"/>
      <c r="E164" s="1269">
        <f>SUM(D159:D163)</f>
        <v>0</v>
      </c>
      <c r="F164" s="1258"/>
      <c r="G164" s="69"/>
      <c r="I164" s="1268" t="s">
        <v>134</v>
      </c>
      <c r="J164" s="1257"/>
      <c r="K164" s="1257"/>
      <c r="L164" s="52"/>
      <c r="M164" s="1269">
        <f>SUM(L159:L163)</f>
        <v>0</v>
      </c>
      <c r="N164" s="1258"/>
    </row>
    <row r="165" spans="1:14" ht="20.25" customHeight="1" thickBot="1">
      <c r="A165" s="51"/>
      <c r="B165" s="1248" t="s">
        <v>104</v>
      </c>
      <c r="C165" s="1248"/>
      <c r="D165" s="1248"/>
      <c r="E165" s="1249">
        <f>(E157-E164)</f>
        <v>0</v>
      </c>
      <c r="F165" s="1250"/>
      <c r="G165" s="69"/>
      <c r="I165" s="51"/>
      <c r="J165" s="1248" t="s">
        <v>104</v>
      </c>
      <c r="K165" s="1248"/>
      <c r="L165" s="1248"/>
      <c r="M165" s="1249">
        <f>(M157-M164)</f>
        <v>0</v>
      </c>
      <c r="N165" s="1250"/>
    </row>
    <row r="166" spans="1:14">
      <c r="A166" s="51"/>
      <c r="B166" s="52"/>
      <c r="C166" s="52"/>
      <c r="D166" s="52"/>
      <c r="E166" s="52"/>
      <c r="F166" s="54"/>
      <c r="G166" s="55"/>
      <c r="I166" s="51"/>
      <c r="J166" s="52"/>
      <c r="K166" s="52"/>
      <c r="L166" s="52"/>
      <c r="M166" s="52"/>
      <c r="N166" s="54"/>
    </row>
    <row r="167" spans="1:14">
      <c r="A167" s="51"/>
      <c r="B167" s="52"/>
      <c r="C167" s="52"/>
      <c r="D167" s="52"/>
      <c r="E167" s="52"/>
      <c r="F167" s="54"/>
      <c r="G167" s="55"/>
      <c r="I167" s="51"/>
      <c r="J167" s="52"/>
      <c r="K167" s="52"/>
      <c r="L167" s="52"/>
      <c r="M167" s="52"/>
      <c r="N167" s="54"/>
    </row>
    <row r="168" spans="1:14">
      <c r="A168" s="1253"/>
      <c r="B168" s="1254"/>
      <c r="C168" s="1254"/>
      <c r="D168" s="52" t="s">
        <v>135</v>
      </c>
      <c r="E168" s="52"/>
      <c r="F168" s="54"/>
      <c r="G168" s="55"/>
      <c r="I168" s="1253"/>
      <c r="J168" s="1254"/>
      <c r="K168" s="1254"/>
      <c r="L168" s="52" t="s">
        <v>135</v>
      </c>
      <c r="M168" s="52"/>
      <c r="N168" s="54"/>
    </row>
    <row r="169" spans="1:14">
      <c r="A169" s="1255" t="s">
        <v>136</v>
      </c>
      <c r="B169" s="1256"/>
      <c r="C169" s="1256"/>
      <c r="D169" s="1257" t="s">
        <v>137</v>
      </c>
      <c r="E169" s="1257"/>
      <c r="F169" s="1258"/>
      <c r="G169" s="69"/>
      <c r="I169" s="1255" t="s">
        <v>136</v>
      </c>
      <c r="J169" s="1256"/>
      <c r="K169" s="1256"/>
      <c r="L169" s="1257" t="s">
        <v>137</v>
      </c>
      <c r="M169" s="1257"/>
      <c r="N169" s="1258"/>
    </row>
    <row r="170" spans="1:14" ht="13.5" thickBot="1">
      <c r="A170" s="75"/>
      <c r="B170" s="76"/>
      <c r="C170" s="76"/>
      <c r="D170" s="76"/>
      <c r="E170" s="76"/>
      <c r="F170" s="77"/>
      <c r="G170" s="55"/>
      <c r="I170" s="75"/>
      <c r="J170" s="76"/>
      <c r="K170" s="76"/>
      <c r="L170" s="76"/>
      <c r="M170" s="76"/>
      <c r="N170" s="77"/>
    </row>
    <row r="171" spans="1:14" ht="13.5" thickBot="1">
      <c r="A171" s="1267"/>
      <c r="B171" s="1267"/>
      <c r="C171" s="1267"/>
      <c r="D171" s="73"/>
      <c r="E171" s="52"/>
      <c r="F171" s="52"/>
      <c r="G171" s="52"/>
      <c r="H171" s="52"/>
      <c r="I171" s="1267"/>
      <c r="J171" s="1267"/>
      <c r="K171" s="1267"/>
      <c r="L171" s="73"/>
      <c r="M171" s="52"/>
      <c r="N171" s="52"/>
    </row>
    <row r="172" spans="1:14" ht="19.5" customHeight="1">
      <c r="A172" s="1274" t="s">
        <v>138</v>
      </c>
      <c r="B172" s="1275"/>
      <c r="C172" s="1275"/>
      <c r="D172" s="1275"/>
      <c r="E172" s="1275"/>
      <c r="F172" s="1276"/>
      <c r="G172" s="50"/>
      <c r="I172" s="1274" t="s">
        <v>138</v>
      </c>
      <c r="J172" s="1275"/>
      <c r="K172" s="1275"/>
      <c r="L172" s="1275"/>
      <c r="M172" s="1275"/>
      <c r="N172" s="1276"/>
    </row>
    <row r="173" spans="1:14">
      <c r="A173" s="51"/>
      <c r="B173" s="52"/>
      <c r="C173" s="52"/>
      <c r="D173" s="53"/>
      <c r="E173" s="52"/>
      <c r="F173" s="54"/>
      <c r="G173" s="55"/>
      <c r="I173" s="51"/>
      <c r="J173" s="52"/>
      <c r="K173" s="52"/>
      <c r="L173" s="53"/>
      <c r="M173" s="52"/>
      <c r="N173" s="54"/>
    </row>
    <row r="174" spans="1:14">
      <c r="A174" s="56" t="s">
        <v>120</v>
      </c>
      <c r="B174" s="57">
        <f>'Nom. Sic. Sem. 5'!$C$4</f>
        <v>43493</v>
      </c>
      <c r="C174" s="52" t="s">
        <v>16</v>
      </c>
      <c r="D174" s="57">
        <f>'Nom. Sic. Sem. 5'!$G$4</f>
        <v>43499</v>
      </c>
      <c r="E174" s="52" t="s">
        <v>121</v>
      </c>
      <c r="F174" s="54">
        <f>'Nom. Sic. Sem. 5'!$J$4</f>
        <v>0</v>
      </c>
      <c r="G174" s="55"/>
      <c r="I174" s="56" t="s">
        <v>120</v>
      </c>
      <c r="J174" s="57">
        <f>'Nom. Sic. Sem. 5'!$C$4</f>
        <v>43493</v>
      </c>
      <c r="K174" s="52" t="s">
        <v>16</v>
      </c>
      <c r="L174" s="57">
        <f>'Nom. Sic. Sem. 5'!$G$4</f>
        <v>43499</v>
      </c>
      <c r="M174" s="52" t="s">
        <v>121</v>
      </c>
      <c r="N174" s="54">
        <f>'Nom. Sic. Sem. 5'!$J$4</f>
        <v>0</v>
      </c>
    </row>
    <row r="175" spans="1:14">
      <c r="A175" s="1277" t="s">
        <v>122</v>
      </c>
      <c r="B175" s="1278"/>
      <c r="C175" s="1279" t="str">
        <f>'Nom. Sic. Sem. 5'!$B$19</f>
        <v>Euclides Gonzalez</v>
      </c>
      <c r="D175" s="1279"/>
      <c r="E175" s="1279"/>
      <c r="F175" s="1280"/>
      <c r="G175" s="60"/>
      <c r="I175" s="1277" t="s">
        <v>122</v>
      </c>
      <c r="J175" s="1278"/>
      <c r="K175" s="1279" t="str">
        <f>'Nom. Sic. Sem. 5'!$B$20</f>
        <v>Felipe Parra</v>
      </c>
      <c r="L175" s="1279"/>
      <c r="M175" s="1279"/>
      <c r="N175" s="1280"/>
    </row>
    <row r="176" spans="1:14">
      <c r="A176" s="58"/>
      <c r="B176" s="59"/>
      <c r="C176" s="61"/>
      <c r="D176" s="61"/>
      <c r="E176" s="61"/>
      <c r="F176" s="62"/>
      <c r="G176" s="63"/>
      <c r="I176" s="58"/>
      <c r="J176" s="59"/>
      <c r="K176" s="61"/>
      <c r="L176" s="61"/>
      <c r="M176" s="61"/>
      <c r="N176" s="62"/>
    </row>
    <row r="177" spans="1:14">
      <c r="A177" s="64">
        <f>'Nom. Sic. Sem. 5'!$L$19</f>
        <v>0</v>
      </c>
      <c r="B177" s="52" t="s">
        <v>123</v>
      </c>
      <c r="C177" s="52"/>
      <c r="D177" s="52"/>
      <c r="E177" s="1272">
        <f>'Nom. Sic. Sem. 5'!$M$19</f>
        <v>0</v>
      </c>
      <c r="F177" s="1273"/>
      <c r="G177" s="65"/>
      <c r="I177" s="64">
        <f>'Nom. Sic. Sem. 5'!$L$20</f>
        <v>0</v>
      </c>
      <c r="J177" s="52" t="s">
        <v>123</v>
      </c>
      <c r="K177" s="52"/>
      <c r="L177" s="52"/>
      <c r="M177" s="1272">
        <f>'Nom. Sic. Sem. 5'!$M$20</f>
        <v>0</v>
      </c>
      <c r="N177" s="1273"/>
    </row>
    <row r="178" spans="1:14">
      <c r="A178" s="64"/>
      <c r="B178" s="52"/>
      <c r="C178" s="52"/>
      <c r="D178" s="52"/>
      <c r="E178" s="1272">
        <v>0</v>
      </c>
      <c r="F178" s="1273"/>
      <c r="G178" s="65"/>
      <c r="I178" s="64"/>
      <c r="J178" s="52"/>
      <c r="K178" s="52"/>
      <c r="L178" s="52"/>
      <c r="M178" s="1272">
        <v>0</v>
      </c>
      <c r="N178" s="1273"/>
    </row>
    <row r="179" spans="1:14">
      <c r="A179" s="64"/>
      <c r="B179" s="52" t="s">
        <v>124</v>
      </c>
      <c r="C179" s="52"/>
      <c r="D179" s="52"/>
      <c r="E179" s="1272">
        <f>'Nom. Sic. Sem. 5'!$N$19</f>
        <v>0</v>
      </c>
      <c r="F179" s="1273"/>
      <c r="G179" s="65"/>
      <c r="I179" s="64"/>
      <c r="J179" s="52" t="s">
        <v>124</v>
      </c>
      <c r="K179" s="52"/>
      <c r="L179" s="52"/>
      <c r="M179" s="1272">
        <f>'Nom. Sic. Sem. 5'!$N$20</f>
        <v>0</v>
      </c>
      <c r="N179" s="1273"/>
    </row>
    <row r="180" spans="1:14">
      <c r="A180" s="66">
        <v>0</v>
      </c>
      <c r="B180" s="52" t="s">
        <v>125</v>
      </c>
      <c r="C180" s="52"/>
      <c r="D180" s="52"/>
      <c r="E180" s="1272">
        <v>0</v>
      </c>
      <c r="F180" s="1273"/>
      <c r="G180" s="65"/>
      <c r="I180" s="66">
        <v>0</v>
      </c>
      <c r="J180" s="52" t="s">
        <v>125</v>
      </c>
      <c r="K180" s="52"/>
      <c r="L180" s="52"/>
      <c r="M180" s="1272">
        <v>0</v>
      </c>
      <c r="N180" s="1273"/>
    </row>
    <row r="181" spans="1:14">
      <c r="A181" s="66">
        <v>0</v>
      </c>
      <c r="B181" s="52" t="s">
        <v>126</v>
      </c>
      <c r="C181" s="52"/>
      <c r="D181" s="52"/>
      <c r="E181" s="1272">
        <v>0</v>
      </c>
      <c r="F181" s="1273"/>
      <c r="G181" s="65"/>
      <c r="I181" s="66">
        <v>0</v>
      </c>
      <c r="J181" s="52" t="s">
        <v>126</v>
      </c>
      <c r="K181" s="52"/>
      <c r="L181" s="52"/>
      <c r="M181" s="1272">
        <v>0</v>
      </c>
      <c r="N181" s="1273"/>
    </row>
    <row r="182" spans="1:14">
      <c r="A182" s="67">
        <f>'Nom. Sic. Sem. 5'!$V$19</f>
        <v>0</v>
      </c>
      <c r="B182" s="52" t="s">
        <v>127</v>
      </c>
      <c r="C182" s="52"/>
      <c r="D182" s="52"/>
      <c r="E182" s="1272">
        <f>'Nom. Sic. Sem. 5'!$W$19</f>
        <v>0</v>
      </c>
      <c r="F182" s="1273"/>
      <c r="G182" s="65"/>
      <c r="I182" s="67">
        <f>'Nom. Sic. Sem. 5'!$V$20</f>
        <v>0</v>
      </c>
      <c r="J182" s="52" t="s">
        <v>127</v>
      </c>
      <c r="K182" s="52"/>
      <c r="L182" s="52"/>
      <c r="M182" s="1272">
        <f>'Nom. Sic. Sem. 5'!$W$20</f>
        <v>0</v>
      </c>
      <c r="N182" s="1273"/>
    </row>
    <row r="183" spans="1:14">
      <c r="A183" s="66">
        <f>'Nom. Sic. Sem. 5'!$AB$19</f>
        <v>0</v>
      </c>
      <c r="B183" s="52" t="s">
        <v>128</v>
      </c>
      <c r="C183" s="52"/>
      <c r="D183" s="52"/>
      <c r="E183" s="1272">
        <f>'Nom. Sic. Sem. 5'!$AC$19</f>
        <v>0</v>
      </c>
      <c r="F183" s="1273"/>
      <c r="G183" s="65"/>
      <c r="I183" s="66">
        <f>'Nom. Sic. Sem. 5'!$AB$20</f>
        <v>0</v>
      </c>
      <c r="J183" s="52" t="s">
        <v>128</v>
      </c>
      <c r="K183" s="52"/>
      <c r="L183" s="52"/>
      <c r="M183" s="1272">
        <f>'Nom. Sic. Sem. 5'!$AC$20</f>
        <v>0</v>
      </c>
      <c r="N183" s="1273"/>
    </row>
    <row r="184" spans="1:14">
      <c r="A184" s="66">
        <f>'Nom. Sic. Sem. 5'!$O$19</f>
        <v>0</v>
      </c>
      <c r="B184" s="1267" t="str">
        <f>'Nom. Sic. Sem. 1'!$O$4</f>
        <v>PR / RM /F</v>
      </c>
      <c r="C184" s="1267"/>
      <c r="D184" s="1267"/>
      <c r="E184" s="1272">
        <f>'Nom. Sic. Sem. 5'!$P$19</f>
        <v>0</v>
      </c>
      <c r="F184" s="1273"/>
      <c r="G184" s="65"/>
      <c r="I184" s="66">
        <f>'Nom. Sic. Sem. 5'!$O$20</f>
        <v>0</v>
      </c>
      <c r="J184" s="1267" t="str">
        <f>'Nom. Sic. Sem. 1'!$O$4</f>
        <v>PR / RM /F</v>
      </c>
      <c r="K184" s="1267"/>
      <c r="L184" s="1267"/>
      <c r="M184" s="1272">
        <f>'Nom. Sic. Sem. 5'!$P$20</f>
        <v>0</v>
      </c>
      <c r="N184" s="1273"/>
    </row>
    <row r="185" spans="1:14">
      <c r="A185" s="51"/>
      <c r="B185" s="1261" t="s">
        <v>10</v>
      </c>
      <c r="C185" s="1261"/>
      <c r="D185" s="52"/>
      <c r="E185" s="1259">
        <f>SUM(E177:F184)</f>
        <v>0</v>
      </c>
      <c r="F185" s="1262"/>
      <c r="G185" s="69"/>
      <c r="I185" s="51"/>
      <c r="J185" s="1261" t="s">
        <v>10</v>
      </c>
      <c r="K185" s="1261"/>
      <c r="L185" s="52"/>
      <c r="M185" s="1259">
        <f>SUM(M177:N184)</f>
        <v>0</v>
      </c>
      <c r="N185" s="1262"/>
    </row>
    <row r="186" spans="1:14">
      <c r="A186" s="1263" t="s">
        <v>105</v>
      </c>
      <c r="B186" s="1248"/>
      <c r="C186" s="1248"/>
      <c r="D186" s="1248"/>
      <c r="E186" s="1257"/>
      <c r="F186" s="1258"/>
      <c r="G186" s="69"/>
      <c r="I186" s="1263" t="s">
        <v>105</v>
      </c>
      <c r="J186" s="1248"/>
      <c r="K186" s="1248"/>
      <c r="L186" s="1248"/>
      <c r="M186" s="1257"/>
      <c r="N186" s="1258"/>
    </row>
    <row r="187" spans="1:14">
      <c r="A187" s="1266" t="s">
        <v>129</v>
      </c>
      <c r="B187" s="1267"/>
      <c r="C187" s="1267"/>
      <c r="D187" s="73">
        <f>'Nom. Sic. Sem. 5'!$AG$19</f>
        <v>0</v>
      </c>
      <c r="E187" s="52"/>
      <c r="F187" s="54"/>
      <c r="G187" s="55"/>
      <c r="I187" s="1266" t="s">
        <v>129</v>
      </c>
      <c r="J187" s="1267"/>
      <c r="K187" s="1267"/>
      <c r="L187" s="73">
        <f>'Nom. Sic. Sem. 5'!$AG$20</f>
        <v>0</v>
      </c>
      <c r="M187" s="52"/>
      <c r="N187" s="54"/>
    </row>
    <row r="188" spans="1:14">
      <c r="A188" s="1307" t="s">
        <v>203</v>
      </c>
      <c r="B188" s="1267"/>
      <c r="C188" s="1267"/>
      <c r="D188" s="73">
        <f>'Nom. Sic. Sem. 5'!$AE$19</f>
        <v>0</v>
      </c>
      <c r="E188" s="73"/>
      <c r="F188" s="54"/>
      <c r="G188" s="55"/>
      <c r="I188" s="1307" t="s">
        <v>203</v>
      </c>
      <c r="J188" s="1267"/>
      <c r="K188" s="1267"/>
      <c r="L188" s="73">
        <f>'Nom. Sic. Sem. 5'!$AE$20</f>
        <v>0</v>
      </c>
      <c r="M188" s="73"/>
      <c r="N188" s="54"/>
    </row>
    <row r="189" spans="1:14">
      <c r="A189" s="72" t="s">
        <v>131</v>
      </c>
      <c r="B189" s="68"/>
      <c r="C189" s="68"/>
      <c r="D189" s="73">
        <f>'Nom. Sic. Sem. 5'!$AF$19</f>
        <v>0</v>
      </c>
      <c r="E189" s="52"/>
      <c r="F189" s="54"/>
      <c r="G189" s="55"/>
      <c r="I189" s="72" t="s">
        <v>131</v>
      </c>
      <c r="J189" s="68"/>
      <c r="K189" s="68"/>
      <c r="L189" s="73">
        <f>'Nom. Sic. Sem. 5'!$AF$20</f>
        <v>0</v>
      </c>
      <c r="M189" s="52"/>
      <c r="N189" s="54"/>
    </row>
    <row r="190" spans="1:14">
      <c r="A190" s="1266" t="s">
        <v>132</v>
      </c>
      <c r="B190" s="1267"/>
      <c r="C190" s="1267"/>
      <c r="D190" s="73">
        <f>'Nom. Sic. Sem. 5'!$AH$19</f>
        <v>0</v>
      </c>
      <c r="E190" s="52"/>
      <c r="F190" s="54"/>
      <c r="G190" s="55"/>
      <c r="I190" s="1266" t="s">
        <v>132</v>
      </c>
      <c r="J190" s="1267"/>
      <c r="K190" s="1267"/>
      <c r="L190" s="73">
        <f>'Nom. Sic. Sem. 5'!$AH$20</f>
        <v>0</v>
      </c>
      <c r="M190" s="52"/>
      <c r="N190" s="54"/>
    </row>
    <row r="191" spans="1:14">
      <c r="A191" s="1266" t="s">
        <v>133</v>
      </c>
      <c r="B191" s="1267"/>
      <c r="C191" s="1267"/>
      <c r="D191" s="73">
        <f>'Nom. Sic. Sem. 5'!$AI$19</f>
        <v>0</v>
      </c>
      <c r="E191" s="52"/>
      <c r="F191" s="54"/>
      <c r="G191" s="55"/>
      <c r="I191" s="1266" t="s">
        <v>133</v>
      </c>
      <c r="J191" s="1267"/>
      <c r="K191" s="1267"/>
      <c r="L191" s="73">
        <f>'Nom. Sic. Sem. 5'!$AI$20</f>
        <v>0</v>
      </c>
      <c r="M191" s="52"/>
      <c r="N191" s="54"/>
    </row>
    <row r="192" spans="1:14" ht="13.5" thickBot="1">
      <c r="A192" s="1268" t="s">
        <v>134</v>
      </c>
      <c r="B192" s="1257"/>
      <c r="C192" s="1257"/>
      <c r="D192" s="52"/>
      <c r="E192" s="1269">
        <f>SUM(D187:D191)</f>
        <v>0</v>
      </c>
      <c r="F192" s="1258"/>
      <c r="G192" s="69"/>
      <c r="I192" s="1268" t="s">
        <v>134</v>
      </c>
      <c r="J192" s="1257"/>
      <c r="K192" s="1257"/>
      <c r="L192" s="52"/>
      <c r="M192" s="1269">
        <f>SUM(L187:L191)</f>
        <v>0</v>
      </c>
      <c r="N192" s="1258"/>
    </row>
    <row r="193" spans="1:14" ht="20.25" customHeight="1" thickBot="1">
      <c r="A193" s="51"/>
      <c r="B193" s="1248" t="s">
        <v>104</v>
      </c>
      <c r="C193" s="1248"/>
      <c r="D193" s="1248"/>
      <c r="E193" s="1249">
        <f>(E185-E192)</f>
        <v>0</v>
      </c>
      <c r="F193" s="1250"/>
      <c r="G193" s="69"/>
      <c r="I193" s="51"/>
      <c r="J193" s="1248" t="s">
        <v>104</v>
      </c>
      <c r="K193" s="1248"/>
      <c r="L193" s="1248"/>
      <c r="M193" s="1249">
        <f>(M185-M192)</f>
        <v>0</v>
      </c>
      <c r="N193" s="1250"/>
    </row>
    <row r="194" spans="1:14">
      <c r="A194" s="51"/>
      <c r="B194" s="52"/>
      <c r="C194" s="52"/>
      <c r="D194" s="52"/>
      <c r="E194" s="52"/>
      <c r="F194" s="54"/>
      <c r="G194" s="55"/>
      <c r="I194" s="51"/>
      <c r="J194" s="52"/>
      <c r="K194" s="52"/>
      <c r="L194" s="52"/>
      <c r="M194" s="52"/>
      <c r="N194" s="54"/>
    </row>
    <row r="195" spans="1:14">
      <c r="A195" s="51"/>
      <c r="B195" s="52"/>
      <c r="C195" s="52"/>
      <c r="D195" s="52"/>
      <c r="E195" s="52"/>
      <c r="F195" s="54"/>
      <c r="G195" s="55"/>
      <c r="I195" s="51"/>
      <c r="J195" s="52"/>
      <c r="K195" s="52"/>
      <c r="L195" s="52"/>
      <c r="M195" s="52"/>
      <c r="N195" s="54"/>
    </row>
    <row r="196" spans="1:14">
      <c r="A196" s="1253"/>
      <c r="B196" s="1254"/>
      <c r="C196" s="1254"/>
      <c r="D196" s="52" t="s">
        <v>135</v>
      </c>
      <c r="E196" s="52"/>
      <c r="F196" s="54"/>
      <c r="G196" s="55"/>
      <c r="I196" s="1253"/>
      <c r="J196" s="1254"/>
      <c r="K196" s="1254"/>
      <c r="L196" s="52" t="s">
        <v>135</v>
      </c>
      <c r="M196" s="52"/>
      <c r="N196" s="54"/>
    </row>
    <row r="197" spans="1:14">
      <c r="A197" s="1255" t="s">
        <v>136</v>
      </c>
      <c r="B197" s="1256"/>
      <c r="C197" s="1256"/>
      <c r="D197" s="1257" t="s">
        <v>137</v>
      </c>
      <c r="E197" s="1257"/>
      <c r="F197" s="1258"/>
      <c r="G197" s="69"/>
      <c r="I197" s="1255" t="s">
        <v>136</v>
      </c>
      <c r="J197" s="1256"/>
      <c r="K197" s="1256"/>
      <c r="L197" s="1257" t="s">
        <v>137</v>
      </c>
      <c r="M197" s="1257"/>
      <c r="N197" s="1258"/>
    </row>
    <row r="198" spans="1:14" ht="13.5" thickBot="1">
      <c r="A198" s="75"/>
      <c r="B198" s="76"/>
      <c r="C198" s="76"/>
      <c r="D198" s="76"/>
      <c r="E198" s="76"/>
      <c r="F198" s="77"/>
      <c r="G198" s="55"/>
      <c r="I198" s="75"/>
      <c r="J198" s="76"/>
      <c r="K198" s="76"/>
      <c r="L198" s="76"/>
      <c r="M198" s="76"/>
      <c r="N198" s="77"/>
    </row>
    <row r="199" spans="1:14">
      <c r="A199" s="52"/>
      <c r="B199" s="52"/>
      <c r="C199" s="52"/>
      <c r="D199" s="52"/>
      <c r="E199" s="52"/>
      <c r="F199" s="52"/>
      <c r="G199" s="55"/>
      <c r="H199" s="52"/>
      <c r="I199" s="52"/>
      <c r="J199" s="52"/>
      <c r="K199" s="52"/>
      <c r="L199" s="52"/>
      <c r="M199" s="52"/>
      <c r="N199" s="52"/>
    </row>
    <row r="200" spans="1:14" ht="13.5" thickBot="1">
      <c r="G200" s="55"/>
    </row>
    <row r="201" spans="1:14" ht="19.5" customHeight="1">
      <c r="A201" s="1274" t="s">
        <v>138</v>
      </c>
      <c r="B201" s="1275"/>
      <c r="C201" s="1275"/>
      <c r="D201" s="1275"/>
      <c r="E201" s="1275"/>
      <c r="F201" s="1276"/>
      <c r="G201" s="50"/>
      <c r="I201" s="1274" t="s">
        <v>138</v>
      </c>
      <c r="J201" s="1275"/>
      <c r="K201" s="1275"/>
      <c r="L201" s="1275"/>
      <c r="M201" s="1275"/>
      <c r="N201" s="1276"/>
    </row>
    <row r="202" spans="1:14">
      <c r="A202" s="51"/>
      <c r="B202" s="52"/>
      <c r="C202" s="52"/>
      <c r="D202" s="53"/>
      <c r="E202" s="52"/>
      <c r="F202" s="54"/>
      <c r="G202" s="55"/>
      <c r="I202" s="51"/>
      <c r="J202" s="52"/>
      <c r="K202" s="52"/>
      <c r="L202" s="53"/>
      <c r="M202" s="52"/>
      <c r="N202" s="54"/>
    </row>
    <row r="203" spans="1:14">
      <c r="A203" s="56" t="s">
        <v>120</v>
      </c>
      <c r="B203" s="57">
        <f>'Nom. Sic. Sem. 5'!$C$4</f>
        <v>43493</v>
      </c>
      <c r="C203" s="52" t="s">
        <v>16</v>
      </c>
      <c r="D203" s="57">
        <f>'Nom. Sic. Sem. 5'!$G$4</f>
        <v>43499</v>
      </c>
      <c r="E203" s="52" t="s">
        <v>121</v>
      </c>
      <c r="F203" s="54">
        <f>'Nom. Sic. Sem. 5'!$J$4</f>
        <v>0</v>
      </c>
      <c r="G203" s="55"/>
      <c r="I203" s="56" t="s">
        <v>120</v>
      </c>
      <c r="J203" s="57">
        <f>'Nom. Sic. Sem. 5'!$C$4</f>
        <v>43493</v>
      </c>
      <c r="K203" s="52" t="s">
        <v>16</v>
      </c>
      <c r="L203" s="57">
        <f>'Nom. Sic. Sem. 5'!$G$4</f>
        <v>43499</v>
      </c>
      <c r="M203" s="52" t="s">
        <v>121</v>
      </c>
      <c r="N203" s="54">
        <f>'Nom. Sic. Sem. 5'!$J$4</f>
        <v>0</v>
      </c>
    </row>
    <row r="204" spans="1:14">
      <c r="A204" s="1277" t="s">
        <v>122</v>
      </c>
      <c r="B204" s="1278"/>
      <c r="C204" s="1279" t="str">
        <f>'Nom. Sic. Sem. 5'!$B$21</f>
        <v xml:space="preserve">Javier José Silva </v>
      </c>
      <c r="D204" s="1279"/>
      <c r="E204" s="1279"/>
      <c r="F204" s="1280"/>
      <c r="G204" s="60"/>
      <c r="I204" s="1277" t="s">
        <v>122</v>
      </c>
      <c r="J204" s="1278"/>
      <c r="K204" s="1279" t="str">
        <f>'Nom. Sic. Sem. 5'!$B$22</f>
        <v>Juan G. Velasquez*</v>
      </c>
      <c r="L204" s="1279"/>
      <c r="M204" s="1279"/>
      <c r="N204" s="1280"/>
    </row>
    <row r="205" spans="1:14">
      <c r="A205" s="58"/>
      <c r="B205" s="59"/>
      <c r="C205" s="61"/>
      <c r="D205" s="61"/>
      <c r="E205" s="61"/>
      <c r="F205" s="62"/>
      <c r="G205" s="63"/>
      <c r="I205" s="58"/>
      <c r="J205" s="59"/>
      <c r="K205" s="61"/>
      <c r="L205" s="61"/>
      <c r="M205" s="61"/>
      <c r="N205" s="62"/>
    </row>
    <row r="206" spans="1:14">
      <c r="A206" s="64">
        <f>'Nom. Sic. Sem. 5'!$L$21</f>
        <v>0</v>
      </c>
      <c r="B206" s="52" t="s">
        <v>123</v>
      </c>
      <c r="C206" s="52"/>
      <c r="D206" s="52"/>
      <c r="E206" s="1272">
        <f>'Nom. Sic. Sem. 5'!$M$21</f>
        <v>0</v>
      </c>
      <c r="F206" s="1273"/>
      <c r="G206" s="65"/>
      <c r="I206" s="64">
        <f>'Nom. Sic. Sem. 5'!$L$22</f>
        <v>0</v>
      </c>
      <c r="J206" s="52" t="s">
        <v>123</v>
      </c>
      <c r="K206" s="52"/>
      <c r="L206" s="52"/>
      <c r="M206" s="1272">
        <f>'Nom. Sic. Sem. 5'!$M$22</f>
        <v>0</v>
      </c>
      <c r="N206" s="1273"/>
    </row>
    <row r="207" spans="1:14">
      <c r="A207" s="64"/>
      <c r="B207" s="52"/>
      <c r="C207" s="52"/>
      <c r="D207" s="52"/>
      <c r="E207" s="1272">
        <v>0</v>
      </c>
      <c r="F207" s="1273"/>
      <c r="G207" s="65"/>
      <c r="I207" s="64"/>
      <c r="J207" s="52"/>
      <c r="K207" s="52"/>
      <c r="L207" s="52"/>
      <c r="M207" s="1272">
        <v>0</v>
      </c>
      <c r="N207" s="1273"/>
    </row>
    <row r="208" spans="1:14">
      <c r="A208" s="64"/>
      <c r="B208" s="52" t="s">
        <v>124</v>
      </c>
      <c r="C208" s="52"/>
      <c r="D208" s="52"/>
      <c r="E208" s="1272">
        <f>'Nom. Sic. Sem. 5'!$N$21</f>
        <v>0</v>
      </c>
      <c r="F208" s="1273"/>
      <c r="G208" s="65"/>
      <c r="I208" s="64"/>
      <c r="J208" s="52" t="s">
        <v>124</v>
      </c>
      <c r="K208" s="52"/>
      <c r="L208" s="52"/>
      <c r="M208" s="1272">
        <f>'Nom. Sic. Sem. 5'!$N$22</f>
        <v>0</v>
      </c>
      <c r="N208" s="1273"/>
    </row>
    <row r="209" spans="1:14">
      <c r="A209" s="66">
        <v>0</v>
      </c>
      <c r="B209" s="52" t="s">
        <v>125</v>
      </c>
      <c r="C209" s="52"/>
      <c r="D209" s="52"/>
      <c r="E209" s="1272">
        <v>0</v>
      </c>
      <c r="F209" s="1273"/>
      <c r="G209" s="65"/>
      <c r="I209" s="66">
        <v>0</v>
      </c>
      <c r="J209" s="52" t="s">
        <v>125</v>
      </c>
      <c r="K209" s="52"/>
      <c r="L209" s="52"/>
      <c r="M209" s="1272">
        <v>0</v>
      </c>
      <c r="N209" s="1273"/>
    </row>
    <row r="210" spans="1:14">
      <c r="A210" s="66">
        <v>0</v>
      </c>
      <c r="B210" s="52" t="s">
        <v>126</v>
      </c>
      <c r="C210" s="52"/>
      <c r="D210" s="52"/>
      <c r="E210" s="1272">
        <v>0</v>
      </c>
      <c r="F210" s="1273"/>
      <c r="G210" s="65"/>
      <c r="I210" s="66">
        <v>0</v>
      </c>
      <c r="J210" s="52" t="s">
        <v>126</v>
      </c>
      <c r="K210" s="52"/>
      <c r="L210" s="52"/>
      <c r="M210" s="1272">
        <v>0</v>
      </c>
      <c r="N210" s="1273"/>
    </row>
    <row r="211" spans="1:14">
      <c r="A211" s="67">
        <f>'Nom. Sic. Sem. 5'!$V$21</f>
        <v>0</v>
      </c>
      <c r="B211" s="52" t="s">
        <v>127</v>
      </c>
      <c r="C211" s="52"/>
      <c r="D211" s="52"/>
      <c r="E211" s="1272">
        <f>'Nom. Sic. Sem. 5'!$W$21</f>
        <v>0</v>
      </c>
      <c r="F211" s="1273"/>
      <c r="G211" s="65"/>
      <c r="I211" s="67">
        <f>'Nom. Sic. Sem. 5'!$V$22</f>
        <v>0</v>
      </c>
      <c r="J211" s="52" t="s">
        <v>127</v>
      </c>
      <c r="K211" s="52"/>
      <c r="L211" s="52"/>
      <c r="M211" s="1272">
        <f>'Nom. Sic. Sem. 5'!$W$22</f>
        <v>0</v>
      </c>
      <c r="N211" s="1273"/>
    </row>
    <row r="212" spans="1:14">
      <c r="A212" s="66">
        <f>'Nom. Sic. Sem. 5'!$AB$21</f>
        <v>0</v>
      </c>
      <c r="B212" s="52" t="s">
        <v>128</v>
      </c>
      <c r="C212" s="52"/>
      <c r="D212" s="52"/>
      <c r="E212" s="1272">
        <f>'Nom. Sic. Sem. 5'!$AC$21</f>
        <v>0</v>
      </c>
      <c r="F212" s="1273"/>
      <c r="G212" s="65"/>
      <c r="I212" s="66">
        <f>'Nom. Sic. Sem. 5'!$AB$22</f>
        <v>0</v>
      </c>
      <c r="J212" s="52" t="s">
        <v>128</v>
      </c>
      <c r="K212" s="52"/>
      <c r="L212" s="52"/>
      <c r="M212" s="1272">
        <f>'Nom. Sic. Sem. 5'!$AC$22</f>
        <v>0</v>
      </c>
      <c r="N212" s="1273"/>
    </row>
    <row r="213" spans="1:14">
      <c r="A213" s="66">
        <f>'Nom. Sic. Sem. 5'!$O$21</f>
        <v>0</v>
      </c>
      <c r="B213" s="1267" t="str">
        <f>'Nom. Sic. Sem. 1'!$O$4</f>
        <v>PR / RM /F</v>
      </c>
      <c r="C213" s="1267"/>
      <c r="D213" s="1267"/>
      <c r="E213" s="1272">
        <f>'Nom. Sic. Sem. 5'!$P$21</f>
        <v>0</v>
      </c>
      <c r="F213" s="1273"/>
      <c r="G213" s="65"/>
      <c r="I213" s="66">
        <f>'Nom. Sic. Sem. 5'!$O$22</f>
        <v>0</v>
      </c>
      <c r="J213" s="1267" t="str">
        <f>'Nom. Sic. Sem. 1'!$O$4</f>
        <v>PR / RM /F</v>
      </c>
      <c r="K213" s="1267"/>
      <c r="L213" s="1267"/>
      <c r="M213" s="1272">
        <f>'Nom. Sic. Sem. 5'!$P$22</f>
        <v>0</v>
      </c>
      <c r="N213" s="1273"/>
    </row>
    <row r="214" spans="1:14">
      <c r="A214" s="51"/>
      <c r="B214" s="1261" t="s">
        <v>10</v>
      </c>
      <c r="C214" s="1261"/>
      <c r="D214" s="52"/>
      <c r="E214" s="1259">
        <f>SUM(E206:F213)</f>
        <v>0</v>
      </c>
      <c r="F214" s="1262"/>
      <c r="G214" s="69"/>
      <c r="I214" s="51"/>
      <c r="J214" s="1261" t="s">
        <v>10</v>
      </c>
      <c r="K214" s="1261"/>
      <c r="L214" s="52"/>
      <c r="M214" s="1259">
        <f>SUM(M206:N213)</f>
        <v>0</v>
      </c>
      <c r="N214" s="1262"/>
    </row>
    <row r="215" spans="1:14">
      <c r="A215" s="1263" t="s">
        <v>105</v>
      </c>
      <c r="B215" s="1248"/>
      <c r="C215" s="1248"/>
      <c r="D215" s="1248"/>
      <c r="E215" s="1257"/>
      <c r="F215" s="1258"/>
      <c r="G215" s="69"/>
      <c r="I215" s="1263" t="s">
        <v>105</v>
      </c>
      <c r="J215" s="1248"/>
      <c r="K215" s="1248"/>
      <c r="L215" s="1248"/>
      <c r="M215" s="1257"/>
      <c r="N215" s="1258"/>
    </row>
    <row r="216" spans="1:14">
      <c r="A216" s="1266" t="s">
        <v>129</v>
      </c>
      <c r="B216" s="1267"/>
      <c r="C216" s="1267"/>
      <c r="D216" s="73">
        <f>'Nom. Sic. Sem. 5'!$AG$21</f>
        <v>0</v>
      </c>
      <c r="E216" s="52"/>
      <c r="F216" s="54"/>
      <c r="G216" s="55"/>
      <c r="I216" s="1266" t="s">
        <v>129</v>
      </c>
      <c r="J216" s="1267"/>
      <c r="K216" s="1267"/>
      <c r="L216" s="73">
        <f>'Nom. Sic. Sem. 5'!$AG$22</f>
        <v>0</v>
      </c>
      <c r="M216" s="52"/>
      <c r="N216" s="54"/>
    </row>
    <row r="217" spans="1:14">
      <c r="A217" s="1307" t="s">
        <v>203</v>
      </c>
      <c r="B217" s="1267"/>
      <c r="C217" s="1267"/>
      <c r="D217" s="73">
        <f>'Nom. Sic. Sem. 5'!$AE$21</f>
        <v>0</v>
      </c>
      <c r="E217" s="73"/>
      <c r="F217" s="54"/>
      <c r="G217" s="55"/>
      <c r="I217" s="1307" t="s">
        <v>203</v>
      </c>
      <c r="J217" s="1267"/>
      <c r="K217" s="1267"/>
      <c r="L217" s="73">
        <f>'Nom. Sic. Sem. 5'!$AE$22</f>
        <v>0</v>
      </c>
      <c r="M217" s="73"/>
      <c r="N217" s="54"/>
    </row>
    <row r="218" spans="1:14">
      <c r="A218" s="72" t="s">
        <v>131</v>
      </c>
      <c r="B218" s="68"/>
      <c r="C218" s="68"/>
      <c r="D218" s="73">
        <f>'Nom. Sic. Sem. 5'!$AF$21</f>
        <v>0</v>
      </c>
      <c r="E218" s="52"/>
      <c r="F218" s="54"/>
      <c r="G218" s="55"/>
      <c r="I218" s="72" t="s">
        <v>131</v>
      </c>
      <c r="J218" s="68"/>
      <c r="K218" s="68"/>
      <c r="L218" s="73">
        <f>'Nom. Sic. Sem. 5'!$AF$22</f>
        <v>0</v>
      </c>
      <c r="M218" s="52"/>
      <c r="N218" s="54"/>
    </row>
    <row r="219" spans="1:14">
      <c r="A219" s="1266" t="s">
        <v>132</v>
      </c>
      <c r="B219" s="1267"/>
      <c r="C219" s="1267"/>
      <c r="D219" s="73">
        <f>'Nom. Sic. Sem. 5'!$AH$21</f>
        <v>0</v>
      </c>
      <c r="E219" s="52"/>
      <c r="F219" s="54"/>
      <c r="G219" s="55"/>
      <c r="I219" s="1266" t="s">
        <v>132</v>
      </c>
      <c r="J219" s="1267"/>
      <c r="K219" s="1267"/>
      <c r="L219" s="73">
        <f>'Nom. Sic. Sem. 5'!$AH$22</f>
        <v>0</v>
      </c>
      <c r="M219" s="52"/>
      <c r="N219" s="54"/>
    </row>
    <row r="220" spans="1:14">
      <c r="A220" s="1266" t="s">
        <v>133</v>
      </c>
      <c r="B220" s="1267"/>
      <c r="C220" s="1267"/>
      <c r="D220" s="73">
        <f>'Nom. Sic. Sem. 5'!$AI$21</f>
        <v>0</v>
      </c>
      <c r="E220" s="52"/>
      <c r="F220" s="54"/>
      <c r="G220" s="55"/>
      <c r="I220" s="1266" t="s">
        <v>133</v>
      </c>
      <c r="J220" s="1267"/>
      <c r="K220" s="1267"/>
      <c r="L220" s="73">
        <f>'Nom. Sic. Sem. 5'!$AI$22</f>
        <v>0</v>
      </c>
      <c r="M220" s="52"/>
      <c r="N220" s="54"/>
    </row>
    <row r="221" spans="1:14" ht="13.5" thickBot="1">
      <c r="A221" s="1268" t="s">
        <v>134</v>
      </c>
      <c r="B221" s="1257"/>
      <c r="C221" s="1257"/>
      <c r="D221" s="52"/>
      <c r="E221" s="1269">
        <f>SUM(D216:D220)</f>
        <v>0</v>
      </c>
      <c r="F221" s="1258"/>
      <c r="G221" s="69"/>
      <c r="I221" s="1268" t="s">
        <v>134</v>
      </c>
      <c r="J221" s="1257"/>
      <c r="K221" s="1257"/>
      <c r="L221" s="52"/>
      <c r="M221" s="1269">
        <f>SUM(L216:L220)</f>
        <v>0</v>
      </c>
      <c r="N221" s="1258"/>
    </row>
    <row r="222" spans="1:14" ht="20.25" customHeight="1" thickBot="1">
      <c r="A222" s="51"/>
      <c r="B222" s="1248" t="s">
        <v>104</v>
      </c>
      <c r="C222" s="1248"/>
      <c r="D222" s="1248"/>
      <c r="E222" s="1249">
        <f>(E214-E221)</f>
        <v>0</v>
      </c>
      <c r="F222" s="1250"/>
      <c r="G222" s="69"/>
      <c r="I222" s="51"/>
      <c r="J222" s="1248" t="s">
        <v>104</v>
      </c>
      <c r="K222" s="1248"/>
      <c r="L222" s="1248"/>
      <c r="M222" s="1249">
        <f>(M214-M221)</f>
        <v>0</v>
      </c>
      <c r="N222" s="1250"/>
    </row>
    <row r="223" spans="1:14">
      <c r="A223" s="51"/>
      <c r="B223" s="52"/>
      <c r="C223" s="52"/>
      <c r="D223" s="52"/>
      <c r="E223" s="52"/>
      <c r="F223" s="54"/>
      <c r="G223" s="55"/>
      <c r="I223" s="51"/>
      <c r="J223" s="52"/>
      <c r="K223" s="52"/>
      <c r="L223" s="52"/>
      <c r="M223" s="52"/>
      <c r="N223" s="54"/>
    </row>
    <row r="224" spans="1:14">
      <c r="A224" s="51"/>
      <c r="B224" s="52"/>
      <c r="C224" s="52"/>
      <c r="D224" s="52"/>
      <c r="E224" s="52"/>
      <c r="F224" s="54"/>
      <c r="G224" s="55"/>
      <c r="I224" s="51"/>
      <c r="J224" s="52"/>
      <c r="K224" s="52"/>
      <c r="L224" s="52"/>
      <c r="M224" s="52"/>
      <c r="N224" s="54"/>
    </row>
    <row r="225" spans="1:14">
      <c r="A225" s="1253"/>
      <c r="B225" s="1254"/>
      <c r="C225" s="1254"/>
      <c r="D225" s="52" t="s">
        <v>135</v>
      </c>
      <c r="E225" s="52"/>
      <c r="F225" s="54"/>
      <c r="G225" s="55"/>
      <c r="I225" s="1253"/>
      <c r="J225" s="1254"/>
      <c r="K225" s="1254"/>
      <c r="L225" s="52" t="s">
        <v>135</v>
      </c>
      <c r="M225" s="52"/>
      <c r="N225" s="54"/>
    </row>
    <row r="226" spans="1:14">
      <c r="A226" s="1255" t="s">
        <v>136</v>
      </c>
      <c r="B226" s="1256"/>
      <c r="C226" s="1256"/>
      <c r="D226" s="1257" t="s">
        <v>137</v>
      </c>
      <c r="E226" s="1257"/>
      <c r="F226" s="1258"/>
      <c r="G226" s="69"/>
      <c r="I226" s="1255" t="s">
        <v>136</v>
      </c>
      <c r="J226" s="1256"/>
      <c r="K226" s="1256"/>
      <c r="L226" s="1257" t="s">
        <v>137</v>
      </c>
      <c r="M226" s="1257"/>
      <c r="N226" s="1258"/>
    </row>
    <row r="227" spans="1:14" ht="13.5" thickBot="1">
      <c r="A227" s="75"/>
      <c r="B227" s="76"/>
      <c r="C227" s="76"/>
      <c r="D227" s="76"/>
      <c r="E227" s="76"/>
      <c r="F227" s="77"/>
      <c r="G227" s="55"/>
      <c r="I227" s="75"/>
      <c r="J227" s="76"/>
      <c r="K227" s="76"/>
      <c r="L227" s="76"/>
      <c r="M227" s="76"/>
      <c r="N227" s="77"/>
    </row>
    <row r="228" spans="1:14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</row>
    <row r="229" spans="1:14" ht="13.5" thickBot="1">
      <c r="A229" s="1257"/>
      <c r="B229" s="1257"/>
      <c r="C229" s="1257"/>
      <c r="D229" s="52"/>
      <c r="E229" s="52"/>
      <c r="F229" s="52"/>
      <c r="G229" s="52"/>
      <c r="H229" s="52"/>
      <c r="I229" s="1257"/>
      <c r="J229" s="1257"/>
      <c r="K229" s="1257"/>
      <c r="L229" s="52"/>
      <c r="M229" s="52"/>
      <c r="N229" s="52"/>
    </row>
    <row r="230" spans="1:14" ht="19.5" customHeight="1">
      <c r="A230" s="1274" t="s">
        <v>138</v>
      </c>
      <c r="B230" s="1275"/>
      <c r="C230" s="1275"/>
      <c r="D230" s="1275"/>
      <c r="E230" s="1275"/>
      <c r="F230" s="1276"/>
      <c r="G230" s="50"/>
      <c r="I230" s="1274" t="s">
        <v>138</v>
      </c>
      <c r="J230" s="1275"/>
      <c r="K230" s="1275"/>
      <c r="L230" s="1275"/>
      <c r="M230" s="1275"/>
      <c r="N230" s="1276"/>
    </row>
    <row r="231" spans="1:14">
      <c r="A231" s="51"/>
      <c r="B231" s="52"/>
      <c r="C231" s="52"/>
      <c r="D231" s="53"/>
      <c r="E231" s="52"/>
      <c r="F231" s="54"/>
      <c r="G231" s="55"/>
      <c r="I231" s="51"/>
      <c r="J231" s="52"/>
      <c r="K231" s="52"/>
      <c r="L231" s="53"/>
      <c r="M231" s="52"/>
      <c r="N231" s="54"/>
    </row>
    <row r="232" spans="1:14">
      <c r="A232" s="56" t="s">
        <v>120</v>
      </c>
      <c r="B232" s="57">
        <f>'Nom. Sic. Sem. 5'!$C$4</f>
        <v>43493</v>
      </c>
      <c r="C232" s="52" t="s">
        <v>16</v>
      </c>
      <c r="D232" s="57">
        <f>'Nom. Sic. Sem. 5'!$G$4</f>
        <v>43499</v>
      </c>
      <c r="E232" s="52" t="s">
        <v>121</v>
      </c>
      <c r="F232" s="54">
        <f>'Nom. Sic. Sem. 5'!$J$4</f>
        <v>0</v>
      </c>
      <c r="G232" s="55"/>
      <c r="I232" s="56" t="s">
        <v>120</v>
      </c>
      <c r="J232" s="57">
        <f>'Nom. Sic. Sem. 5'!$C$4</f>
        <v>43493</v>
      </c>
      <c r="K232" s="52" t="s">
        <v>16</v>
      </c>
      <c r="L232" s="57">
        <f>'Nom. Sic. Sem. 5'!$G$4</f>
        <v>43499</v>
      </c>
      <c r="M232" s="52" t="s">
        <v>121</v>
      </c>
      <c r="N232" s="54">
        <f>'Nom. Sic. Sem. 5'!$J$4</f>
        <v>0</v>
      </c>
    </row>
    <row r="233" spans="1:14">
      <c r="A233" s="1277" t="s">
        <v>122</v>
      </c>
      <c r="B233" s="1278"/>
      <c r="C233" s="1279" t="str">
        <f>'Nom. Sic. Sem. 5'!$B$23</f>
        <v>Niver Javier Rodríguez</v>
      </c>
      <c r="D233" s="1279"/>
      <c r="E233" s="1279"/>
      <c r="F233" s="1280"/>
      <c r="G233" s="60"/>
      <c r="I233" s="1277" t="s">
        <v>122</v>
      </c>
      <c r="J233" s="1278"/>
      <c r="K233" s="1279" t="str">
        <f>'Nom. Sic. Sem. 5'!$B$24</f>
        <v>Noel Rojas</v>
      </c>
      <c r="L233" s="1279"/>
      <c r="M233" s="1279"/>
      <c r="N233" s="1280"/>
    </row>
    <row r="234" spans="1:14">
      <c r="A234" s="58"/>
      <c r="B234" s="59"/>
      <c r="C234" s="61"/>
      <c r="D234" s="61"/>
      <c r="E234" s="61"/>
      <c r="F234" s="62"/>
      <c r="G234" s="63"/>
      <c r="I234" s="58"/>
      <c r="J234" s="59"/>
      <c r="K234" s="61"/>
      <c r="L234" s="61"/>
      <c r="M234" s="61"/>
      <c r="N234" s="62"/>
    </row>
    <row r="235" spans="1:14">
      <c r="A235" s="64">
        <f>'Nom. Sic. Sem. 5'!$L$23</f>
        <v>0</v>
      </c>
      <c r="B235" s="52" t="s">
        <v>123</v>
      </c>
      <c r="C235" s="52"/>
      <c r="D235" s="52"/>
      <c r="E235" s="1272">
        <f>'Nom. Sic. Sem. 5'!$M$23</f>
        <v>0</v>
      </c>
      <c r="F235" s="1273"/>
      <c r="G235" s="65"/>
      <c r="I235" s="64">
        <f>'Nom. Sic. Sem. 5'!$L$24</f>
        <v>0</v>
      </c>
      <c r="J235" s="52" t="s">
        <v>123</v>
      </c>
      <c r="K235" s="52"/>
      <c r="L235" s="52"/>
      <c r="M235" s="1272">
        <f>'Nom. Sic. Sem. 5'!$M$24</f>
        <v>0</v>
      </c>
      <c r="N235" s="1273"/>
    </row>
    <row r="236" spans="1:14">
      <c r="A236" s="64"/>
      <c r="B236" s="52"/>
      <c r="C236" s="52"/>
      <c r="D236" s="52"/>
      <c r="E236" s="1272">
        <v>0</v>
      </c>
      <c r="F236" s="1273"/>
      <c r="G236" s="65"/>
      <c r="I236" s="64"/>
      <c r="J236" s="52"/>
      <c r="K236" s="52"/>
      <c r="L236" s="52"/>
      <c r="M236" s="1272">
        <v>0</v>
      </c>
      <c r="N236" s="1273"/>
    </row>
    <row r="237" spans="1:14">
      <c r="A237" s="64"/>
      <c r="B237" s="52" t="s">
        <v>124</v>
      </c>
      <c r="C237" s="52"/>
      <c r="D237" s="52"/>
      <c r="E237" s="1272">
        <f>'Nom. Sic. Sem. 5'!$N$23</f>
        <v>0</v>
      </c>
      <c r="F237" s="1273"/>
      <c r="G237" s="65"/>
      <c r="I237" s="64"/>
      <c r="J237" s="52" t="s">
        <v>124</v>
      </c>
      <c r="K237" s="52"/>
      <c r="L237" s="52"/>
      <c r="M237" s="1272">
        <f>'Nom. Sic. Sem. 5'!$N$24</f>
        <v>0</v>
      </c>
      <c r="N237" s="1273"/>
    </row>
    <row r="238" spans="1:14">
      <c r="A238" s="66">
        <v>0</v>
      </c>
      <c r="B238" s="52" t="s">
        <v>125</v>
      </c>
      <c r="C238" s="52"/>
      <c r="D238" s="52"/>
      <c r="E238" s="1272">
        <v>0</v>
      </c>
      <c r="F238" s="1273"/>
      <c r="G238" s="65"/>
      <c r="I238" s="66">
        <v>0</v>
      </c>
      <c r="J238" s="52" t="s">
        <v>125</v>
      </c>
      <c r="K238" s="52"/>
      <c r="L238" s="52"/>
      <c r="M238" s="1272">
        <v>0</v>
      </c>
      <c r="N238" s="1273"/>
    </row>
    <row r="239" spans="1:14">
      <c r="A239" s="66">
        <v>0</v>
      </c>
      <c r="B239" s="52" t="s">
        <v>126</v>
      </c>
      <c r="C239" s="52"/>
      <c r="D239" s="52"/>
      <c r="E239" s="1272">
        <v>0</v>
      </c>
      <c r="F239" s="1273"/>
      <c r="G239" s="65"/>
      <c r="I239" s="66">
        <v>0</v>
      </c>
      <c r="J239" s="52" t="s">
        <v>126</v>
      </c>
      <c r="K239" s="52"/>
      <c r="L239" s="52"/>
      <c r="M239" s="1272">
        <v>0</v>
      </c>
      <c r="N239" s="1273"/>
    </row>
    <row r="240" spans="1:14">
      <c r="A240" s="67">
        <f>'Nom. Sic. Sem. 5'!$V$23</f>
        <v>0</v>
      </c>
      <c r="B240" s="52" t="s">
        <v>127</v>
      </c>
      <c r="C240" s="52"/>
      <c r="D240" s="52"/>
      <c r="E240" s="1272">
        <f>'Nom. Sic. Sem. 5'!$W$23</f>
        <v>0</v>
      </c>
      <c r="F240" s="1273"/>
      <c r="G240" s="65"/>
      <c r="I240" s="67">
        <f>'Nom. Sic. Sem. 5'!$V$24</f>
        <v>0</v>
      </c>
      <c r="J240" s="52" t="s">
        <v>127</v>
      </c>
      <c r="K240" s="52"/>
      <c r="L240" s="52"/>
      <c r="M240" s="1272">
        <f>'Nom. Sic. Sem. 5'!$W$24</f>
        <v>0</v>
      </c>
      <c r="N240" s="1273"/>
    </row>
    <row r="241" spans="1:14">
      <c r="A241" s="66">
        <f>'Nom. Sic. Sem. 5'!$AB$23</f>
        <v>0</v>
      </c>
      <c r="B241" s="52" t="s">
        <v>128</v>
      </c>
      <c r="C241" s="52"/>
      <c r="D241" s="52"/>
      <c r="E241" s="1272">
        <f>'Nom. Sic. Sem. 5'!$AC$23</f>
        <v>0</v>
      </c>
      <c r="F241" s="1273"/>
      <c r="G241" s="65"/>
      <c r="I241" s="66">
        <f>'Nom. Sic. Sem. 5'!$AB$24</f>
        <v>0</v>
      </c>
      <c r="J241" s="52" t="s">
        <v>128</v>
      </c>
      <c r="K241" s="52"/>
      <c r="L241" s="52"/>
      <c r="M241" s="1272">
        <f>'Nom. Sic. Sem. 5'!$AC$24</f>
        <v>0</v>
      </c>
      <c r="N241" s="1273"/>
    </row>
    <row r="242" spans="1:14">
      <c r="A242" s="66">
        <f>'Nom. Sic. Sem. 5'!$O$23</f>
        <v>0</v>
      </c>
      <c r="B242" s="1267" t="str">
        <f>'Nom. Sic. Sem. 1'!$O$4</f>
        <v>PR / RM /F</v>
      </c>
      <c r="C242" s="1267"/>
      <c r="D242" s="1267"/>
      <c r="E242" s="1272">
        <f>'Nom. Sic. Sem. 5'!$P$23</f>
        <v>0</v>
      </c>
      <c r="F242" s="1273"/>
      <c r="G242" s="65"/>
      <c r="I242" s="66">
        <f>'Nom. Sic. Sem. 5'!$O$24</f>
        <v>0</v>
      </c>
      <c r="J242" s="1267" t="str">
        <f>'Nom. Sic. Sem. 1'!$O$4</f>
        <v>PR / RM /F</v>
      </c>
      <c r="K242" s="1267"/>
      <c r="L242" s="1267"/>
      <c r="M242" s="1272">
        <f>'Nom. Sic. Sem. 5'!$P$24</f>
        <v>0</v>
      </c>
      <c r="N242" s="1273"/>
    </row>
    <row r="243" spans="1:14" ht="16.5" customHeight="1">
      <c r="A243" s="51"/>
      <c r="B243" s="1261" t="s">
        <v>10</v>
      </c>
      <c r="C243" s="1261"/>
      <c r="D243" s="52"/>
      <c r="E243" s="1259">
        <f>SUM(E235:F242)</f>
        <v>0</v>
      </c>
      <c r="F243" s="1262"/>
      <c r="G243" s="69"/>
      <c r="I243" s="51"/>
      <c r="J243" s="1261" t="s">
        <v>10</v>
      </c>
      <c r="K243" s="1261"/>
      <c r="L243" s="52"/>
      <c r="M243" s="1259">
        <f>SUM(M235:N242)</f>
        <v>0</v>
      </c>
      <c r="N243" s="1262"/>
    </row>
    <row r="244" spans="1:14">
      <c r="A244" s="1263" t="s">
        <v>105</v>
      </c>
      <c r="B244" s="1248"/>
      <c r="C244" s="1248"/>
      <c r="D244" s="1248"/>
      <c r="E244" s="1257"/>
      <c r="F244" s="1258"/>
      <c r="G244" s="69"/>
      <c r="I244" s="1263" t="s">
        <v>105</v>
      </c>
      <c r="J244" s="1248"/>
      <c r="K244" s="1248"/>
      <c r="L244" s="1248"/>
      <c r="M244" s="1257"/>
      <c r="N244" s="1258"/>
    </row>
    <row r="245" spans="1:14">
      <c r="A245" s="1266" t="s">
        <v>129</v>
      </c>
      <c r="B245" s="1267"/>
      <c r="C245" s="1267"/>
      <c r="D245" s="73">
        <f>'Nom. Sic. Sem. 5'!$AG$23</f>
        <v>0</v>
      </c>
      <c r="E245" s="52"/>
      <c r="F245" s="54"/>
      <c r="G245" s="55"/>
      <c r="I245" s="1266" t="s">
        <v>129</v>
      </c>
      <c r="J245" s="1267"/>
      <c r="K245" s="1267"/>
      <c r="L245" s="73">
        <f>'Nom. Sic. Sem. 5'!$AG$24</f>
        <v>0</v>
      </c>
      <c r="M245" s="52"/>
      <c r="N245" s="54"/>
    </row>
    <row r="246" spans="1:14">
      <c r="A246" s="1307" t="s">
        <v>203</v>
      </c>
      <c r="B246" s="1267"/>
      <c r="C246" s="1267"/>
      <c r="D246" s="73">
        <f>'Nom. Sic. Sem. 5'!$AE$23</f>
        <v>0</v>
      </c>
      <c r="E246" s="73"/>
      <c r="F246" s="54"/>
      <c r="G246" s="55"/>
      <c r="I246" s="1307" t="s">
        <v>203</v>
      </c>
      <c r="J246" s="1267"/>
      <c r="K246" s="1267"/>
      <c r="L246" s="73">
        <f>'Nom. Sic. Sem. 5'!$AE$24</f>
        <v>0</v>
      </c>
      <c r="M246" s="73"/>
      <c r="N246" s="54"/>
    </row>
    <row r="247" spans="1:14">
      <c r="A247" s="72" t="s">
        <v>131</v>
      </c>
      <c r="B247" s="68"/>
      <c r="C247" s="68"/>
      <c r="D247" s="73">
        <f>'Nom. Sic. Sem. 5'!$AF$23</f>
        <v>0</v>
      </c>
      <c r="E247" s="52"/>
      <c r="F247" s="54"/>
      <c r="G247" s="55"/>
      <c r="I247" s="72" t="s">
        <v>131</v>
      </c>
      <c r="J247" s="68"/>
      <c r="K247" s="68"/>
      <c r="L247" s="73">
        <f>'Nom. Sic. Sem. 5'!$AF$24</f>
        <v>0</v>
      </c>
      <c r="M247" s="52"/>
      <c r="N247" s="54"/>
    </row>
    <row r="248" spans="1:14">
      <c r="A248" s="1266" t="s">
        <v>132</v>
      </c>
      <c r="B248" s="1267"/>
      <c r="C248" s="1267"/>
      <c r="D248" s="73">
        <f>'Nom. Sic. Sem. 5'!$AH$23</f>
        <v>0</v>
      </c>
      <c r="E248" s="52"/>
      <c r="F248" s="54"/>
      <c r="G248" s="55"/>
      <c r="I248" s="1266" t="s">
        <v>132</v>
      </c>
      <c r="J248" s="1267"/>
      <c r="K248" s="1267"/>
      <c r="L248" s="73">
        <f>'Nom. Sic. Sem. 5'!$AH$24</f>
        <v>0</v>
      </c>
      <c r="M248" s="52"/>
      <c r="N248" s="54"/>
    </row>
    <row r="249" spans="1:14">
      <c r="A249" s="1266" t="s">
        <v>133</v>
      </c>
      <c r="B249" s="1267"/>
      <c r="C249" s="1267"/>
      <c r="D249" s="73">
        <f>'Nom. Sic. Sem. 5'!$AI$23</f>
        <v>0</v>
      </c>
      <c r="E249" s="52"/>
      <c r="F249" s="54"/>
      <c r="G249" s="55"/>
      <c r="I249" s="1266" t="s">
        <v>133</v>
      </c>
      <c r="J249" s="1267"/>
      <c r="K249" s="1267"/>
      <c r="L249" s="73">
        <f>'Nom. Sic. Sem. 5'!$AI$24</f>
        <v>0</v>
      </c>
      <c r="M249" s="52"/>
      <c r="N249" s="54"/>
    </row>
    <row r="250" spans="1:14" ht="13.5" thickBot="1">
      <c r="A250" s="1268" t="s">
        <v>134</v>
      </c>
      <c r="B250" s="1257"/>
      <c r="C250" s="1257"/>
      <c r="D250" s="52"/>
      <c r="E250" s="1269">
        <f>SUM(D245:D249)</f>
        <v>0</v>
      </c>
      <c r="F250" s="1258"/>
      <c r="G250" s="69"/>
      <c r="I250" s="1268" t="s">
        <v>134</v>
      </c>
      <c r="J250" s="1257"/>
      <c r="K250" s="1257"/>
      <c r="L250" s="52"/>
      <c r="M250" s="1269">
        <f>SUM(L245:L249)</f>
        <v>0</v>
      </c>
      <c r="N250" s="1258"/>
    </row>
    <row r="251" spans="1:14" ht="20.25" customHeight="1" thickBot="1">
      <c r="A251" s="51"/>
      <c r="B251" s="1248" t="s">
        <v>104</v>
      </c>
      <c r="C251" s="1248"/>
      <c r="D251" s="1248"/>
      <c r="E251" s="1249">
        <f>(E243-E250)</f>
        <v>0</v>
      </c>
      <c r="F251" s="1250"/>
      <c r="G251" s="69"/>
      <c r="I251" s="51"/>
      <c r="J251" s="1248" t="s">
        <v>104</v>
      </c>
      <c r="K251" s="1248"/>
      <c r="L251" s="1248"/>
      <c r="M251" s="1249">
        <f>(M243-M250)</f>
        <v>0</v>
      </c>
      <c r="N251" s="1250"/>
    </row>
    <row r="252" spans="1:14">
      <c r="A252" s="51"/>
      <c r="B252" s="52"/>
      <c r="C252" s="52"/>
      <c r="D252" s="52"/>
      <c r="E252" s="52"/>
      <c r="F252" s="54"/>
      <c r="G252" s="55"/>
      <c r="I252" s="51"/>
      <c r="J252" s="52"/>
      <c r="K252" s="52"/>
      <c r="L252" s="52"/>
      <c r="M252" s="52"/>
      <c r="N252" s="54"/>
    </row>
    <row r="253" spans="1:14">
      <c r="A253" s="51"/>
      <c r="B253" s="52"/>
      <c r="C253" s="52"/>
      <c r="D253" s="52"/>
      <c r="E253" s="52"/>
      <c r="F253" s="54"/>
      <c r="G253" s="55"/>
      <c r="I253" s="51"/>
      <c r="J253" s="52"/>
      <c r="K253" s="52"/>
      <c r="L253" s="52"/>
      <c r="M253" s="52"/>
      <c r="N253" s="54"/>
    </row>
    <row r="254" spans="1:14">
      <c r="A254" s="1253"/>
      <c r="B254" s="1254"/>
      <c r="C254" s="1254"/>
      <c r="D254" s="52" t="s">
        <v>135</v>
      </c>
      <c r="E254" s="52"/>
      <c r="F254" s="54"/>
      <c r="G254" s="55"/>
      <c r="I254" s="1253"/>
      <c r="J254" s="1254"/>
      <c r="K254" s="1254"/>
      <c r="L254" s="52" t="s">
        <v>135</v>
      </c>
      <c r="M254" s="52"/>
      <c r="N254" s="54"/>
    </row>
    <row r="255" spans="1:14">
      <c r="A255" s="1255" t="s">
        <v>136</v>
      </c>
      <c r="B255" s="1256"/>
      <c r="C255" s="1256"/>
      <c r="D255" s="1257" t="s">
        <v>137</v>
      </c>
      <c r="E255" s="1257"/>
      <c r="F255" s="1258"/>
      <c r="G255" s="69"/>
      <c r="I255" s="1255" t="s">
        <v>136</v>
      </c>
      <c r="J255" s="1256"/>
      <c r="K255" s="1256"/>
      <c r="L255" s="1257" t="s">
        <v>137</v>
      </c>
      <c r="M255" s="1257"/>
      <c r="N255" s="1258"/>
    </row>
    <row r="256" spans="1:14" ht="13.5" thickBot="1">
      <c r="A256" s="75"/>
      <c r="B256" s="76"/>
      <c r="C256" s="76"/>
      <c r="D256" s="76"/>
      <c r="E256" s="76"/>
      <c r="F256" s="77"/>
      <c r="G256" s="55"/>
      <c r="I256" s="75"/>
      <c r="J256" s="76"/>
      <c r="K256" s="76"/>
      <c r="L256" s="76"/>
      <c r="M256" s="76"/>
      <c r="N256" s="77"/>
    </row>
    <row r="257" spans="1:14">
      <c r="A257" s="52"/>
      <c r="B257" s="52"/>
      <c r="C257" s="52"/>
      <c r="D257" s="52"/>
      <c r="E257" s="52"/>
      <c r="F257" s="52"/>
      <c r="G257" s="55"/>
      <c r="H257" s="52"/>
      <c r="I257" s="52"/>
      <c r="J257" s="52"/>
      <c r="K257" s="52"/>
      <c r="L257" s="52"/>
      <c r="M257" s="52"/>
      <c r="N257" s="52"/>
    </row>
    <row r="258" spans="1:14" ht="13.5" thickBot="1">
      <c r="G258" s="55"/>
    </row>
    <row r="259" spans="1:14" ht="19.5" customHeight="1">
      <c r="A259" s="1274" t="s">
        <v>138</v>
      </c>
      <c r="B259" s="1275"/>
      <c r="C259" s="1275"/>
      <c r="D259" s="1275"/>
      <c r="E259" s="1275"/>
      <c r="F259" s="1276"/>
      <c r="G259" s="50"/>
      <c r="I259" s="1274" t="s">
        <v>138</v>
      </c>
      <c r="J259" s="1275"/>
      <c r="K259" s="1275"/>
      <c r="L259" s="1275"/>
      <c r="M259" s="1275"/>
      <c r="N259" s="1276"/>
    </row>
    <row r="260" spans="1:14">
      <c r="A260" s="51"/>
      <c r="B260" s="52"/>
      <c r="C260" s="52"/>
      <c r="D260" s="53"/>
      <c r="E260" s="52"/>
      <c r="F260" s="54"/>
      <c r="G260" s="55"/>
      <c r="I260" s="51"/>
      <c r="J260" s="52"/>
      <c r="K260" s="52"/>
      <c r="L260" s="53"/>
      <c r="M260" s="52"/>
      <c r="N260" s="54"/>
    </row>
    <row r="261" spans="1:14">
      <c r="A261" s="56" t="s">
        <v>120</v>
      </c>
      <c r="B261" s="57">
        <f>'Nom. Sic. Sem. 5'!$C$4</f>
        <v>43493</v>
      </c>
      <c r="C261" s="52" t="s">
        <v>16</v>
      </c>
      <c r="D261" s="57">
        <f>'Nom. Sic. Sem. 5'!$G$4</f>
        <v>43499</v>
      </c>
      <c r="E261" s="52" t="s">
        <v>121</v>
      </c>
      <c r="F261" s="54">
        <f>'Nom. Sic. Sem. 5'!$J$4</f>
        <v>0</v>
      </c>
      <c r="G261" s="55"/>
      <c r="I261" s="56" t="s">
        <v>120</v>
      </c>
      <c r="J261" s="57">
        <f>'Nom. Sic. Sem. 5'!$C$4</f>
        <v>43493</v>
      </c>
      <c r="K261" s="52" t="s">
        <v>16</v>
      </c>
      <c r="L261" s="57">
        <f>'Nom. Sic. Sem. 5'!$G$4</f>
        <v>43499</v>
      </c>
      <c r="M261" s="52" t="s">
        <v>121</v>
      </c>
      <c r="N261" s="54">
        <f>'Nom. Sic. Sem. 5'!$J$4</f>
        <v>0</v>
      </c>
    </row>
    <row r="262" spans="1:14">
      <c r="A262" s="1277" t="s">
        <v>122</v>
      </c>
      <c r="B262" s="1278"/>
      <c r="C262" s="1279" t="str">
        <f>'Nom. Sic. Sem. 5'!$B$25</f>
        <v>Reyes A. Fernández</v>
      </c>
      <c r="D262" s="1279"/>
      <c r="E262" s="1279"/>
      <c r="F262" s="1280"/>
      <c r="G262" s="60"/>
      <c r="I262" s="1277" t="s">
        <v>122</v>
      </c>
      <c r="J262" s="1278"/>
      <c r="K262" s="1279" t="str">
        <f>'Nom. Sic. Sem. 5'!$B$26</f>
        <v>Antonio Bravo</v>
      </c>
      <c r="L262" s="1279"/>
      <c r="M262" s="1279"/>
      <c r="N262" s="1280"/>
    </row>
    <row r="263" spans="1:14">
      <c r="A263" s="58"/>
      <c r="B263" s="59"/>
      <c r="C263" s="61"/>
      <c r="D263" s="61"/>
      <c r="E263" s="61"/>
      <c r="F263" s="62"/>
      <c r="G263" s="63"/>
      <c r="I263" s="58"/>
      <c r="J263" s="59"/>
      <c r="K263" s="61"/>
      <c r="L263" s="61"/>
      <c r="M263" s="61"/>
      <c r="N263" s="62"/>
    </row>
    <row r="264" spans="1:14">
      <c r="A264" s="64">
        <f>'Nom. Sic. Sem. 5'!$L$25</f>
        <v>0</v>
      </c>
      <c r="B264" s="52" t="s">
        <v>123</v>
      </c>
      <c r="C264" s="52"/>
      <c r="D264" s="52"/>
      <c r="E264" s="1272">
        <f>'Nom. Sic. Sem. 5'!$M$25</f>
        <v>0</v>
      </c>
      <c r="F264" s="1273"/>
      <c r="G264" s="65"/>
      <c r="I264" s="64">
        <f>'Nom. Sic. Sem. 5'!$L$26</f>
        <v>0</v>
      </c>
      <c r="J264" s="52" t="s">
        <v>123</v>
      </c>
      <c r="K264" s="52"/>
      <c r="L264" s="52"/>
      <c r="M264" s="1272">
        <f>'Nom. Sic. Sem. 5'!$M$26</f>
        <v>0</v>
      </c>
      <c r="N264" s="1273"/>
    </row>
    <row r="265" spans="1:14">
      <c r="A265" s="64"/>
      <c r="B265" s="52"/>
      <c r="C265" s="52"/>
      <c r="D265" s="52"/>
      <c r="E265" s="1272">
        <v>0</v>
      </c>
      <c r="F265" s="1273"/>
      <c r="G265" s="65"/>
      <c r="I265" s="64"/>
      <c r="J265" s="52"/>
      <c r="K265" s="52"/>
      <c r="L265" s="52"/>
      <c r="M265" s="1272">
        <v>0</v>
      </c>
      <c r="N265" s="1273"/>
    </row>
    <row r="266" spans="1:14">
      <c r="A266" s="64"/>
      <c r="B266" s="52" t="s">
        <v>124</v>
      </c>
      <c r="C266" s="52"/>
      <c r="D266" s="52"/>
      <c r="E266" s="1272">
        <f>'Nom. Sic. Sem. 5'!$N$25</f>
        <v>0</v>
      </c>
      <c r="F266" s="1273"/>
      <c r="G266" s="65"/>
      <c r="I266" s="64"/>
      <c r="J266" s="52" t="s">
        <v>124</v>
      </c>
      <c r="K266" s="52"/>
      <c r="L266" s="52"/>
      <c r="M266" s="1272">
        <f>'Nom. Sic. Sem. 5'!$N$26</f>
        <v>0</v>
      </c>
      <c r="N266" s="1273"/>
    </row>
    <row r="267" spans="1:14">
      <c r="A267" s="66">
        <v>0</v>
      </c>
      <c r="B267" s="52" t="s">
        <v>125</v>
      </c>
      <c r="C267" s="52"/>
      <c r="D267" s="52"/>
      <c r="E267" s="1272">
        <v>0</v>
      </c>
      <c r="F267" s="1273"/>
      <c r="G267" s="65"/>
      <c r="I267" s="66">
        <v>0</v>
      </c>
      <c r="J267" s="52" t="s">
        <v>125</v>
      </c>
      <c r="K267" s="52"/>
      <c r="L267" s="52"/>
      <c r="M267" s="1272">
        <v>0</v>
      </c>
      <c r="N267" s="1273"/>
    </row>
    <row r="268" spans="1:14">
      <c r="A268" s="66">
        <v>0</v>
      </c>
      <c r="B268" s="52" t="s">
        <v>126</v>
      </c>
      <c r="C268" s="52"/>
      <c r="D268" s="52"/>
      <c r="E268" s="1272">
        <v>0</v>
      </c>
      <c r="F268" s="1273"/>
      <c r="G268" s="65"/>
      <c r="I268" s="66">
        <v>0</v>
      </c>
      <c r="J268" s="52" t="s">
        <v>126</v>
      </c>
      <c r="K268" s="52"/>
      <c r="L268" s="52"/>
      <c r="M268" s="1272">
        <v>0</v>
      </c>
      <c r="N268" s="1273"/>
    </row>
    <row r="269" spans="1:14">
      <c r="A269" s="67">
        <f>'Nom. Sic. Sem. 5'!$V$25</f>
        <v>0</v>
      </c>
      <c r="B269" s="52" t="s">
        <v>127</v>
      </c>
      <c r="C269" s="52"/>
      <c r="D269" s="52"/>
      <c r="E269" s="1272">
        <f>'Nom. Sic. Sem. 5'!$W$25</f>
        <v>0</v>
      </c>
      <c r="F269" s="1273"/>
      <c r="G269" s="65"/>
      <c r="I269" s="67">
        <f>'Nom. Sic. Sem. 5'!$V$26</f>
        <v>0</v>
      </c>
      <c r="J269" s="52" t="s">
        <v>127</v>
      </c>
      <c r="K269" s="52"/>
      <c r="L269" s="52"/>
      <c r="M269" s="1272">
        <f>'Nom. Sic. Sem. 5'!$W$26</f>
        <v>0</v>
      </c>
      <c r="N269" s="1273"/>
    </row>
    <row r="270" spans="1:14">
      <c r="A270" s="66">
        <f>'Nom. Sic. Sem. 5'!$AB$25</f>
        <v>0</v>
      </c>
      <c r="B270" s="52" t="s">
        <v>128</v>
      </c>
      <c r="C270" s="52"/>
      <c r="D270" s="52"/>
      <c r="E270" s="1272">
        <f>'Nom. Sic. Sem. 5'!$AC$25</f>
        <v>0</v>
      </c>
      <c r="F270" s="1273"/>
      <c r="G270" s="65"/>
      <c r="I270" s="66">
        <f>'Nom. Sic. Sem. 5'!$AB$26</f>
        <v>0</v>
      </c>
      <c r="J270" s="52" t="s">
        <v>128</v>
      </c>
      <c r="K270" s="52"/>
      <c r="L270" s="52"/>
      <c r="M270" s="1272">
        <f>'Nom. Sic. Sem. 5'!$AC$26</f>
        <v>0</v>
      </c>
      <c r="N270" s="1273"/>
    </row>
    <row r="271" spans="1:14">
      <c r="A271" s="66">
        <f>'Nom. Sic. Sem. 5'!$O$25</f>
        <v>0</v>
      </c>
      <c r="B271" s="1267" t="str">
        <f>'Nom. Sic. Sem. 1'!$O$4</f>
        <v>PR / RM /F</v>
      </c>
      <c r="C271" s="1267"/>
      <c r="D271" s="1267"/>
      <c r="E271" s="1272">
        <f>'Nom. Sic. Sem. 5'!$P$25</f>
        <v>0</v>
      </c>
      <c r="F271" s="1273"/>
      <c r="G271" s="65"/>
      <c r="I271" s="66">
        <f>'Nom. Sic. Sem. 5'!$O$26</f>
        <v>0</v>
      </c>
      <c r="J271" s="1267" t="str">
        <f>'Nom. Sic. Sem. 1'!$O$4</f>
        <v>PR / RM /F</v>
      </c>
      <c r="K271" s="1267"/>
      <c r="L271" s="1267"/>
      <c r="M271" s="1272">
        <f>'Nom. Sic. Sem. 5'!$P$26</f>
        <v>0</v>
      </c>
      <c r="N271" s="1273"/>
    </row>
    <row r="272" spans="1:14" ht="16.5" customHeight="1">
      <c r="A272" s="51"/>
      <c r="B272" s="1261" t="s">
        <v>10</v>
      </c>
      <c r="C272" s="1261"/>
      <c r="D272" s="52"/>
      <c r="E272" s="1259">
        <f>SUM(E264:F271)</f>
        <v>0</v>
      </c>
      <c r="F272" s="1262"/>
      <c r="G272" s="69"/>
      <c r="I272" s="51"/>
      <c r="J272" s="1261" t="s">
        <v>10</v>
      </c>
      <c r="K272" s="1261"/>
      <c r="L272" s="52"/>
      <c r="M272" s="1259">
        <f>SUM(M264:N271)</f>
        <v>0</v>
      </c>
      <c r="N272" s="1262"/>
    </row>
    <row r="273" spans="1:14">
      <c r="A273" s="1263" t="s">
        <v>105</v>
      </c>
      <c r="B273" s="1248"/>
      <c r="C273" s="1248"/>
      <c r="D273" s="1248"/>
      <c r="E273" s="1257"/>
      <c r="F273" s="1258"/>
      <c r="G273" s="69"/>
      <c r="I273" s="1263" t="s">
        <v>105</v>
      </c>
      <c r="J273" s="1248"/>
      <c r="K273" s="1248"/>
      <c r="L273" s="1248"/>
      <c r="M273" s="1257"/>
      <c r="N273" s="1258"/>
    </row>
    <row r="274" spans="1:14">
      <c r="A274" s="1266" t="s">
        <v>129</v>
      </c>
      <c r="B274" s="1267"/>
      <c r="C274" s="1267"/>
      <c r="D274" s="73">
        <f>'Nom. Sic. Sem. 5'!$AG$25</f>
        <v>0</v>
      </c>
      <c r="E274" s="52"/>
      <c r="F274" s="54"/>
      <c r="G274" s="55"/>
      <c r="I274" s="1266" t="s">
        <v>129</v>
      </c>
      <c r="J274" s="1267"/>
      <c r="K274" s="1267"/>
      <c r="L274" s="73">
        <f>'Nom. Sic. Sem. 5'!$AG$26</f>
        <v>0</v>
      </c>
      <c r="M274" s="52"/>
      <c r="N274" s="54"/>
    </row>
    <row r="275" spans="1:14">
      <c r="A275" s="1307" t="s">
        <v>203</v>
      </c>
      <c r="B275" s="1267"/>
      <c r="C275" s="1267"/>
      <c r="D275" s="73">
        <f>'Nom. Sic. Sem. 5'!$AE$25</f>
        <v>0</v>
      </c>
      <c r="E275" s="73"/>
      <c r="F275" s="54"/>
      <c r="G275" s="55"/>
      <c r="I275" s="1307" t="s">
        <v>203</v>
      </c>
      <c r="J275" s="1267"/>
      <c r="K275" s="1267"/>
      <c r="L275" s="73">
        <f>'Nom. Sic. Sem. 5'!$AE$26</f>
        <v>0</v>
      </c>
      <c r="M275" s="73"/>
      <c r="N275" s="54"/>
    </row>
    <row r="276" spans="1:14">
      <c r="A276" s="72" t="s">
        <v>131</v>
      </c>
      <c r="B276" s="68"/>
      <c r="C276" s="68"/>
      <c r="D276" s="73">
        <f>'Nom. Sic. Sem. 5'!$AF$25</f>
        <v>0</v>
      </c>
      <c r="E276" s="52"/>
      <c r="F276" s="54"/>
      <c r="G276" s="55"/>
      <c r="I276" s="72" t="s">
        <v>131</v>
      </c>
      <c r="J276" s="68"/>
      <c r="K276" s="68"/>
      <c r="L276" s="73">
        <f>'Nom. Sic. Sem. 5'!$AF$26</f>
        <v>0</v>
      </c>
      <c r="M276" s="52"/>
      <c r="N276" s="54"/>
    </row>
    <row r="277" spans="1:14">
      <c r="A277" s="1266" t="s">
        <v>132</v>
      </c>
      <c r="B277" s="1267"/>
      <c r="C277" s="1267"/>
      <c r="D277" s="73">
        <f>'Nom. Sic. Sem. 5'!$AH$25</f>
        <v>0</v>
      </c>
      <c r="E277" s="52"/>
      <c r="F277" s="54"/>
      <c r="G277" s="55"/>
      <c r="I277" s="1266" t="s">
        <v>132</v>
      </c>
      <c r="J277" s="1267"/>
      <c r="K277" s="1267"/>
      <c r="L277" s="73">
        <f>'Nom. Sic. Sem. 5'!$AH$26</f>
        <v>0</v>
      </c>
      <c r="M277" s="52"/>
      <c r="N277" s="54"/>
    </row>
    <row r="278" spans="1:14">
      <c r="A278" s="1266" t="s">
        <v>133</v>
      </c>
      <c r="B278" s="1267"/>
      <c r="C278" s="1267"/>
      <c r="D278" s="73">
        <f>'Nom. Sic. Sem. 5'!$AI$25</f>
        <v>0</v>
      </c>
      <c r="E278" s="52"/>
      <c r="F278" s="54"/>
      <c r="G278" s="55"/>
      <c r="I278" s="1266" t="s">
        <v>133</v>
      </c>
      <c r="J278" s="1267"/>
      <c r="K278" s="1267"/>
      <c r="L278" s="73">
        <f>'Nom. Sic. Sem. 5'!$AI$26</f>
        <v>0</v>
      </c>
      <c r="M278" s="52"/>
      <c r="N278" s="54"/>
    </row>
    <row r="279" spans="1:14" ht="13.5" thickBot="1">
      <c r="A279" s="1268" t="s">
        <v>134</v>
      </c>
      <c r="B279" s="1257"/>
      <c r="C279" s="1257"/>
      <c r="D279" s="52"/>
      <c r="E279" s="1269">
        <f>SUM(D274:D278)</f>
        <v>0</v>
      </c>
      <c r="F279" s="1258"/>
      <c r="G279" s="69"/>
      <c r="I279" s="1268" t="s">
        <v>134</v>
      </c>
      <c r="J279" s="1257"/>
      <c r="K279" s="1257"/>
      <c r="L279" s="52"/>
      <c r="M279" s="1269">
        <f>SUM(L274:L278)</f>
        <v>0</v>
      </c>
      <c r="N279" s="1258"/>
    </row>
    <row r="280" spans="1:14" ht="20.25" customHeight="1" thickBot="1">
      <c r="A280" s="51"/>
      <c r="B280" s="1248" t="s">
        <v>104</v>
      </c>
      <c r="C280" s="1248"/>
      <c r="D280" s="1248"/>
      <c r="E280" s="1249">
        <f>(E272-E279)</f>
        <v>0</v>
      </c>
      <c r="F280" s="1250"/>
      <c r="G280" s="69"/>
      <c r="I280" s="51"/>
      <c r="J280" s="1248" t="s">
        <v>104</v>
      </c>
      <c r="K280" s="1248"/>
      <c r="L280" s="1248"/>
      <c r="M280" s="1249">
        <f>(M272-M279)</f>
        <v>0</v>
      </c>
      <c r="N280" s="1250"/>
    </row>
    <row r="281" spans="1:14">
      <c r="A281" s="51"/>
      <c r="B281" s="52"/>
      <c r="C281" s="52"/>
      <c r="D281" s="52"/>
      <c r="E281" s="52"/>
      <c r="F281" s="54"/>
      <c r="G281" s="55"/>
      <c r="I281" s="51"/>
      <c r="J281" s="52"/>
      <c r="K281" s="52"/>
      <c r="L281" s="52"/>
      <c r="M281" s="52"/>
      <c r="N281" s="54"/>
    </row>
    <row r="282" spans="1:14">
      <c r="A282" s="51"/>
      <c r="B282" s="52"/>
      <c r="C282" s="52"/>
      <c r="D282" s="52"/>
      <c r="E282" s="52"/>
      <c r="F282" s="54"/>
      <c r="G282" s="55"/>
      <c r="I282" s="51"/>
      <c r="J282" s="52"/>
      <c r="K282" s="52"/>
      <c r="L282" s="52"/>
      <c r="M282" s="52"/>
      <c r="N282" s="54"/>
    </row>
    <row r="283" spans="1:14">
      <c r="A283" s="1253"/>
      <c r="B283" s="1254"/>
      <c r="C283" s="1254"/>
      <c r="D283" s="52" t="s">
        <v>135</v>
      </c>
      <c r="E283" s="52"/>
      <c r="F283" s="54"/>
      <c r="G283" s="55"/>
      <c r="I283" s="1253"/>
      <c r="J283" s="1254"/>
      <c r="K283" s="1254"/>
      <c r="L283" s="52" t="s">
        <v>135</v>
      </c>
      <c r="M283" s="52"/>
      <c r="N283" s="54"/>
    </row>
    <row r="284" spans="1:14">
      <c r="A284" s="1255" t="s">
        <v>136</v>
      </c>
      <c r="B284" s="1256"/>
      <c r="C284" s="1256"/>
      <c r="D284" s="1257" t="s">
        <v>137</v>
      </c>
      <c r="E284" s="1257"/>
      <c r="F284" s="1258"/>
      <c r="G284" s="69"/>
      <c r="I284" s="1255" t="s">
        <v>136</v>
      </c>
      <c r="J284" s="1256"/>
      <c r="K284" s="1256"/>
      <c r="L284" s="1257" t="s">
        <v>137</v>
      </c>
      <c r="M284" s="1257"/>
      <c r="N284" s="1258"/>
    </row>
    <row r="285" spans="1:14" ht="13.5" thickBot="1">
      <c r="A285" s="75"/>
      <c r="B285" s="76"/>
      <c r="C285" s="76"/>
      <c r="D285" s="76"/>
      <c r="E285" s="76"/>
      <c r="F285" s="77"/>
      <c r="G285" s="55"/>
      <c r="I285" s="75"/>
      <c r="J285" s="76"/>
      <c r="K285" s="76"/>
      <c r="L285" s="76"/>
      <c r="M285" s="76"/>
      <c r="N285" s="77"/>
    </row>
    <row r="286" spans="1:14" ht="13.5" thickBot="1">
      <c r="A286" s="78"/>
      <c r="B286" s="57"/>
      <c r="C286" s="52"/>
      <c r="D286" s="57"/>
      <c r="E286" s="52"/>
      <c r="F286" s="52"/>
      <c r="G286" s="52"/>
      <c r="H286" s="52"/>
      <c r="I286" s="78"/>
      <c r="J286" s="57"/>
      <c r="K286" s="52"/>
      <c r="L286" s="57"/>
      <c r="M286" s="52"/>
      <c r="N286" s="52"/>
    </row>
    <row r="287" spans="1:14" ht="19.5" customHeight="1">
      <c r="A287" s="1274" t="s">
        <v>138</v>
      </c>
      <c r="B287" s="1275"/>
      <c r="C287" s="1275"/>
      <c r="D287" s="1275"/>
      <c r="E287" s="1275"/>
      <c r="F287" s="1276"/>
      <c r="G287" s="50"/>
      <c r="I287" s="1274" t="s">
        <v>138</v>
      </c>
      <c r="J287" s="1275"/>
      <c r="K287" s="1275"/>
      <c r="L287" s="1275"/>
      <c r="M287" s="1275"/>
      <c r="N287" s="1276"/>
    </row>
    <row r="288" spans="1:14">
      <c r="A288" s="51"/>
      <c r="B288" s="52"/>
      <c r="C288" s="52"/>
      <c r="D288" s="53"/>
      <c r="E288" s="52"/>
      <c r="F288" s="54"/>
      <c r="G288" s="55"/>
      <c r="I288" s="51"/>
      <c r="J288" s="52"/>
      <c r="K288" s="52"/>
      <c r="L288" s="53"/>
      <c r="M288" s="52"/>
      <c r="N288" s="54"/>
    </row>
    <row r="289" spans="1:14">
      <c r="A289" s="56" t="s">
        <v>120</v>
      </c>
      <c r="B289" s="57">
        <f>'Nom. Sic. Sem. 5'!$C$4</f>
        <v>43493</v>
      </c>
      <c r="C289" s="52" t="s">
        <v>16</v>
      </c>
      <c r="D289" s="57">
        <f>'Nom. Sic. Sem. 5'!$G$4</f>
        <v>43499</v>
      </c>
      <c r="E289" s="52" t="s">
        <v>121</v>
      </c>
      <c r="F289" s="54">
        <f>'Nom. Sic. Sem. 5'!$J$4</f>
        <v>0</v>
      </c>
      <c r="G289" s="55"/>
      <c r="I289" s="56" t="s">
        <v>120</v>
      </c>
      <c r="J289" s="57">
        <f>'Nom. Sic. Sem. 5'!$C$4</f>
        <v>43493</v>
      </c>
      <c r="K289" s="52" t="s">
        <v>16</v>
      </c>
      <c r="L289" s="57">
        <f>'Nom. Sic. Sem. 5'!$G$4</f>
        <v>43499</v>
      </c>
      <c r="M289" s="52" t="s">
        <v>121</v>
      </c>
      <c r="N289" s="54">
        <f>'Nom. Sic. Sem. 5'!$J$4</f>
        <v>0</v>
      </c>
    </row>
    <row r="290" spans="1:14">
      <c r="A290" s="1277" t="s">
        <v>122</v>
      </c>
      <c r="B290" s="1278"/>
      <c r="C290" s="1279" t="str">
        <f>'Nom. Sic. Sem. 5'!$B$27</f>
        <v>Marco A. González</v>
      </c>
      <c r="D290" s="1279"/>
      <c r="E290" s="1279"/>
      <c r="F290" s="1280"/>
      <c r="G290" s="60"/>
      <c r="I290" s="1277" t="s">
        <v>122</v>
      </c>
      <c r="J290" s="1278"/>
      <c r="K290" s="1279" t="str">
        <f>'Nom. Sic. Sem. 5'!$B$28</f>
        <v>Argenis Jesús Garcia*</v>
      </c>
      <c r="L290" s="1279"/>
      <c r="M290" s="1279"/>
      <c r="N290" s="1280"/>
    </row>
    <row r="291" spans="1:14">
      <c r="A291" s="58"/>
      <c r="B291" s="59"/>
      <c r="C291" s="61"/>
      <c r="D291" s="61"/>
      <c r="E291" s="61"/>
      <c r="F291" s="62"/>
      <c r="G291" s="63"/>
      <c r="I291" s="58"/>
      <c r="J291" s="59"/>
      <c r="K291" s="61"/>
      <c r="L291" s="61"/>
      <c r="M291" s="61"/>
      <c r="N291" s="62"/>
    </row>
    <row r="292" spans="1:14">
      <c r="A292" s="64">
        <f>'Nom. Sic. Sem. 5'!$L$27</f>
        <v>0</v>
      </c>
      <c r="B292" s="52" t="s">
        <v>123</v>
      </c>
      <c r="C292" s="52"/>
      <c r="D292" s="52"/>
      <c r="E292" s="1272">
        <f>'Nom. Sic. Sem. 5'!$M$27</f>
        <v>0</v>
      </c>
      <c r="F292" s="1273"/>
      <c r="G292" s="65"/>
      <c r="I292" s="64">
        <f>'Nom. Sic. Sem. 5'!$L$28</f>
        <v>0</v>
      </c>
      <c r="J292" s="52" t="s">
        <v>123</v>
      </c>
      <c r="K292" s="52"/>
      <c r="L292" s="52"/>
      <c r="M292" s="1272">
        <f>'Nom. Sic. Sem. 5'!$M$28</f>
        <v>0</v>
      </c>
      <c r="N292" s="1273"/>
    </row>
    <row r="293" spans="1:14">
      <c r="A293" s="64"/>
      <c r="B293" s="52"/>
      <c r="C293" s="52"/>
      <c r="D293" s="52"/>
      <c r="E293" s="1272">
        <v>0</v>
      </c>
      <c r="F293" s="1273"/>
      <c r="G293" s="65"/>
      <c r="I293" s="64"/>
      <c r="J293" s="52"/>
      <c r="K293" s="52"/>
      <c r="L293" s="52"/>
      <c r="M293" s="1272">
        <v>0</v>
      </c>
      <c r="N293" s="1273"/>
    </row>
    <row r="294" spans="1:14">
      <c r="A294" s="64"/>
      <c r="B294" s="52" t="s">
        <v>124</v>
      </c>
      <c r="C294" s="52"/>
      <c r="D294" s="52"/>
      <c r="E294" s="1272">
        <f>'Nom. Sic. Sem. 5'!$N$27</f>
        <v>0</v>
      </c>
      <c r="F294" s="1273"/>
      <c r="G294" s="65"/>
      <c r="I294" s="64"/>
      <c r="J294" s="52" t="s">
        <v>124</v>
      </c>
      <c r="K294" s="52"/>
      <c r="L294" s="52"/>
      <c r="M294" s="1272">
        <f>'Nom. Sic. Sem. 5'!$N$28</f>
        <v>0</v>
      </c>
      <c r="N294" s="1273"/>
    </row>
    <row r="295" spans="1:14">
      <c r="A295" s="66">
        <v>0</v>
      </c>
      <c r="B295" s="52" t="s">
        <v>125</v>
      </c>
      <c r="C295" s="52"/>
      <c r="D295" s="52"/>
      <c r="E295" s="1272">
        <v>0</v>
      </c>
      <c r="F295" s="1273"/>
      <c r="G295" s="65"/>
      <c r="I295" s="66">
        <v>0</v>
      </c>
      <c r="J295" s="52" t="s">
        <v>125</v>
      </c>
      <c r="K295" s="52"/>
      <c r="L295" s="52"/>
      <c r="M295" s="1272">
        <v>0</v>
      </c>
      <c r="N295" s="1273"/>
    </row>
    <row r="296" spans="1:14">
      <c r="A296" s="66">
        <v>0</v>
      </c>
      <c r="B296" s="52" t="s">
        <v>126</v>
      </c>
      <c r="C296" s="52"/>
      <c r="D296" s="52"/>
      <c r="E296" s="1272">
        <v>0</v>
      </c>
      <c r="F296" s="1273"/>
      <c r="G296" s="65"/>
      <c r="I296" s="66">
        <v>0</v>
      </c>
      <c r="J296" s="52" t="s">
        <v>126</v>
      </c>
      <c r="K296" s="52"/>
      <c r="L296" s="52"/>
      <c r="M296" s="1272">
        <v>0</v>
      </c>
      <c r="N296" s="1273"/>
    </row>
    <row r="297" spans="1:14">
      <c r="A297" s="67">
        <f>'Nom. Sic. Sem. 5'!$V$27</f>
        <v>0</v>
      </c>
      <c r="B297" s="52" t="s">
        <v>127</v>
      </c>
      <c r="C297" s="52"/>
      <c r="D297" s="52"/>
      <c r="E297" s="1272">
        <f>'Nom. Sic. Sem. 5'!$W$27</f>
        <v>0</v>
      </c>
      <c r="F297" s="1273"/>
      <c r="G297" s="65"/>
      <c r="I297" s="67">
        <f>'Nom. Sic. Sem. 5'!$V$28</f>
        <v>0</v>
      </c>
      <c r="J297" s="52" t="s">
        <v>127</v>
      </c>
      <c r="K297" s="52"/>
      <c r="L297" s="52"/>
      <c r="M297" s="1272">
        <f>'Nom. Sic. Sem. 5'!$W$28</f>
        <v>0</v>
      </c>
      <c r="N297" s="1273"/>
    </row>
    <row r="298" spans="1:14">
      <c r="A298" s="66">
        <f>'Nom. Sic. Sem. 5'!$AB$27</f>
        <v>0</v>
      </c>
      <c r="B298" s="52" t="s">
        <v>128</v>
      </c>
      <c r="C298" s="52"/>
      <c r="D298" s="52"/>
      <c r="E298" s="1272">
        <f>'Nom. Sic. Sem. 5'!$AC$27</f>
        <v>0</v>
      </c>
      <c r="F298" s="1273"/>
      <c r="G298" s="65"/>
      <c r="I298" s="66">
        <f>'Nom. Sic. Sem. 5'!$AB$28</f>
        <v>0</v>
      </c>
      <c r="J298" s="52" t="s">
        <v>128</v>
      </c>
      <c r="K298" s="52"/>
      <c r="L298" s="52"/>
      <c r="M298" s="1272">
        <f>'Nom. Sic. Sem. 5'!$AC$28</f>
        <v>0</v>
      </c>
      <c r="N298" s="1273"/>
    </row>
    <row r="299" spans="1:14">
      <c r="A299" s="66">
        <f>'Nom. Sic. Sem. 5'!$O$27</f>
        <v>0</v>
      </c>
      <c r="B299" s="1267" t="str">
        <f>'Nom. Sic. Sem. 1'!$O$4</f>
        <v>PR / RM /F</v>
      </c>
      <c r="C299" s="1267"/>
      <c r="D299" s="1267"/>
      <c r="E299" s="1272">
        <f>'Nom. Sic. Sem. 5'!$P$27</f>
        <v>0</v>
      </c>
      <c r="F299" s="1273"/>
      <c r="G299" s="65"/>
      <c r="I299" s="66">
        <f>'Nom. Sic. Sem. 5'!$O$28</f>
        <v>0</v>
      </c>
      <c r="J299" s="1267" t="str">
        <f>'Nom. Sic. Sem. 1'!$O$4</f>
        <v>PR / RM /F</v>
      </c>
      <c r="K299" s="1267"/>
      <c r="L299" s="1267"/>
      <c r="M299" s="1272">
        <f>'Nom. Sic. Sem. 5'!$P$28</f>
        <v>0</v>
      </c>
      <c r="N299" s="1273"/>
    </row>
    <row r="300" spans="1:14" ht="16.5" customHeight="1">
      <c r="A300" s="51"/>
      <c r="B300" s="1261" t="s">
        <v>10</v>
      </c>
      <c r="C300" s="1261"/>
      <c r="D300" s="52"/>
      <c r="E300" s="1259">
        <f>SUM(E292:F299)</f>
        <v>0</v>
      </c>
      <c r="F300" s="1262"/>
      <c r="G300" s="69"/>
      <c r="I300" s="51"/>
      <c r="J300" s="1261" t="s">
        <v>10</v>
      </c>
      <c r="K300" s="1261"/>
      <c r="L300" s="52"/>
      <c r="M300" s="1259">
        <f>SUM(M292:N299)</f>
        <v>0</v>
      </c>
      <c r="N300" s="1262"/>
    </row>
    <row r="301" spans="1:14">
      <c r="A301" s="1263" t="s">
        <v>105</v>
      </c>
      <c r="B301" s="1248"/>
      <c r="C301" s="1248"/>
      <c r="D301" s="1248"/>
      <c r="E301" s="1257"/>
      <c r="F301" s="1258"/>
      <c r="G301" s="69"/>
      <c r="I301" s="1263" t="s">
        <v>105</v>
      </c>
      <c r="J301" s="1248"/>
      <c r="K301" s="1248"/>
      <c r="L301" s="1248"/>
      <c r="M301" s="1257"/>
      <c r="N301" s="1258"/>
    </row>
    <row r="302" spans="1:14">
      <c r="A302" s="1266" t="s">
        <v>129</v>
      </c>
      <c r="B302" s="1267"/>
      <c r="C302" s="1267"/>
      <c r="D302" s="73">
        <f>'Nom. Sic. Sem. 5'!$AG$27</f>
        <v>0</v>
      </c>
      <c r="E302" s="52"/>
      <c r="F302" s="54"/>
      <c r="G302" s="55"/>
      <c r="I302" s="1266" t="s">
        <v>129</v>
      </c>
      <c r="J302" s="1267"/>
      <c r="K302" s="1267"/>
      <c r="L302" s="73">
        <f>'Nom. Sic. Sem. 5'!$AG$28</f>
        <v>0</v>
      </c>
      <c r="M302" s="52"/>
      <c r="N302" s="54"/>
    </row>
    <row r="303" spans="1:14">
      <c r="A303" s="1307" t="s">
        <v>203</v>
      </c>
      <c r="B303" s="1267"/>
      <c r="C303" s="1267"/>
      <c r="D303" s="73">
        <f>'Nom. Sic. Sem. 5'!$AE$27</f>
        <v>0</v>
      </c>
      <c r="E303" s="73"/>
      <c r="F303" s="54"/>
      <c r="G303" s="55"/>
      <c r="I303" s="1307" t="s">
        <v>203</v>
      </c>
      <c r="J303" s="1267"/>
      <c r="K303" s="1267"/>
      <c r="L303" s="73">
        <f>'Nom. Sic. Sem. 5'!$AE$28</f>
        <v>0</v>
      </c>
      <c r="M303" s="73"/>
      <c r="N303" s="54"/>
    </row>
    <row r="304" spans="1:14">
      <c r="A304" s="72" t="s">
        <v>131</v>
      </c>
      <c r="B304" s="68"/>
      <c r="C304" s="68"/>
      <c r="D304" s="73">
        <f>'Nom. Sic. Sem. 5'!$AF$27</f>
        <v>0</v>
      </c>
      <c r="E304" s="52"/>
      <c r="F304" s="54"/>
      <c r="G304" s="55"/>
      <c r="I304" s="72" t="s">
        <v>131</v>
      </c>
      <c r="J304" s="68"/>
      <c r="K304" s="68"/>
      <c r="L304" s="73">
        <f>'Nom. Sic. Sem. 5'!$AF$28</f>
        <v>0</v>
      </c>
      <c r="M304" s="52"/>
      <c r="N304" s="54"/>
    </row>
    <row r="305" spans="1:14">
      <c r="A305" s="1266" t="s">
        <v>132</v>
      </c>
      <c r="B305" s="1267"/>
      <c r="C305" s="1267"/>
      <c r="D305" s="73">
        <f>'Nom. Sic. Sem. 5'!$AH$27</f>
        <v>0</v>
      </c>
      <c r="E305" s="52"/>
      <c r="F305" s="54"/>
      <c r="G305" s="55"/>
      <c r="I305" s="1266" t="s">
        <v>132</v>
      </c>
      <c r="J305" s="1267"/>
      <c r="K305" s="1267"/>
      <c r="L305" s="73">
        <f>'Nom. Sic. Sem. 5'!$AH$28</f>
        <v>0</v>
      </c>
      <c r="M305" s="52"/>
      <c r="N305" s="54"/>
    </row>
    <row r="306" spans="1:14">
      <c r="A306" s="1266" t="s">
        <v>133</v>
      </c>
      <c r="B306" s="1267"/>
      <c r="C306" s="1267"/>
      <c r="D306" s="73">
        <f>'Nom. Sic. Sem. 5'!$AI$27</f>
        <v>0</v>
      </c>
      <c r="E306" s="52"/>
      <c r="F306" s="54"/>
      <c r="G306" s="55"/>
      <c r="I306" s="1266" t="s">
        <v>133</v>
      </c>
      <c r="J306" s="1267"/>
      <c r="K306" s="1267"/>
      <c r="L306" s="73">
        <f>'Nom. Sic. Sem. 5'!$AI$28</f>
        <v>0</v>
      </c>
      <c r="M306" s="52"/>
      <c r="N306" s="54"/>
    </row>
    <row r="307" spans="1:14" ht="13.5" thickBot="1">
      <c r="A307" s="1268" t="s">
        <v>134</v>
      </c>
      <c r="B307" s="1257"/>
      <c r="C307" s="1257"/>
      <c r="D307" s="52"/>
      <c r="E307" s="1269">
        <f>SUM(D302:D306)</f>
        <v>0</v>
      </c>
      <c r="F307" s="1258"/>
      <c r="G307" s="69"/>
      <c r="I307" s="1268" t="s">
        <v>134</v>
      </c>
      <c r="J307" s="1257"/>
      <c r="K307" s="1257"/>
      <c r="L307" s="52"/>
      <c r="M307" s="1269">
        <f>SUM(L302:L306)</f>
        <v>0</v>
      </c>
      <c r="N307" s="1258"/>
    </row>
    <row r="308" spans="1:14" ht="20.25" customHeight="1" thickBot="1">
      <c r="A308" s="51"/>
      <c r="B308" s="1248" t="s">
        <v>104</v>
      </c>
      <c r="C308" s="1248"/>
      <c r="D308" s="1248"/>
      <c r="E308" s="1249">
        <f>(E300-E307)</f>
        <v>0</v>
      </c>
      <c r="F308" s="1250"/>
      <c r="G308" s="69"/>
      <c r="I308" s="51"/>
      <c r="J308" s="1248" t="s">
        <v>104</v>
      </c>
      <c r="K308" s="1248"/>
      <c r="L308" s="1248"/>
      <c r="M308" s="1249">
        <f>(M300-M307)</f>
        <v>0</v>
      </c>
      <c r="N308" s="1250"/>
    </row>
    <row r="309" spans="1:14">
      <c r="A309" s="51"/>
      <c r="B309" s="52"/>
      <c r="C309" s="52"/>
      <c r="D309" s="52"/>
      <c r="E309" s="52"/>
      <c r="F309" s="54"/>
      <c r="G309" s="55"/>
      <c r="I309" s="51"/>
      <c r="J309" s="52"/>
      <c r="K309" s="52"/>
      <c r="L309" s="52"/>
      <c r="M309" s="52"/>
      <c r="N309" s="54"/>
    </row>
    <row r="310" spans="1:14">
      <c r="A310" s="51"/>
      <c r="B310" s="52"/>
      <c r="C310" s="52"/>
      <c r="D310" s="52"/>
      <c r="E310" s="52"/>
      <c r="F310" s="54"/>
      <c r="G310" s="55"/>
      <c r="I310" s="51"/>
      <c r="J310" s="52"/>
      <c r="K310" s="52"/>
      <c r="L310" s="52"/>
      <c r="M310" s="52"/>
      <c r="N310" s="54"/>
    </row>
    <row r="311" spans="1:14">
      <c r="A311" s="1253"/>
      <c r="B311" s="1254"/>
      <c r="C311" s="1254"/>
      <c r="D311" s="52" t="s">
        <v>135</v>
      </c>
      <c r="E311" s="52"/>
      <c r="F311" s="54"/>
      <c r="G311" s="55"/>
      <c r="I311" s="1253"/>
      <c r="J311" s="1254"/>
      <c r="K311" s="1254"/>
      <c r="L311" s="52" t="s">
        <v>135</v>
      </c>
      <c r="M311" s="52"/>
      <c r="N311" s="54"/>
    </row>
    <row r="312" spans="1:14">
      <c r="A312" s="1255" t="s">
        <v>136</v>
      </c>
      <c r="B312" s="1256"/>
      <c r="C312" s="1256"/>
      <c r="D312" s="1257" t="s">
        <v>137</v>
      </c>
      <c r="E312" s="1257"/>
      <c r="F312" s="1258"/>
      <c r="G312" s="69"/>
      <c r="I312" s="1255" t="s">
        <v>136</v>
      </c>
      <c r="J312" s="1256"/>
      <c r="K312" s="1256"/>
      <c r="L312" s="1257" t="s">
        <v>137</v>
      </c>
      <c r="M312" s="1257"/>
      <c r="N312" s="1258"/>
    </row>
    <row r="313" spans="1:14" ht="13.5" thickBot="1">
      <c r="A313" s="75"/>
      <c r="B313" s="76"/>
      <c r="C313" s="76"/>
      <c r="D313" s="76"/>
      <c r="E313" s="76"/>
      <c r="F313" s="77"/>
      <c r="G313" s="55"/>
      <c r="I313" s="75"/>
      <c r="J313" s="76"/>
      <c r="K313" s="76"/>
      <c r="L313" s="76"/>
      <c r="M313" s="76"/>
      <c r="N313" s="77"/>
    </row>
    <row r="314" spans="1:14">
      <c r="A314" s="52"/>
      <c r="B314" s="52"/>
      <c r="C314" s="52"/>
      <c r="D314" s="52"/>
      <c r="E314" s="52"/>
      <c r="F314" s="52"/>
      <c r="G314" s="55"/>
      <c r="H314" s="52"/>
      <c r="I314" s="52"/>
      <c r="J314" s="52"/>
      <c r="K314" s="52"/>
      <c r="L314" s="52"/>
      <c r="M314" s="52"/>
      <c r="N314" s="52"/>
    </row>
    <row r="315" spans="1:14" ht="13.5" thickBot="1">
      <c r="G315" s="55"/>
    </row>
    <row r="316" spans="1:14" ht="19.5" customHeight="1">
      <c r="A316" s="1274" t="s">
        <v>138</v>
      </c>
      <c r="B316" s="1275"/>
      <c r="C316" s="1275"/>
      <c r="D316" s="1275"/>
      <c r="E316" s="1275"/>
      <c r="F316" s="1276"/>
      <c r="G316" s="50"/>
      <c r="I316" s="1274" t="s">
        <v>138</v>
      </c>
      <c r="J316" s="1275"/>
      <c r="K316" s="1275"/>
      <c r="L316" s="1275"/>
      <c r="M316" s="1275"/>
      <c r="N316" s="1276"/>
    </row>
    <row r="317" spans="1:14">
      <c r="A317" s="51"/>
      <c r="B317" s="52"/>
      <c r="C317" s="52"/>
      <c r="D317" s="53"/>
      <c r="E317" s="52"/>
      <c r="F317" s="54"/>
      <c r="G317" s="55"/>
      <c r="I317" s="51"/>
      <c r="J317" s="52"/>
      <c r="K317" s="52"/>
      <c r="L317" s="53"/>
      <c r="M317" s="52"/>
      <c r="N317" s="54"/>
    </row>
    <row r="318" spans="1:14">
      <c r="A318" s="56" t="s">
        <v>120</v>
      </c>
      <c r="B318" s="57">
        <f>'Nom. Sic. Sem. 5'!$C$4</f>
        <v>43493</v>
      </c>
      <c r="C318" s="52" t="s">
        <v>16</v>
      </c>
      <c r="D318" s="57">
        <f>'Nom. Sic. Sem. 5'!$G$4</f>
        <v>43499</v>
      </c>
      <c r="E318" s="52" t="s">
        <v>121</v>
      </c>
      <c r="F318" s="54">
        <f>'Nom. Sic. Sem. 5'!$J$4</f>
        <v>0</v>
      </c>
      <c r="G318" s="55"/>
      <c r="I318" s="56" t="s">
        <v>120</v>
      </c>
      <c r="J318" s="57">
        <f>'Nom. Sic. Sem. 5'!$C$4</f>
        <v>43493</v>
      </c>
      <c r="K318" s="52" t="s">
        <v>16</v>
      </c>
      <c r="L318" s="57">
        <f>'Nom. Sic. Sem. 5'!$G$4</f>
        <v>43499</v>
      </c>
      <c r="M318" s="52" t="s">
        <v>121</v>
      </c>
      <c r="N318" s="54">
        <f>'Nom. Sic. Sem. 5'!$J$4</f>
        <v>0</v>
      </c>
    </row>
    <row r="319" spans="1:14">
      <c r="A319" s="1277" t="s">
        <v>122</v>
      </c>
      <c r="B319" s="1278"/>
      <c r="C319" s="1279" t="str">
        <f>'Nom. Sic. Sem. 5'!$B$29</f>
        <v>Ángel Alberto Torrealba</v>
      </c>
      <c r="D319" s="1279"/>
      <c r="E319" s="1279"/>
      <c r="F319" s="1280"/>
      <c r="G319" s="60"/>
      <c r="I319" s="1277" t="s">
        <v>122</v>
      </c>
      <c r="J319" s="1278"/>
      <c r="K319" s="1279" t="str">
        <f>'Nom. Sic. Sem. 5'!$B$30</f>
        <v>Edixon Escalona</v>
      </c>
      <c r="L319" s="1279"/>
      <c r="M319" s="1279"/>
      <c r="N319" s="1280"/>
    </row>
    <row r="320" spans="1:14">
      <c r="A320" s="58"/>
      <c r="B320" s="59"/>
      <c r="C320" s="61"/>
      <c r="D320" s="61"/>
      <c r="E320" s="61"/>
      <c r="F320" s="62"/>
      <c r="G320" s="63"/>
      <c r="I320" s="58"/>
      <c r="J320" s="59"/>
      <c r="K320" s="61"/>
      <c r="L320" s="61"/>
      <c r="M320" s="61"/>
      <c r="N320" s="62"/>
    </row>
    <row r="321" spans="1:14">
      <c r="A321" s="64">
        <f>'Nom. Sic. Sem. 5'!$L$29</f>
        <v>0</v>
      </c>
      <c r="B321" s="52" t="s">
        <v>123</v>
      </c>
      <c r="C321" s="52"/>
      <c r="D321" s="52"/>
      <c r="E321" s="1272">
        <f>'Nom. Sic. Sem. 5'!$M$29</f>
        <v>0</v>
      </c>
      <c r="F321" s="1273"/>
      <c r="G321" s="65"/>
      <c r="I321" s="64">
        <f>'Nom. Sic. Sem. 5'!$L$30</f>
        <v>0</v>
      </c>
      <c r="J321" s="52" t="s">
        <v>123</v>
      </c>
      <c r="K321" s="52"/>
      <c r="L321" s="52"/>
      <c r="M321" s="1272">
        <f>'Nom. Sic. Sem. 5'!$M$30</f>
        <v>0</v>
      </c>
      <c r="N321" s="1273"/>
    </row>
    <row r="322" spans="1:14">
      <c r="A322" s="64"/>
      <c r="B322" s="52"/>
      <c r="C322" s="52"/>
      <c r="D322" s="52"/>
      <c r="E322" s="1272">
        <v>0</v>
      </c>
      <c r="F322" s="1273"/>
      <c r="G322" s="65"/>
      <c r="I322" s="64"/>
      <c r="J322" s="52"/>
      <c r="K322" s="52"/>
      <c r="L322" s="52"/>
      <c r="M322" s="1272">
        <v>0</v>
      </c>
      <c r="N322" s="1273"/>
    </row>
    <row r="323" spans="1:14">
      <c r="A323" s="64"/>
      <c r="B323" s="52" t="s">
        <v>124</v>
      </c>
      <c r="C323" s="52"/>
      <c r="D323" s="52"/>
      <c r="E323" s="1272">
        <f>'Nom. Sic. Sem. 5'!$N$29</f>
        <v>0</v>
      </c>
      <c r="F323" s="1273"/>
      <c r="G323" s="65"/>
      <c r="I323" s="64"/>
      <c r="J323" s="52" t="s">
        <v>124</v>
      </c>
      <c r="K323" s="52"/>
      <c r="L323" s="52"/>
      <c r="M323" s="1272">
        <f>'Nom. Sic. Sem. 5'!$N$30</f>
        <v>0</v>
      </c>
      <c r="N323" s="1273"/>
    </row>
    <row r="324" spans="1:14">
      <c r="A324" s="66">
        <v>0</v>
      </c>
      <c r="B324" s="52" t="s">
        <v>125</v>
      </c>
      <c r="C324" s="52"/>
      <c r="D324" s="52"/>
      <c r="E324" s="1272">
        <v>0</v>
      </c>
      <c r="F324" s="1273"/>
      <c r="G324" s="65"/>
      <c r="I324" s="66">
        <v>0</v>
      </c>
      <c r="J324" s="52" t="s">
        <v>125</v>
      </c>
      <c r="K324" s="52"/>
      <c r="L324" s="52"/>
      <c r="M324" s="1272">
        <v>0</v>
      </c>
      <c r="N324" s="1273"/>
    </row>
    <row r="325" spans="1:14">
      <c r="A325" s="66">
        <v>0</v>
      </c>
      <c r="B325" s="52" t="s">
        <v>126</v>
      </c>
      <c r="C325" s="52"/>
      <c r="D325" s="52"/>
      <c r="E325" s="1272">
        <v>0</v>
      </c>
      <c r="F325" s="1273"/>
      <c r="G325" s="65"/>
      <c r="I325" s="66">
        <v>0</v>
      </c>
      <c r="J325" s="52" t="s">
        <v>126</v>
      </c>
      <c r="K325" s="52"/>
      <c r="L325" s="52"/>
      <c r="M325" s="1272">
        <v>0</v>
      </c>
      <c r="N325" s="1273"/>
    </row>
    <row r="326" spans="1:14">
      <c r="A326" s="67">
        <f>'Nom. Sic. Sem. 5'!$V$29</f>
        <v>0</v>
      </c>
      <c r="B326" s="52" t="s">
        <v>127</v>
      </c>
      <c r="C326" s="52"/>
      <c r="D326" s="52"/>
      <c r="E326" s="1272">
        <f>'Nom. Sic. Sem. 5'!$W$29</f>
        <v>0</v>
      </c>
      <c r="F326" s="1273"/>
      <c r="G326" s="65"/>
      <c r="I326" s="67">
        <f>'Nom. Sic. Sem. 5'!$V$30</f>
        <v>0</v>
      </c>
      <c r="J326" s="52" t="s">
        <v>127</v>
      </c>
      <c r="K326" s="52"/>
      <c r="L326" s="52"/>
      <c r="M326" s="1272">
        <f>'Nom. Sic. Sem. 5'!$W$30</f>
        <v>0</v>
      </c>
      <c r="N326" s="1273"/>
    </row>
    <row r="327" spans="1:14">
      <c r="A327" s="66">
        <f>'Nom. Sic. Sem. 5'!$AB$29</f>
        <v>0</v>
      </c>
      <c r="B327" s="52" t="s">
        <v>128</v>
      </c>
      <c r="C327" s="52"/>
      <c r="D327" s="52"/>
      <c r="E327" s="1272">
        <f>'Nom. Sic. Sem. 5'!$AC$29</f>
        <v>0</v>
      </c>
      <c r="F327" s="1273"/>
      <c r="G327" s="65"/>
      <c r="I327" s="66">
        <f>'Nom. Sic. Sem. 5'!$AB$30</f>
        <v>0</v>
      </c>
      <c r="J327" s="52" t="s">
        <v>128</v>
      </c>
      <c r="K327" s="52"/>
      <c r="L327" s="52"/>
      <c r="M327" s="1272">
        <f>'Nom. Sic. Sem. 5'!$AC$30</f>
        <v>0</v>
      </c>
      <c r="N327" s="1273"/>
    </row>
    <row r="328" spans="1:14">
      <c r="A328" s="66">
        <f>'Nom. Sic. Sem. 5'!$O$29</f>
        <v>0</v>
      </c>
      <c r="B328" s="1267" t="str">
        <f>'Nom. Sic. Sem. 1'!$O$4</f>
        <v>PR / RM /F</v>
      </c>
      <c r="C328" s="1267"/>
      <c r="D328" s="1267"/>
      <c r="E328" s="1272">
        <f>'Nom. Sic. Sem. 5'!$P$29</f>
        <v>0</v>
      </c>
      <c r="F328" s="1273"/>
      <c r="G328" s="65"/>
      <c r="I328" s="66">
        <f>'Nom. Sic. Sem. 5'!$O$30</f>
        <v>0</v>
      </c>
      <c r="J328" s="1267" t="str">
        <f>'Nom. Sic. Sem. 1'!$O$4</f>
        <v>PR / RM /F</v>
      </c>
      <c r="K328" s="1267"/>
      <c r="L328" s="1267"/>
      <c r="M328" s="1272">
        <f>'Nom. Sic. Sem. 5'!$P$30</f>
        <v>0</v>
      </c>
      <c r="N328" s="1273"/>
    </row>
    <row r="329" spans="1:14" ht="16.5" customHeight="1">
      <c r="A329" s="51"/>
      <c r="B329" s="1261" t="s">
        <v>10</v>
      </c>
      <c r="C329" s="1261"/>
      <c r="D329" s="52"/>
      <c r="E329" s="1259">
        <f>SUM(E321:F328)</f>
        <v>0</v>
      </c>
      <c r="F329" s="1262"/>
      <c r="G329" s="69"/>
      <c r="I329" s="51"/>
      <c r="J329" s="1261" t="s">
        <v>10</v>
      </c>
      <c r="K329" s="1261"/>
      <c r="L329" s="52"/>
      <c r="M329" s="1259">
        <f>SUM(M321:N328)</f>
        <v>0</v>
      </c>
      <c r="N329" s="1262"/>
    </row>
    <row r="330" spans="1:14">
      <c r="A330" s="1263" t="s">
        <v>105</v>
      </c>
      <c r="B330" s="1248"/>
      <c r="C330" s="1248"/>
      <c r="D330" s="1248"/>
      <c r="E330" s="1257"/>
      <c r="F330" s="1258"/>
      <c r="G330" s="69"/>
      <c r="I330" s="1263" t="s">
        <v>105</v>
      </c>
      <c r="J330" s="1248"/>
      <c r="K330" s="1248"/>
      <c r="L330" s="1248"/>
      <c r="M330" s="1257"/>
      <c r="N330" s="1258"/>
    </row>
    <row r="331" spans="1:14">
      <c r="A331" s="1266" t="s">
        <v>129</v>
      </c>
      <c r="B331" s="1267"/>
      <c r="C331" s="1267"/>
      <c r="D331" s="73">
        <f>'Nom. Sic. Sem. 5'!$AG$29</f>
        <v>0</v>
      </c>
      <c r="E331" s="52"/>
      <c r="F331" s="54"/>
      <c r="G331" s="55"/>
      <c r="I331" s="1266" t="s">
        <v>129</v>
      </c>
      <c r="J331" s="1267"/>
      <c r="K331" s="1267"/>
      <c r="L331" s="73">
        <f>'Nom. Sic. Sem. 5'!$AG$30</f>
        <v>0</v>
      </c>
      <c r="M331" s="52"/>
      <c r="N331" s="54"/>
    </row>
    <row r="332" spans="1:14">
      <c r="A332" s="1307" t="s">
        <v>203</v>
      </c>
      <c r="B332" s="1267"/>
      <c r="C332" s="1267"/>
      <c r="D332" s="73">
        <f>'Nom. Sic. Sem. 5'!$AE$29</f>
        <v>0</v>
      </c>
      <c r="E332" s="73"/>
      <c r="F332" s="54"/>
      <c r="G332" s="55"/>
      <c r="I332" s="1307" t="s">
        <v>203</v>
      </c>
      <c r="J332" s="1267"/>
      <c r="K332" s="1267"/>
      <c r="L332" s="73">
        <f>'Nom. Sic. Sem. 5'!$AE$30</f>
        <v>0</v>
      </c>
      <c r="M332" s="73"/>
      <c r="N332" s="54"/>
    </row>
    <row r="333" spans="1:14">
      <c r="A333" s="72" t="s">
        <v>131</v>
      </c>
      <c r="B333" s="68"/>
      <c r="C333" s="68"/>
      <c r="D333" s="73">
        <f>'Nom. Sic. Sem. 5'!$AF$29</f>
        <v>0</v>
      </c>
      <c r="E333" s="52"/>
      <c r="F333" s="54"/>
      <c r="G333" s="55"/>
      <c r="I333" s="72" t="s">
        <v>131</v>
      </c>
      <c r="J333" s="68"/>
      <c r="K333" s="68"/>
      <c r="L333" s="73">
        <f>'Nom. Sic. Sem. 5'!$AF$30</f>
        <v>0</v>
      </c>
      <c r="M333" s="52"/>
      <c r="N333" s="54"/>
    </row>
    <row r="334" spans="1:14">
      <c r="A334" s="1266" t="s">
        <v>132</v>
      </c>
      <c r="B334" s="1267"/>
      <c r="C334" s="1267"/>
      <c r="D334" s="73">
        <f>'Nom. Sic. Sem. 5'!$AH$29</f>
        <v>0</v>
      </c>
      <c r="E334" s="52"/>
      <c r="F334" s="54"/>
      <c r="G334" s="55"/>
      <c r="I334" s="1266" t="s">
        <v>132</v>
      </c>
      <c r="J334" s="1267"/>
      <c r="K334" s="1267"/>
      <c r="L334" s="73">
        <f>'Nom. Sic. Sem. 5'!$AH$30</f>
        <v>0</v>
      </c>
      <c r="M334" s="52"/>
      <c r="N334" s="54"/>
    </row>
    <row r="335" spans="1:14">
      <c r="A335" s="1266" t="s">
        <v>133</v>
      </c>
      <c r="B335" s="1267"/>
      <c r="C335" s="1267"/>
      <c r="D335" s="73">
        <f>'Nom. Sic. Sem. 5'!$AI$29</f>
        <v>0</v>
      </c>
      <c r="E335" s="52"/>
      <c r="F335" s="54"/>
      <c r="G335" s="55"/>
      <c r="I335" s="1266" t="s">
        <v>133</v>
      </c>
      <c r="J335" s="1267"/>
      <c r="K335" s="1267"/>
      <c r="L335" s="73">
        <f>'Nom. Sic. Sem. 5'!$AI$30</f>
        <v>0</v>
      </c>
      <c r="M335" s="52"/>
      <c r="N335" s="54"/>
    </row>
    <row r="336" spans="1:14" ht="13.5" thickBot="1">
      <c r="A336" s="1268" t="s">
        <v>134</v>
      </c>
      <c r="B336" s="1257"/>
      <c r="C336" s="1257"/>
      <c r="D336" s="52"/>
      <c r="E336" s="1269">
        <f>SUM(D331:D335)</f>
        <v>0</v>
      </c>
      <c r="F336" s="1258"/>
      <c r="G336" s="69"/>
      <c r="I336" s="1268" t="s">
        <v>134</v>
      </c>
      <c r="J336" s="1257"/>
      <c r="K336" s="1257"/>
      <c r="L336" s="52"/>
      <c r="M336" s="1269">
        <f>SUM(L331:L335)</f>
        <v>0</v>
      </c>
      <c r="N336" s="1258"/>
    </row>
    <row r="337" spans="1:14" ht="20.25" customHeight="1" thickBot="1">
      <c r="A337" s="51"/>
      <c r="B337" s="1248" t="s">
        <v>104</v>
      </c>
      <c r="C337" s="1248"/>
      <c r="D337" s="1248"/>
      <c r="E337" s="1249">
        <f>(E329-E336)</f>
        <v>0</v>
      </c>
      <c r="F337" s="1250"/>
      <c r="G337" s="69"/>
      <c r="I337" s="51"/>
      <c r="J337" s="1248" t="s">
        <v>104</v>
      </c>
      <c r="K337" s="1248"/>
      <c r="L337" s="1248"/>
      <c r="M337" s="1249">
        <f>(M329-M336)</f>
        <v>0</v>
      </c>
      <c r="N337" s="1250"/>
    </row>
    <row r="338" spans="1:14">
      <c r="A338" s="51"/>
      <c r="B338" s="52"/>
      <c r="C338" s="52"/>
      <c r="D338" s="52"/>
      <c r="E338" s="52"/>
      <c r="F338" s="54"/>
      <c r="G338" s="55"/>
      <c r="I338" s="51"/>
      <c r="J338" s="52"/>
      <c r="K338" s="52"/>
      <c r="L338" s="52"/>
      <c r="M338" s="52"/>
      <c r="N338" s="54"/>
    </row>
    <row r="339" spans="1:14">
      <c r="A339" s="51"/>
      <c r="B339" s="52"/>
      <c r="C339" s="52"/>
      <c r="D339" s="52"/>
      <c r="E339" s="52"/>
      <c r="F339" s="54"/>
      <c r="G339" s="55"/>
      <c r="I339" s="51"/>
      <c r="J339" s="52"/>
      <c r="K339" s="52"/>
      <c r="L339" s="52"/>
      <c r="M339" s="52"/>
      <c r="N339" s="54"/>
    </row>
    <row r="340" spans="1:14">
      <c r="A340" s="1253"/>
      <c r="B340" s="1254"/>
      <c r="C340" s="1254"/>
      <c r="D340" s="52" t="s">
        <v>135</v>
      </c>
      <c r="E340" s="52"/>
      <c r="F340" s="54"/>
      <c r="G340" s="55"/>
      <c r="I340" s="1253"/>
      <c r="J340" s="1254"/>
      <c r="K340" s="1254"/>
      <c r="L340" s="52" t="s">
        <v>135</v>
      </c>
      <c r="M340" s="52"/>
      <c r="N340" s="54"/>
    </row>
    <row r="341" spans="1:14">
      <c r="A341" s="1255" t="s">
        <v>136</v>
      </c>
      <c r="B341" s="1256"/>
      <c r="C341" s="1256"/>
      <c r="D341" s="1257" t="s">
        <v>137</v>
      </c>
      <c r="E341" s="1257"/>
      <c r="F341" s="1258"/>
      <c r="G341" s="69"/>
      <c r="I341" s="1255" t="s">
        <v>136</v>
      </c>
      <c r="J341" s="1256"/>
      <c r="K341" s="1256"/>
      <c r="L341" s="1257" t="s">
        <v>137</v>
      </c>
      <c r="M341" s="1257"/>
      <c r="N341" s="1258"/>
    </row>
    <row r="342" spans="1:14" ht="13.5" thickBot="1">
      <c r="A342" s="75"/>
      <c r="B342" s="76"/>
      <c r="C342" s="76"/>
      <c r="D342" s="76"/>
      <c r="E342" s="76"/>
      <c r="F342" s="77"/>
      <c r="G342" s="55"/>
      <c r="I342" s="75"/>
      <c r="J342" s="76"/>
      <c r="K342" s="76"/>
      <c r="L342" s="76"/>
      <c r="M342" s="76"/>
      <c r="N342" s="77"/>
    </row>
    <row r="343" spans="1:14" ht="13.5" thickBot="1">
      <c r="A343" s="81"/>
      <c r="B343" s="52"/>
      <c r="C343" s="52"/>
      <c r="D343" s="52"/>
      <c r="E343" s="1269"/>
      <c r="F343" s="1269"/>
      <c r="G343" s="74"/>
      <c r="H343" s="52"/>
      <c r="I343" s="81"/>
      <c r="J343" s="52"/>
      <c r="K343" s="52"/>
      <c r="L343" s="52"/>
      <c r="M343" s="1269"/>
      <c r="N343" s="1269"/>
    </row>
    <row r="344" spans="1:14" ht="19.5" customHeight="1">
      <c r="A344" s="1274" t="s">
        <v>138</v>
      </c>
      <c r="B344" s="1275"/>
      <c r="C344" s="1275"/>
      <c r="D344" s="1275"/>
      <c r="E344" s="1275"/>
      <c r="F344" s="1276"/>
      <c r="G344" s="50"/>
      <c r="I344" s="1274" t="s">
        <v>138</v>
      </c>
      <c r="J344" s="1275"/>
      <c r="K344" s="1275"/>
      <c r="L344" s="1275"/>
      <c r="M344" s="1275"/>
      <c r="N344" s="1276"/>
    </row>
    <row r="345" spans="1:14">
      <c r="A345" s="51"/>
      <c r="B345" s="52"/>
      <c r="C345" s="52"/>
      <c r="D345" s="53"/>
      <c r="E345" s="52"/>
      <c r="F345" s="54"/>
      <c r="G345" s="55"/>
      <c r="I345" s="51"/>
      <c r="J345" s="52"/>
      <c r="K345" s="52"/>
      <c r="L345" s="53"/>
      <c r="M345" s="52"/>
      <c r="N345" s="54"/>
    </row>
    <row r="346" spans="1:14">
      <c r="A346" s="56" t="s">
        <v>120</v>
      </c>
      <c r="B346" s="57">
        <f>'Nom. Sic. Sem. 5'!$C$4</f>
        <v>43493</v>
      </c>
      <c r="C346" s="52" t="s">
        <v>16</v>
      </c>
      <c r="D346" s="57">
        <f>'Nom. Sic. Sem. 5'!$G$4</f>
        <v>43499</v>
      </c>
      <c r="E346" s="52" t="s">
        <v>121</v>
      </c>
      <c r="F346" s="54">
        <f>'Nom. Sic. Sem. 5'!$J$4</f>
        <v>0</v>
      </c>
      <c r="G346" s="55"/>
      <c r="I346" s="56" t="s">
        <v>120</v>
      </c>
      <c r="J346" s="57">
        <f>'Nom. Sic. Sem. 5'!$C$4</f>
        <v>43493</v>
      </c>
      <c r="K346" s="52" t="s">
        <v>16</v>
      </c>
      <c r="L346" s="57">
        <f>'Nom. Sic. Sem. 5'!$G$4</f>
        <v>43499</v>
      </c>
      <c r="M346" s="52" t="s">
        <v>121</v>
      </c>
      <c r="N346" s="54">
        <f>'Nom. Sic. Sem. 5'!$J$4</f>
        <v>0</v>
      </c>
    </row>
    <row r="347" spans="1:14">
      <c r="A347" s="1277" t="s">
        <v>122</v>
      </c>
      <c r="B347" s="1278"/>
      <c r="C347" s="1279" t="str">
        <f>'Nom. Sic. Sem. 5'!$B$31</f>
        <v>Luis Herrera</v>
      </c>
      <c r="D347" s="1279"/>
      <c r="E347" s="1279"/>
      <c r="F347" s="1280"/>
      <c r="G347" s="60"/>
      <c r="I347" s="1277" t="s">
        <v>122</v>
      </c>
      <c r="J347" s="1278"/>
      <c r="K347" s="1279" t="str">
        <f>'Nom. Sic. Sem. 5'!$B$32</f>
        <v>Nabol Alvarez</v>
      </c>
      <c r="L347" s="1279"/>
      <c r="M347" s="1279"/>
      <c r="N347" s="1280"/>
    </row>
    <row r="348" spans="1:14">
      <c r="A348" s="58"/>
      <c r="B348" s="59"/>
      <c r="C348" s="61"/>
      <c r="D348" s="61"/>
      <c r="E348" s="61"/>
      <c r="F348" s="62"/>
      <c r="G348" s="63"/>
      <c r="I348" s="58"/>
      <c r="J348" s="59"/>
      <c r="K348" s="61"/>
      <c r="L348" s="61"/>
      <c r="M348" s="61"/>
      <c r="N348" s="62"/>
    </row>
    <row r="349" spans="1:14">
      <c r="A349" s="64">
        <f>'Nom. Sic. Sem. 5'!$L$31</f>
        <v>0</v>
      </c>
      <c r="B349" s="52" t="s">
        <v>123</v>
      </c>
      <c r="C349" s="52"/>
      <c r="D349" s="52"/>
      <c r="E349" s="1272">
        <f>'Nom. Sic. Sem. 5'!$M$31</f>
        <v>0</v>
      </c>
      <c r="F349" s="1273"/>
      <c r="G349" s="65"/>
      <c r="I349" s="64">
        <f>'Nom. Sic. Sem. 5'!$L$32</f>
        <v>0</v>
      </c>
      <c r="J349" s="52" t="s">
        <v>123</v>
      </c>
      <c r="K349" s="52"/>
      <c r="L349" s="52"/>
      <c r="M349" s="1272">
        <f>'Nom. Sic. Sem. 5'!$M$32</f>
        <v>0</v>
      </c>
      <c r="N349" s="1273"/>
    </row>
    <row r="350" spans="1:14">
      <c r="A350" s="64"/>
      <c r="B350" s="52"/>
      <c r="C350" s="52"/>
      <c r="D350" s="52"/>
      <c r="E350" s="1272">
        <v>0</v>
      </c>
      <c r="F350" s="1273"/>
      <c r="G350" s="65"/>
      <c r="I350" s="64"/>
      <c r="J350" s="52"/>
      <c r="K350" s="52"/>
      <c r="L350" s="52"/>
      <c r="M350" s="1272">
        <v>0</v>
      </c>
      <c r="N350" s="1273"/>
    </row>
    <row r="351" spans="1:14">
      <c r="A351" s="64"/>
      <c r="B351" s="52" t="s">
        <v>124</v>
      </c>
      <c r="C351" s="52"/>
      <c r="D351" s="52"/>
      <c r="E351" s="1272">
        <f>'Nom. Sic. Sem. 5'!$N$31</f>
        <v>0</v>
      </c>
      <c r="F351" s="1273"/>
      <c r="G351" s="65"/>
      <c r="I351" s="64"/>
      <c r="J351" s="52" t="s">
        <v>124</v>
      </c>
      <c r="K351" s="52"/>
      <c r="L351" s="52"/>
      <c r="M351" s="1272">
        <f>'Nom. Sic. Sem. 5'!$N$32</f>
        <v>0</v>
      </c>
      <c r="N351" s="1273"/>
    </row>
    <row r="352" spans="1:14">
      <c r="A352" s="66">
        <v>0</v>
      </c>
      <c r="B352" s="52" t="s">
        <v>125</v>
      </c>
      <c r="C352" s="52"/>
      <c r="D352" s="52"/>
      <c r="E352" s="1272">
        <v>0</v>
      </c>
      <c r="F352" s="1273"/>
      <c r="G352" s="65"/>
      <c r="I352" s="66">
        <v>0</v>
      </c>
      <c r="J352" s="52" t="s">
        <v>125</v>
      </c>
      <c r="K352" s="52"/>
      <c r="L352" s="52"/>
      <c r="M352" s="1272">
        <v>0</v>
      </c>
      <c r="N352" s="1273"/>
    </row>
    <row r="353" spans="1:14">
      <c r="A353" s="66">
        <v>0</v>
      </c>
      <c r="B353" s="52" t="s">
        <v>126</v>
      </c>
      <c r="C353" s="52"/>
      <c r="D353" s="52"/>
      <c r="E353" s="1272">
        <v>0</v>
      </c>
      <c r="F353" s="1273"/>
      <c r="G353" s="65"/>
      <c r="I353" s="66">
        <v>0</v>
      </c>
      <c r="J353" s="52" t="s">
        <v>126</v>
      </c>
      <c r="K353" s="52"/>
      <c r="L353" s="52"/>
      <c r="M353" s="1272">
        <v>0</v>
      </c>
      <c r="N353" s="1273"/>
    </row>
    <row r="354" spans="1:14">
      <c r="A354" s="67">
        <f>'Nom. Sic. Sem. 5'!$V$31</f>
        <v>0</v>
      </c>
      <c r="B354" s="52" t="s">
        <v>127</v>
      </c>
      <c r="C354" s="52"/>
      <c r="D354" s="52"/>
      <c r="E354" s="1272">
        <f>'Nom. Sic. Sem. 5'!$W$31</f>
        <v>0</v>
      </c>
      <c r="F354" s="1273"/>
      <c r="G354" s="65"/>
      <c r="I354" s="67">
        <f>'Nom. Sic. Sem. 5'!$V$32</f>
        <v>0</v>
      </c>
      <c r="J354" s="52" t="s">
        <v>127</v>
      </c>
      <c r="K354" s="52"/>
      <c r="L354" s="52"/>
      <c r="M354" s="1272">
        <f>'Nom. Sic. Sem. 5'!$W$32</f>
        <v>0</v>
      </c>
      <c r="N354" s="1273"/>
    </row>
    <row r="355" spans="1:14">
      <c r="A355" s="66">
        <f>'Nom. Sic. Sem. 5'!$AB$31</f>
        <v>0</v>
      </c>
      <c r="B355" s="52" t="s">
        <v>128</v>
      </c>
      <c r="C355" s="52"/>
      <c r="D355" s="52"/>
      <c r="E355" s="1272">
        <f>'Nom. Sic. Sem. 5'!$AC$31</f>
        <v>0</v>
      </c>
      <c r="F355" s="1273"/>
      <c r="G355" s="65"/>
      <c r="I355" s="66">
        <f>'Nom. Sic. Sem. 5'!$AB$32</f>
        <v>0</v>
      </c>
      <c r="J355" s="52" t="s">
        <v>128</v>
      </c>
      <c r="K355" s="52"/>
      <c r="L355" s="52"/>
      <c r="M355" s="1272">
        <f>'Nom. Sic. Sem. 5'!$AC$32</f>
        <v>0</v>
      </c>
      <c r="N355" s="1273"/>
    </row>
    <row r="356" spans="1:14">
      <c r="A356" s="66">
        <f>'Nom. Sic. Sem. 5'!$O$31</f>
        <v>0</v>
      </c>
      <c r="B356" s="1267" t="str">
        <f>'Nom. Sic. Sem. 1'!$O$4</f>
        <v>PR / RM /F</v>
      </c>
      <c r="C356" s="1267"/>
      <c r="D356" s="1267"/>
      <c r="E356" s="1272">
        <f>'Nom. Sic. Sem. 5'!$P$31</f>
        <v>0</v>
      </c>
      <c r="F356" s="1273"/>
      <c r="G356" s="65"/>
      <c r="I356" s="66">
        <f>'Nom. Sic. Sem. 5'!$O$32</f>
        <v>0</v>
      </c>
      <c r="J356" s="1267" t="str">
        <f>'Nom. Sic. Sem. 1'!$O$4</f>
        <v>PR / RM /F</v>
      </c>
      <c r="K356" s="1267"/>
      <c r="L356" s="1267"/>
      <c r="M356" s="1272">
        <f>'Nom. Sic. Sem. 5'!$P$32</f>
        <v>0</v>
      </c>
      <c r="N356" s="1273"/>
    </row>
    <row r="357" spans="1:14" ht="16.5" customHeight="1">
      <c r="A357" s="51"/>
      <c r="B357" s="1261" t="s">
        <v>10</v>
      </c>
      <c r="C357" s="1261"/>
      <c r="D357" s="52"/>
      <c r="E357" s="1259">
        <f>SUM(E349:F356)</f>
        <v>0</v>
      </c>
      <c r="F357" s="1262"/>
      <c r="G357" s="69"/>
      <c r="I357" s="51"/>
      <c r="J357" s="1261" t="s">
        <v>10</v>
      </c>
      <c r="K357" s="1261"/>
      <c r="L357" s="52"/>
      <c r="M357" s="1259">
        <f>SUM(M349:N356)</f>
        <v>0</v>
      </c>
      <c r="N357" s="1262"/>
    </row>
    <row r="358" spans="1:14">
      <c r="A358" s="1263" t="s">
        <v>105</v>
      </c>
      <c r="B358" s="1248"/>
      <c r="C358" s="1248"/>
      <c r="D358" s="1248"/>
      <c r="E358" s="1257"/>
      <c r="F358" s="1258"/>
      <c r="G358" s="69"/>
      <c r="I358" s="1263" t="s">
        <v>105</v>
      </c>
      <c r="J358" s="1248"/>
      <c r="K358" s="1248"/>
      <c r="L358" s="1248"/>
      <c r="M358" s="1257"/>
      <c r="N358" s="1258"/>
    </row>
    <row r="359" spans="1:14">
      <c r="A359" s="1266" t="s">
        <v>129</v>
      </c>
      <c r="B359" s="1267"/>
      <c r="C359" s="1267"/>
      <c r="D359" s="73">
        <f>'Nom. Sic. Sem. 5'!$AG$31</f>
        <v>0</v>
      </c>
      <c r="E359" s="52"/>
      <c r="F359" s="54"/>
      <c r="G359" s="55"/>
      <c r="I359" s="1266" t="s">
        <v>129</v>
      </c>
      <c r="J359" s="1267"/>
      <c r="K359" s="1267"/>
      <c r="L359" s="73">
        <f>'Nom. Sic. Sem. 5'!$AG$32</f>
        <v>0</v>
      </c>
      <c r="M359" s="52"/>
      <c r="N359" s="54"/>
    </row>
    <row r="360" spans="1:14">
      <c r="A360" s="1307" t="s">
        <v>203</v>
      </c>
      <c r="B360" s="1267"/>
      <c r="C360" s="1267"/>
      <c r="D360" s="73">
        <f>'Nom. Sic. Sem. 5'!$AE$31</f>
        <v>0</v>
      </c>
      <c r="E360" s="73"/>
      <c r="F360" s="54"/>
      <c r="G360" s="55"/>
      <c r="I360" s="1307" t="s">
        <v>203</v>
      </c>
      <c r="J360" s="1267"/>
      <c r="K360" s="1267"/>
      <c r="L360" s="73">
        <f>'Nom. Sic. Sem. 5'!$AE$32</f>
        <v>0</v>
      </c>
      <c r="M360" s="73"/>
      <c r="N360" s="54"/>
    </row>
    <row r="361" spans="1:14">
      <c r="A361" s="72" t="s">
        <v>131</v>
      </c>
      <c r="B361" s="68"/>
      <c r="C361" s="68"/>
      <c r="D361" s="73">
        <f>'Nom. Sic. Sem. 5'!$AF$31</f>
        <v>0</v>
      </c>
      <c r="E361" s="52"/>
      <c r="F361" s="54"/>
      <c r="G361" s="55"/>
      <c r="I361" s="72" t="s">
        <v>131</v>
      </c>
      <c r="J361" s="68"/>
      <c r="K361" s="68"/>
      <c r="L361" s="73">
        <f>'Nom. Sic. Sem. 5'!$AF$32</f>
        <v>0</v>
      </c>
      <c r="M361" s="52"/>
      <c r="N361" s="54"/>
    </row>
    <row r="362" spans="1:14">
      <c r="A362" s="1266" t="s">
        <v>132</v>
      </c>
      <c r="B362" s="1267"/>
      <c r="C362" s="1267"/>
      <c r="D362" s="73">
        <f>'Nom. Sic. Sem. 5'!$AH$31</f>
        <v>0</v>
      </c>
      <c r="E362" s="52"/>
      <c r="F362" s="54"/>
      <c r="G362" s="55"/>
      <c r="I362" s="1266" t="s">
        <v>132</v>
      </c>
      <c r="J362" s="1267"/>
      <c r="K362" s="1267"/>
      <c r="L362" s="73">
        <f>'Nom. Sic. Sem. 5'!$AH$32</f>
        <v>0</v>
      </c>
      <c r="M362" s="52"/>
      <c r="N362" s="54"/>
    </row>
    <row r="363" spans="1:14">
      <c r="A363" s="1266" t="s">
        <v>133</v>
      </c>
      <c r="B363" s="1267"/>
      <c r="C363" s="1267"/>
      <c r="D363" s="73">
        <f>'Nom. Sic. Sem. 5'!$AI$31</f>
        <v>0</v>
      </c>
      <c r="E363" s="52"/>
      <c r="F363" s="54"/>
      <c r="G363" s="55"/>
      <c r="I363" s="1266" t="s">
        <v>133</v>
      </c>
      <c r="J363" s="1267"/>
      <c r="K363" s="1267"/>
      <c r="L363" s="73">
        <f>'Nom. Sic. Sem. 5'!$AI$32</f>
        <v>0</v>
      </c>
      <c r="M363" s="52"/>
      <c r="N363" s="54"/>
    </row>
    <row r="364" spans="1:14" ht="13.5" thickBot="1">
      <c r="A364" s="1268" t="s">
        <v>134</v>
      </c>
      <c r="B364" s="1257"/>
      <c r="C364" s="1257"/>
      <c r="D364" s="52"/>
      <c r="E364" s="1269">
        <f>SUM(D359:D363)</f>
        <v>0</v>
      </c>
      <c r="F364" s="1258"/>
      <c r="G364" s="69"/>
      <c r="I364" s="1268" t="s">
        <v>134</v>
      </c>
      <c r="J364" s="1257"/>
      <c r="K364" s="1257"/>
      <c r="L364" s="52"/>
      <c r="M364" s="1269">
        <f>SUM(L359:L363)</f>
        <v>0</v>
      </c>
      <c r="N364" s="1258"/>
    </row>
    <row r="365" spans="1:14" ht="20.25" customHeight="1" thickBot="1">
      <c r="A365" s="51"/>
      <c r="B365" s="1248" t="s">
        <v>104</v>
      </c>
      <c r="C365" s="1248"/>
      <c r="D365" s="1248"/>
      <c r="E365" s="1249">
        <f>(E357-E364)</f>
        <v>0</v>
      </c>
      <c r="F365" s="1250"/>
      <c r="G365" s="69"/>
      <c r="I365" s="51"/>
      <c r="J365" s="1248" t="s">
        <v>104</v>
      </c>
      <c r="K365" s="1248"/>
      <c r="L365" s="1248"/>
      <c r="M365" s="1249">
        <f>(M357-M364)</f>
        <v>0</v>
      </c>
      <c r="N365" s="1250"/>
    </row>
    <row r="366" spans="1:14">
      <c r="A366" s="51"/>
      <c r="B366" s="52"/>
      <c r="C366" s="52"/>
      <c r="D366" s="52"/>
      <c r="E366" s="52"/>
      <c r="F366" s="54"/>
      <c r="G366" s="55"/>
      <c r="I366" s="51"/>
      <c r="J366" s="52"/>
      <c r="K366" s="52"/>
      <c r="L366" s="52"/>
      <c r="M366" s="52"/>
      <c r="N366" s="54"/>
    </row>
    <row r="367" spans="1:14">
      <c r="A367" s="51"/>
      <c r="B367" s="52"/>
      <c r="C367" s="52"/>
      <c r="D367" s="52"/>
      <c r="E367" s="52"/>
      <c r="F367" s="54"/>
      <c r="G367" s="55"/>
      <c r="I367" s="51"/>
      <c r="J367" s="52"/>
      <c r="K367" s="52"/>
      <c r="L367" s="52"/>
      <c r="M367" s="52"/>
      <c r="N367" s="54"/>
    </row>
    <row r="368" spans="1:14">
      <c r="A368" s="1253"/>
      <c r="B368" s="1254"/>
      <c r="C368" s="1254"/>
      <c r="D368" s="52" t="s">
        <v>135</v>
      </c>
      <c r="E368" s="52"/>
      <c r="F368" s="54"/>
      <c r="G368" s="55"/>
      <c r="I368" s="1253"/>
      <c r="J368" s="1254"/>
      <c r="K368" s="1254"/>
      <c r="L368" s="52" t="s">
        <v>135</v>
      </c>
      <c r="M368" s="52"/>
      <c r="N368" s="54"/>
    </row>
    <row r="369" spans="1:14">
      <c r="A369" s="1255" t="s">
        <v>136</v>
      </c>
      <c r="B369" s="1256"/>
      <c r="C369" s="1256"/>
      <c r="D369" s="1257" t="s">
        <v>137</v>
      </c>
      <c r="E369" s="1257"/>
      <c r="F369" s="1258"/>
      <c r="G369" s="69"/>
      <c r="I369" s="1255" t="s">
        <v>136</v>
      </c>
      <c r="J369" s="1256"/>
      <c r="K369" s="1256"/>
      <c r="L369" s="1257" t="s">
        <v>137</v>
      </c>
      <c r="M369" s="1257"/>
      <c r="N369" s="1258"/>
    </row>
    <row r="370" spans="1:14" ht="13.5" thickBot="1">
      <c r="A370" s="75"/>
      <c r="B370" s="76"/>
      <c r="C370" s="76"/>
      <c r="D370" s="76"/>
      <c r="E370" s="76"/>
      <c r="F370" s="77"/>
      <c r="G370" s="55"/>
      <c r="I370" s="75"/>
      <c r="J370" s="76"/>
      <c r="K370" s="76"/>
      <c r="L370" s="76"/>
      <c r="M370" s="76"/>
      <c r="N370" s="77"/>
    </row>
    <row r="371" spans="1:14">
      <c r="A371" s="52"/>
      <c r="B371" s="52"/>
      <c r="C371" s="52"/>
      <c r="D371" s="52"/>
      <c r="E371" s="52"/>
      <c r="F371" s="52"/>
      <c r="G371" s="55"/>
      <c r="H371" s="52"/>
      <c r="I371" s="52"/>
      <c r="J371" s="52"/>
      <c r="K371" s="52"/>
      <c r="L371" s="52"/>
      <c r="M371" s="52"/>
      <c r="N371" s="52"/>
    </row>
    <row r="372" spans="1:14" ht="13.5" thickBot="1">
      <c r="G372" s="55"/>
    </row>
    <row r="373" spans="1:14" ht="19.5" customHeight="1">
      <c r="A373" s="1274" t="s">
        <v>138</v>
      </c>
      <c r="B373" s="1275"/>
      <c r="C373" s="1275"/>
      <c r="D373" s="1275"/>
      <c r="E373" s="1275"/>
      <c r="F373" s="1276"/>
      <c r="G373" s="50"/>
      <c r="I373" s="1274" t="s">
        <v>138</v>
      </c>
      <c r="J373" s="1275"/>
      <c r="K373" s="1275"/>
      <c r="L373" s="1275"/>
      <c r="M373" s="1275"/>
      <c r="N373" s="1276"/>
    </row>
    <row r="374" spans="1:14">
      <c r="A374" s="51"/>
      <c r="B374" s="52"/>
      <c r="C374" s="52"/>
      <c r="D374" s="53"/>
      <c r="E374" s="52"/>
      <c r="F374" s="54"/>
      <c r="G374" s="55"/>
      <c r="I374" s="51"/>
      <c r="J374" s="52"/>
      <c r="K374" s="52"/>
      <c r="L374" s="53"/>
      <c r="M374" s="52"/>
      <c r="N374" s="54"/>
    </row>
    <row r="375" spans="1:14">
      <c r="A375" s="56" t="s">
        <v>120</v>
      </c>
      <c r="B375" s="57">
        <f>'Nom. Sic. Sem. 5'!$C$4</f>
        <v>43493</v>
      </c>
      <c r="C375" s="52" t="s">
        <v>16</v>
      </c>
      <c r="D375" s="57">
        <f>'Nom. Sic. Sem. 5'!$G$4</f>
        <v>43499</v>
      </c>
      <c r="E375" s="52" t="s">
        <v>121</v>
      </c>
      <c r="F375" s="54">
        <f>'Nom. Sic. Sem. 5'!$J$4</f>
        <v>0</v>
      </c>
      <c r="G375" s="55"/>
      <c r="I375" s="56" t="s">
        <v>120</v>
      </c>
      <c r="J375" s="57">
        <f>'Nom. Sic. Sem. 5'!$C$4</f>
        <v>43493</v>
      </c>
      <c r="K375" s="52" t="s">
        <v>16</v>
      </c>
      <c r="L375" s="57">
        <f>'Nom. Sic. Sem. 5'!$G$4</f>
        <v>43499</v>
      </c>
      <c r="M375" s="52" t="s">
        <v>121</v>
      </c>
      <c r="N375" s="54">
        <f>'Nom. Sic. Sem. 5'!$J$4</f>
        <v>0</v>
      </c>
    </row>
    <row r="376" spans="1:14">
      <c r="A376" s="1277" t="s">
        <v>122</v>
      </c>
      <c r="B376" s="1278"/>
      <c r="C376" s="1279" t="str">
        <f>'Nom. Sic. Sem. 5'!$B$33</f>
        <v>Libardo A. Torrealba</v>
      </c>
      <c r="D376" s="1279"/>
      <c r="E376" s="1279"/>
      <c r="F376" s="1280"/>
      <c r="G376" s="60"/>
      <c r="I376" s="1277" t="s">
        <v>122</v>
      </c>
      <c r="J376" s="1278"/>
      <c r="K376" s="1279" t="str">
        <f>'Nom. Sic. Sem. 5'!$B$34</f>
        <v>Jorge R. Garcia</v>
      </c>
      <c r="L376" s="1279"/>
      <c r="M376" s="1279"/>
      <c r="N376" s="1280"/>
    </row>
    <row r="377" spans="1:14">
      <c r="A377" s="58"/>
      <c r="B377" s="59"/>
      <c r="C377" s="61"/>
      <c r="D377" s="61"/>
      <c r="E377" s="61"/>
      <c r="F377" s="62"/>
      <c r="G377" s="63"/>
      <c r="I377" s="58"/>
      <c r="J377" s="59"/>
      <c r="K377" s="61"/>
      <c r="L377" s="61"/>
      <c r="M377" s="61"/>
      <c r="N377" s="62"/>
    </row>
    <row r="378" spans="1:14">
      <c r="A378" s="64">
        <f>'Nom. Sic. Sem. 5'!$L$33</f>
        <v>0</v>
      </c>
      <c r="B378" s="52" t="s">
        <v>123</v>
      </c>
      <c r="C378" s="52"/>
      <c r="D378" s="52"/>
      <c r="E378" s="1272">
        <f>'Nom. Sic. Sem. 5'!$M$33</f>
        <v>0</v>
      </c>
      <c r="F378" s="1273"/>
      <c r="G378" s="65"/>
      <c r="I378" s="64">
        <f>'Nom. Sic. Sem. 5'!$L$34</f>
        <v>0</v>
      </c>
      <c r="J378" s="52" t="s">
        <v>123</v>
      </c>
      <c r="K378" s="52"/>
      <c r="L378" s="52"/>
      <c r="M378" s="1272">
        <f>'Nom. Sic. Sem. 5'!$M$34</f>
        <v>0</v>
      </c>
      <c r="N378" s="1273"/>
    </row>
    <row r="379" spans="1:14">
      <c r="A379" s="64"/>
      <c r="B379" s="52"/>
      <c r="C379" s="52"/>
      <c r="D379" s="52"/>
      <c r="E379" s="1272">
        <v>0</v>
      </c>
      <c r="F379" s="1273"/>
      <c r="G379" s="65"/>
      <c r="I379" s="64"/>
      <c r="J379" s="52"/>
      <c r="K379" s="52"/>
      <c r="L379" s="52"/>
      <c r="M379" s="1272">
        <v>0</v>
      </c>
      <c r="N379" s="1273"/>
    </row>
    <row r="380" spans="1:14">
      <c r="A380" s="64"/>
      <c r="B380" s="52" t="s">
        <v>124</v>
      </c>
      <c r="C380" s="52"/>
      <c r="D380" s="52"/>
      <c r="E380" s="1272">
        <f>'Nom. Sic. Sem. 5'!$N$33</f>
        <v>0</v>
      </c>
      <c r="F380" s="1273"/>
      <c r="G380" s="65"/>
      <c r="I380" s="64"/>
      <c r="J380" s="52" t="s">
        <v>124</v>
      </c>
      <c r="K380" s="52"/>
      <c r="L380" s="52"/>
      <c r="M380" s="1272">
        <f>'Nom. Sic. Sem. 5'!$N$34</f>
        <v>0</v>
      </c>
      <c r="N380" s="1273"/>
    </row>
    <row r="381" spans="1:14">
      <c r="A381" s="66">
        <v>0</v>
      </c>
      <c r="B381" s="52" t="s">
        <v>125</v>
      </c>
      <c r="C381" s="52"/>
      <c r="D381" s="52"/>
      <c r="E381" s="1272">
        <v>0</v>
      </c>
      <c r="F381" s="1273"/>
      <c r="G381" s="65"/>
      <c r="I381" s="66">
        <v>0</v>
      </c>
      <c r="J381" s="52" t="s">
        <v>125</v>
      </c>
      <c r="K381" s="52"/>
      <c r="L381" s="52"/>
      <c r="M381" s="1272">
        <v>0</v>
      </c>
      <c r="N381" s="1273"/>
    </row>
    <row r="382" spans="1:14">
      <c r="A382" s="66">
        <v>0</v>
      </c>
      <c r="B382" s="52" t="s">
        <v>126</v>
      </c>
      <c r="C382" s="52"/>
      <c r="D382" s="52"/>
      <c r="E382" s="1272">
        <v>0</v>
      </c>
      <c r="F382" s="1273"/>
      <c r="G382" s="65"/>
      <c r="I382" s="66">
        <v>0</v>
      </c>
      <c r="J382" s="52" t="s">
        <v>126</v>
      </c>
      <c r="K382" s="52"/>
      <c r="L382" s="52"/>
      <c r="M382" s="1272">
        <v>0</v>
      </c>
      <c r="N382" s="1273"/>
    </row>
    <row r="383" spans="1:14">
      <c r="A383" s="67">
        <f>'Nom. Sic. Sem. 5'!$V$33</f>
        <v>0</v>
      </c>
      <c r="B383" s="52" t="s">
        <v>127</v>
      </c>
      <c r="C383" s="52"/>
      <c r="D383" s="52"/>
      <c r="E383" s="1272">
        <f>'Nom. Sic. Sem. 5'!$W$33</f>
        <v>0</v>
      </c>
      <c r="F383" s="1273"/>
      <c r="G383" s="65"/>
      <c r="I383" s="67">
        <f>'Nom. Sic. Sem. 5'!$V$34</f>
        <v>0</v>
      </c>
      <c r="J383" s="52" t="s">
        <v>127</v>
      </c>
      <c r="K383" s="52"/>
      <c r="L383" s="52"/>
      <c r="M383" s="1272">
        <f>'Nom. Sic. Sem. 5'!$W$34</f>
        <v>0</v>
      </c>
      <c r="N383" s="1273"/>
    </row>
    <row r="384" spans="1:14">
      <c r="A384" s="66">
        <f>'Nom. Sic. Sem. 5'!$AB$33</f>
        <v>0</v>
      </c>
      <c r="B384" s="52" t="s">
        <v>128</v>
      </c>
      <c r="C384" s="52"/>
      <c r="D384" s="52"/>
      <c r="E384" s="1272">
        <f>'Nom. Sic. Sem. 5'!$AC$33</f>
        <v>0</v>
      </c>
      <c r="F384" s="1273"/>
      <c r="G384" s="65"/>
      <c r="I384" s="66">
        <f>'Nom. Sic. Sem. 5'!$AB$34</f>
        <v>0</v>
      </c>
      <c r="J384" s="52" t="s">
        <v>128</v>
      </c>
      <c r="K384" s="52"/>
      <c r="L384" s="52"/>
      <c r="M384" s="1272">
        <f>'Nom. Sic. Sem. 5'!$AC$34</f>
        <v>0</v>
      </c>
      <c r="N384" s="1273"/>
    </row>
    <row r="385" spans="1:14">
      <c r="A385" s="66">
        <f>'Nom. Sic. Sem. 5'!$O$33</f>
        <v>0</v>
      </c>
      <c r="B385" s="1267" t="str">
        <f>'Nom. Sic. Sem. 1'!$O$4</f>
        <v>PR / RM /F</v>
      </c>
      <c r="C385" s="1267"/>
      <c r="D385" s="1267"/>
      <c r="E385" s="1272">
        <f>'Nom. Sic. Sem. 5'!$P$33</f>
        <v>0</v>
      </c>
      <c r="F385" s="1273"/>
      <c r="G385" s="65"/>
      <c r="I385" s="66">
        <f>'Nom. Sic. Sem. 5'!$O$34</f>
        <v>0</v>
      </c>
      <c r="J385" s="1267" t="str">
        <f>'Nom. Sic. Sem. 1'!$O$4</f>
        <v>PR / RM /F</v>
      </c>
      <c r="K385" s="1267"/>
      <c r="L385" s="1267"/>
      <c r="M385" s="1272">
        <f>'Nom. Sic. Sem. 5'!$P$34</f>
        <v>0</v>
      </c>
      <c r="N385" s="1273"/>
    </row>
    <row r="386" spans="1:14" ht="16.5" customHeight="1">
      <c r="A386" s="51"/>
      <c r="B386" s="1261" t="s">
        <v>10</v>
      </c>
      <c r="C386" s="1261"/>
      <c r="D386" s="52"/>
      <c r="E386" s="1259">
        <f>SUM(E378:F385)</f>
        <v>0</v>
      </c>
      <c r="F386" s="1262"/>
      <c r="G386" s="69"/>
      <c r="I386" s="51"/>
      <c r="J386" s="1261" t="s">
        <v>10</v>
      </c>
      <c r="K386" s="1261"/>
      <c r="L386" s="52"/>
      <c r="M386" s="1259">
        <f>SUM(M378:N385)</f>
        <v>0</v>
      </c>
      <c r="N386" s="1262"/>
    </row>
    <row r="387" spans="1:14">
      <c r="A387" s="1263" t="s">
        <v>105</v>
      </c>
      <c r="B387" s="1248"/>
      <c r="C387" s="1248"/>
      <c r="D387" s="1248"/>
      <c r="E387" s="1257"/>
      <c r="F387" s="1258"/>
      <c r="G387" s="69"/>
      <c r="I387" s="1263" t="s">
        <v>105</v>
      </c>
      <c r="J387" s="1248"/>
      <c r="K387" s="1248"/>
      <c r="L387" s="1248"/>
      <c r="M387" s="1257"/>
      <c r="N387" s="1258"/>
    </row>
    <row r="388" spans="1:14">
      <c r="A388" s="1266" t="s">
        <v>129</v>
      </c>
      <c r="B388" s="1267"/>
      <c r="C388" s="1267"/>
      <c r="D388" s="73">
        <f>'Nom. Sic. Sem. 5'!$AG$33</f>
        <v>0</v>
      </c>
      <c r="E388" s="52"/>
      <c r="F388" s="54"/>
      <c r="G388" s="55"/>
      <c r="I388" s="1266" t="s">
        <v>129</v>
      </c>
      <c r="J388" s="1267"/>
      <c r="K388" s="1267"/>
      <c r="L388" s="73">
        <f>'Nom. Sic. Sem. 5'!$AG$34</f>
        <v>0</v>
      </c>
      <c r="M388" s="52"/>
      <c r="N388" s="54"/>
    </row>
    <row r="389" spans="1:14">
      <c r="A389" s="1307" t="s">
        <v>203</v>
      </c>
      <c r="B389" s="1267"/>
      <c r="C389" s="1267"/>
      <c r="D389" s="73">
        <f>'Nom. Sic. Sem. 5'!$AE$33</f>
        <v>0</v>
      </c>
      <c r="E389" s="73"/>
      <c r="F389" s="54"/>
      <c r="G389" s="55"/>
      <c r="I389" s="1307" t="s">
        <v>203</v>
      </c>
      <c r="J389" s="1267"/>
      <c r="K389" s="1267"/>
      <c r="L389" s="73">
        <f>'Nom. Sic. Sem. 5'!$AE$34</f>
        <v>0</v>
      </c>
      <c r="M389" s="73"/>
      <c r="N389" s="54"/>
    </row>
    <row r="390" spans="1:14">
      <c r="A390" s="72" t="s">
        <v>131</v>
      </c>
      <c r="B390" s="68"/>
      <c r="C390" s="68"/>
      <c r="D390" s="73">
        <f>'Nom. Sic. Sem. 5'!$AF$33</f>
        <v>0</v>
      </c>
      <c r="E390" s="52"/>
      <c r="F390" s="54"/>
      <c r="G390" s="55"/>
      <c r="I390" s="72" t="s">
        <v>131</v>
      </c>
      <c r="J390" s="68"/>
      <c r="K390" s="68"/>
      <c r="L390" s="73">
        <f>'Nom. Sic. Sem. 5'!$AF$34</f>
        <v>0</v>
      </c>
      <c r="M390" s="52"/>
      <c r="N390" s="54"/>
    </row>
    <row r="391" spans="1:14">
      <c r="A391" s="1266" t="s">
        <v>132</v>
      </c>
      <c r="B391" s="1267"/>
      <c r="C391" s="1267"/>
      <c r="D391" s="73">
        <f>'Nom. Sic. Sem. 5'!$AH$33</f>
        <v>0</v>
      </c>
      <c r="E391" s="52"/>
      <c r="F391" s="54"/>
      <c r="G391" s="55"/>
      <c r="I391" s="1266" t="s">
        <v>132</v>
      </c>
      <c r="J391" s="1267"/>
      <c r="K391" s="1267"/>
      <c r="L391" s="73">
        <f>'Nom. Sic. Sem. 5'!$AH$34</f>
        <v>0</v>
      </c>
      <c r="M391" s="52"/>
      <c r="N391" s="54"/>
    </row>
    <row r="392" spans="1:14">
      <c r="A392" s="1266" t="s">
        <v>133</v>
      </c>
      <c r="B392" s="1267"/>
      <c r="C392" s="1267"/>
      <c r="D392" s="73">
        <f>'Nom. Sic. Sem. 5'!$AI$33</f>
        <v>0</v>
      </c>
      <c r="E392" s="52"/>
      <c r="F392" s="54"/>
      <c r="G392" s="55"/>
      <c r="I392" s="1266" t="s">
        <v>133</v>
      </c>
      <c r="J392" s="1267"/>
      <c r="K392" s="1267"/>
      <c r="L392" s="73">
        <f>'Nom. Sic. Sem. 5'!$AI$34</f>
        <v>0</v>
      </c>
      <c r="M392" s="52"/>
      <c r="N392" s="54"/>
    </row>
    <row r="393" spans="1:14" ht="13.5" thickBot="1">
      <c r="A393" s="1268" t="s">
        <v>134</v>
      </c>
      <c r="B393" s="1257"/>
      <c r="C393" s="1257"/>
      <c r="D393" s="52"/>
      <c r="E393" s="1269">
        <f>SUM(D388:D392)</f>
        <v>0</v>
      </c>
      <c r="F393" s="1258"/>
      <c r="G393" s="69"/>
      <c r="I393" s="1268" t="s">
        <v>134</v>
      </c>
      <c r="J393" s="1257"/>
      <c r="K393" s="1257"/>
      <c r="L393" s="52"/>
      <c r="M393" s="1269">
        <f>SUM(L388:L392)</f>
        <v>0</v>
      </c>
      <c r="N393" s="1258"/>
    </row>
    <row r="394" spans="1:14" ht="20.25" customHeight="1" thickBot="1">
      <c r="A394" s="51"/>
      <c r="B394" s="1248" t="s">
        <v>104</v>
      </c>
      <c r="C394" s="1248"/>
      <c r="D394" s="1248"/>
      <c r="E394" s="1249">
        <f>(E386-E393)</f>
        <v>0</v>
      </c>
      <c r="F394" s="1250"/>
      <c r="G394" s="69"/>
      <c r="I394" s="51"/>
      <c r="J394" s="1248" t="s">
        <v>104</v>
      </c>
      <c r="K394" s="1248"/>
      <c r="L394" s="1248"/>
      <c r="M394" s="1249">
        <f>(M386-M393)</f>
        <v>0</v>
      </c>
      <c r="N394" s="1250"/>
    </row>
    <row r="395" spans="1:14">
      <c r="A395" s="51"/>
      <c r="B395" s="52"/>
      <c r="C395" s="52"/>
      <c r="D395" s="52"/>
      <c r="E395" s="52"/>
      <c r="F395" s="54"/>
      <c r="G395" s="55"/>
      <c r="I395" s="51"/>
      <c r="J395" s="52"/>
      <c r="K395" s="52"/>
      <c r="L395" s="52"/>
      <c r="M395" s="52"/>
      <c r="N395" s="54"/>
    </row>
    <row r="396" spans="1:14">
      <c r="A396" s="51"/>
      <c r="B396" s="52"/>
      <c r="C396" s="52"/>
      <c r="D396" s="52"/>
      <c r="E396" s="52"/>
      <c r="F396" s="54"/>
      <c r="G396" s="55"/>
      <c r="I396" s="51"/>
      <c r="J396" s="52"/>
      <c r="K396" s="52"/>
      <c r="L396" s="52"/>
      <c r="M396" s="52"/>
      <c r="N396" s="54"/>
    </row>
    <row r="397" spans="1:14">
      <c r="A397" s="1253"/>
      <c r="B397" s="1254"/>
      <c r="C397" s="1254"/>
      <c r="D397" s="52" t="s">
        <v>135</v>
      </c>
      <c r="E397" s="52"/>
      <c r="F397" s="54"/>
      <c r="G397" s="55"/>
      <c r="I397" s="1253"/>
      <c r="J397" s="1254"/>
      <c r="K397" s="1254"/>
      <c r="L397" s="52" t="s">
        <v>135</v>
      </c>
      <c r="M397" s="52"/>
      <c r="N397" s="54"/>
    </row>
    <row r="398" spans="1:14">
      <c r="A398" s="1255" t="s">
        <v>136</v>
      </c>
      <c r="B398" s="1256"/>
      <c r="C398" s="1256"/>
      <c r="D398" s="1257" t="s">
        <v>137</v>
      </c>
      <c r="E398" s="1257"/>
      <c r="F398" s="1258"/>
      <c r="G398" s="69"/>
      <c r="I398" s="1255" t="s">
        <v>136</v>
      </c>
      <c r="J398" s="1256"/>
      <c r="K398" s="1256"/>
      <c r="L398" s="1257" t="s">
        <v>137</v>
      </c>
      <c r="M398" s="1257"/>
      <c r="N398" s="1258"/>
    </row>
    <row r="399" spans="1:14" ht="13.5" thickBot="1">
      <c r="A399" s="75"/>
      <c r="B399" s="76"/>
      <c r="C399" s="76"/>
      <c r="D399" s="76"/>
      <c r="E399" s="76"/>
      <c r="F399" s="77"/>
      <c r="G399" s="55"/>
      <c r="I399" s="75"/>
      <c r="J399" s="76"/>
      <c r="K399" s="76"/>
      <c r="L399" s="76"/>
      <c r="M399" s="76"/>
      <c r="N399" s="77"/>
    </row>
    <row r="400" spans="1:14" ht="13.5" thickBot="1">
      <c r="A400" s="1267"/>
      <c r="B400" s="1267"/>
      <c r="C400" s="1267"/>
      <c r="D400" s="73"/>
      <c r="E400" s="52"/>
      <c r="F400" s="52"/>
      <c r="G400" s="52"/>
      <c r="H400" s="52"/>
      <c r="I400" s="1267"/>
      <c r="J400" s="1267"/>
      <c r="K400" s="1267"/>
      <c r="L400" s="73"/>
      <c r="M400" s="52"/>
      <c r="N400" s="52"/>
    </row>
    <row r="401" spans="1:14" ht="19.5" customHeight="1">
      <c r="A401" s="1274" t="s">
        <v>138</v>
      </c>
      <c r="B401" s="1275"/>
      <c r="C401" s="1275"/>
      <c r="D401" s="1275"/>
      <c r="E401" s="1275"/>
      <c r="F401" s="1276"/>
      <c r="G401" s="50"/>
      <c r="I401" s="1274" t="s">
        <v>138</v>
      </c>
      <c r="J401" s="1275"/>
      <c r="K401" s="1275"/>
      <c r="L401" s="1275"/>
      <c r="M401" s="1275"/>
      <c r="N401" s="1276"/>
    </row>
    <row r="402" spans="1:14">
      <c r="A402" s="51"/>
      <c r="B402" s="52"/>
      <c r="C402" s="52"/>
      <c r="D402" s="53"/>
      <c r="E402" s="52"/>
      <c r="F402" s="54"/>
      <c r="G402" s="55"/>
      <c r="I402" s="51"/>
      <c r="J402" s="52"/>
      <c r="K402" s="52"/>
      <c r="L402" s="53"/>
      <c r="M402" s="52"/>
      <c r="N402" s="54"/>
    </row>
    <row r="403" spans="1:14">
      <c r="A403" s="56" t="s">
        <v>120</v>
      </c>
      <c r="B403" s="57">
        <f>'Nom. Sic. Sem. 5'!$C$4</f>
        <v>43493</v>
      </c>
      <c r="C403" s="52" t="s">
        <v>16</v>
      </c>
      <c r="D403" s="57">
        <f>'Nom. Sic. Sem. 5'!$G$4</f>
        <v>43499</v>
      </c>
      <c r="E403" s="52" t="s">
        <v>121</v>
      </c>
      <c r="F403" s="54">
        <f>'Nom. Sic. Sem. 5'!$J$4</f>
        <v>0</v>
      </c>
      <c r="G403" s="55"/>
      <c r="I403" s="56" t="s">
        <v>120</v>
      </c>
      <c r="J403" s="57">
        <f>'Nom. Sic. Sem. 5'!$C$4</f>
        <v>43493</v>
      </c>
      <c r="K403" s="52" t="s">
        <v>16</v>
      </c>
      <c r="L403" s="57">
        <f>'Nom. Sic. Sem. 5'!$G$4</f>
        <v>43499</v>
      </c>
      <c r="M403" s="52" t="s">
        <v>121</v>
      </c>
      <c r="N403" s="54">
        <f>'Nom. Sic. Sem. 5'!$J$4</f>
        <v>0</v>
      </c>
    </row>
    <row r="404" spans="1:14">
      <c r="A404" s="1277" t="s">
        <v>122</v>
      </c>
      <c r="B404" s="1278"/>
      <c r="C404" s="1279" t="str">
        <f>'Nom. Sic. Sem. 5'!$B$35</f>
        <v>Armando  Jose Nuñez</v>
      </c>
      <c r="D404" s="1279"/>
      <c r="E404" s="1279"/>
      <c r="F404" s="1280"/>
      <c r="G404" s="60"/>
      <c r="I404" s="1277" t="s">
        <v>122</v>
      </c>
      <c r="J404" s="1278"/>
      <c r="K404" s="1279" t="str">
        <f>'Nom. Sic. Sem. 5'!$B$36</f>
        <v>Jorge Alvarez</v>
      </c>
      <c r="L404" s="1279"/>
      <c r="M404" s="1279"/>
      <c r="N404" s="1280"/>
    </row>
    <row r="405" spans="1:14">
      <c r="A405" s="58"/>
      <c r="B405" s="59"/>
      <c r="C405" s="61"/>
      <c r="D405" s="61"/>
      <c r="E405" s="61"/>
      <c r="F405" s="62"/>
      <c r="G405" s="63"/>
      <c r="I405" s="58"/>
      <c r="J405" s="59"/>
      <c r="K405" s="61"/>
      <c r="L405" s="61"/>
      <c r="M405" s="61"/>
      <c r="N405" s="62"/>
    </row>
    <row r="406" spans="1:14">
      <c r="A406" s="64">
        <f>'Nom. Sic. Sem. 5'!$L$35</f>
        <v>0</v>
      </c>
      <c r="B406" s="52" t="s">
        <v>123</v>
      </c>
      <c r="C406" s="52"/>
      <c r="D406" s="52"/>
      <c r="E406" s="1272">
        <f>'Nom. Sic. Sem. 5'!$M$35</f>
        <v>0</v>
      </c>
      <c r="F406" s="1273"/>
      <c r="G406" s="65"/>
      <c r="I406" s="64">
        <f>'Nom. Sic. Sem. 5'!$L$36</f>
        <v>0</v>
      </c>
      <c r="J406" s="52" t="s">
        <v>123</v>
      </c>
      <c r="K406" s="52"/>
      <c r="L406" s="52"/>
      <c r="M406" s="1272">
        <f>'Nom. Sic. Sem. 5'!$M$36</f>
        <v>0</v>
      </c>
      <c r="N406" s="1273"/>
    </row>
    <row r="407" spans="1:14">
      <c r="A407" s="64"/>
      <c r="B407" s="52"/>
      <c r="C407" s="52"/>
      <c r="D407" s="52"/>
      <c r="E407" s="1272">
        <v>0</v>
      </c>
      <c r="F407" s="1273"/>
      <c r="G407" s="65"/>
      <c r="I407" s="64"/>
      <c r="J407" s="52"/>
      <c r="K407" s="52"/>
      <c r="L407" s="52"/>
      <c r="M407" s="1272">
        <v>0</v>
      </c>
      <c r="N407" s="1273"/>
    </row>
    <row r="408" spans="1:14">
      <c r="A408" s="64"/>
      <c r="B408" s="52" t="s">
        <v>124</v>
      </c>
      <c r="C408" s="52"/>
      <c r="D408" s="52"/>
      <c r="E408" s="1272">
        <f>'Nom. Sic. Sem. 5'!$N$35</f>
        <v>0</v>
      </c>
      <c r="F408" s="1273"/>
      <c r="G408" s="65"/>
      <c r="I408" s="64"/>
      <c r="J408" s="52" t="s">
        <v>124</v>
      </c>
      <c r="K408" s="52"/>
      <c r="L408" s="52"/>
      <c r="M408" s="1272">
        <f>'Nom. Sic. Sem. 5'!$N$36</f>
        <v>0</v>
      </c>
      <c r="N408" s="1273"/>
    </row>
    <row r="409" spans="1:14">
      <c r="A409" s="66">
        <v>0</v>
      </c>
      <c r="B409" s="52" t="s">
        <v>125</v>
      </c>
      <c r="C409" s="52"/>
      <c r="D409" s="52"/>
      <c r="E409" s="1272">
        <v>0</v>
      </c>
      <c r="F409" s="1273"/>
      <c r="G409" s="65"/>
      <c r="I409" s="66">
        <v>0</v>
      </c>
      <c r="J409" s="52" t="s">
        <v>125</v>
      </c>
      <c r="K409" s="52"/>
      <c r="L409" s="52"/>
      <c r="M409" s="1272">
        <v>0</v>
      </c>
      <c r="N409" s="1273"/>
    </row>
    <row r="410" spans="1:14">
      <c r="A410" s="66">
        <v>0</v>
      </c>
      <c r="B410" s="52" t="s">
        <v>126</v>
      </c>
      <c r="C410" s="52"/>
      <c r="D410" s="52"/>
      <c r="E410" s="1272">
        <v>0</v>
      </c>
      <c r="F410" s="1273"/>
      <c r="G410" s="65"/>
      <c r="I410" s="66">
        <v>0</v>
      </c>
      <c r="J410" s="52" t="s">
        <v>126</v>
      </c>
      <c r="K410" s="52"/>
      <c r="L410" s="52"/>
      <c r="M410" s="1272">
        <v>0</v>
      </c>
      <c r="N410" s="1273"/>
    </row>
    <row r="411" spans="1:14">
      <c r="A411" s="67">
        <f>'Nom. Sic. Sem. 5'!$V$35</f>
        <v>0</v>
      </c>
      <c r="B411" s="52" t="s">
        <v>127</v>
      </c>
      <c r="C411" s="52"/>
      <c r="D411" s="52"/>
      <c r="E411" s="1272">
        <f>'Nom. Sic. Sem. 5'!$W$35</f>
        <v>0</v>
      </c>
      <c r="F411" s="1273"/>
      <c r="G411" s="65"/>
      <c r="I411" s="67">
        <f>'Nom. Sic. Sem. 5'!$V$36</f>
        <v>0</v>
      </c>
      <c r="J411" s="52" t="s">
        <v>127</v>
      </c>
      <c r="K411" s="52"/>
      <c r="L411" s="52"/>
      <c r="M411" s="1272">
        <f>'Nom. Sic. Sem. 5'!$W$36</f>
        <v>0</v>
      </c>
      <c r="N411" s="1273"/>
    </row>
    <row r="412" spans="1:14">
      <c r="A412" s="66">
        <f>'Nom. Sic. Sem. 5'!$AB$35</f>
        <v>0</v>
      </c>
      <c r="B412" s="52" t="s">
        <v>128</v>
      </c>
      <c r="C412" s="52"/>
      <c r="D412" s="52"/>
      <c r="E412" s="1272">
        <f>'Nom. Sic. Sem. 5'!$AC$35</f>
        <v>0</v>
      </c>
      <c r="F412" s="1273"/>
      <c r="G412" s="65"/>
      <c r="I412" s="66">
        <f>'Nom. Sic. Sem. 5'!$AB$36</f>
        <v>0</v>
      </c>
      <c r="J412" s="52" t="s">
        <v>128</v>
      </c>
      <c r="K412" s="52"/>
      <c r="L412" s="52"/>
      <c r="M412" s="1272">
        <f>'Nom. Sic. Sem. 5'!$AC$36</f>
        <v>0</v>
      </c>
      <c r="N412" s="1273"/>
    </row>
    <row r="413" spans="1:14">
      <c r="A413" s="66">
        <f>'Nom. Sic. Sem. 5'!$O$35</f>
        <v>0</v>
      </c>
      <c r="B413" s="1267" t="str">
        <f>'Nom. Sic. Sem. 1'!$O$4</f>
        <v>PR / RM /F</v>
      </c>
      <c r="C413" s="1267"/>
      <c r="D413" s="1267"/>
      <c r="E413" s="1272">
        <f>'Nom. Sic. Sem. 5'!$P$35</f>
        <v>0</v>
      </c>
      <c r="F413" s="1273"/>
      <c r="G413" s="65"/>
      <c r="I413" s="66">
        <f>'Nom. Sic. Sem. 5'!$O$36</f>
        <v>0</v>
      </c>
      <c r="J413" s="1267" t="str">
        <f>'Nom. Sic. Sem. 1'!$O$4</f>
        <v>PR / RM /F</v>
      </c>
      <c r="K413" s="1267"/>
      <c r="L413" s="1267"/>
      <c r="M413" s="1272">
        <f>'Nom. Sic. Sem. 5'!$P$36</f>
        <v>0</v>
      </c>
      <c r="N413" s="1273"/>
    </row>
    <row r="414" spans="1:14" ht="16.5" customHeight="1">
      <c r="A414" s="51"/>
      <c r="B414" s="1261" t="s">
        <v>10</v>
      </c>
      <c r="C414" s="1261"/>
      <c r="D414" s="52"/>
      <c r="E414" s="1259">
        <f>SUM(E406:F413)</f>
        <v>0</v>
      </c>
      <c r="F414" s="1262"/>
      <c r="G414" s="69"/>
      <c r="I414" s="51"/>
      <c r="J414" s="1261" t="s">
        <v>10</v>
      </c>
      <c r="K414" s="1261"/>
      <c r="L414" s="52"/>
      <c r="M414" s="1259">
        <f>SUM(M406:N413)</f>
        <v>0</v>
      </c>
      <c r="N414" s="1262"/>
    </row>
    <row r="415" spans="1:14">
      <c r="A415" s="1263" t="s">
        <v>105</v>
      </c>
      <c r="B415" s="1248"/>
      <c r="C415" s="1248"/>
      <c r="D415" s="1248"/>
      <c r="E415" s="1257"/>
      <c r="F415" s="1258"/>
      <c r="G415" s="69"/>
      <c r="I415" s="1263" t="s">
        <v>105</v>
      </c>
      <c r="J415" s="1248"/>
      <c r="K415" s="1248"/>
      <c r="L415" s="1248"/>
      <c r="M415" s="1257"/>
      <c r="N415" s="1258"/>
    </row>
    <row r="416" spans="1:14">
      <c r="A416" s="1266" t="s">
        <v>129</v>
      </c>
      <c r="B416" s="1267"/>
      <c r="C416" s="1267"/>
      <c r="D416" s="73">
        <f>'Nom. Sic. Sem. 5'!$AG$35</f>
        <v>0</v>
      </c>
      <c r="E416" s="52"/>
      <c r="F416" s="54"/>
      <c r="G416" s="55"/>
      <c r="I416" s="1266" t="s">
        <v>129</v>
      </c>
      <c r="J416" s="1267"/>
      <c r="K416" s="1267"/>
      <c r="L416" s="73">
        <f>'Nom. Sic. Sem. 5'!$AG$36</f>
        <v>0</v>
      </c>
      <c r="M416" s="52"/>
      <c r="N416" s="54"/>
    </row>
    <row r="417" spans="1:14">
      <c r="A417" s="1307" t="s">
        <v>203</v>
      </c>
      <c r="B417" s="1267"/>
      <c r="C417" s="1267"/>
      <c r="D417" s="73">
        <f>'Nom. Sic. Sem. 5'!$AE$35</f>
        <v>0</v>
      </c>
      <c r="E417" s="73"/>
      <c r="F417" s="54"/>
      <c r="G417" s="55"/>
      <c r="I417" s="1307" t="s">
        <v>203</v>
      </c>
      <c r="J417" s="1267"/>
      <c r="K417" s="1267"/>
      <c r="L417" s="73">
        <f>'Nom. Sic. Sem. 5'!$AE$36</f>
        <v>0</v>
      </c>
      <c r="M417" s="73"/>
      <c r="N417" s="54"/>
    </row>
    <row r="418" spans="1:14">
      <c r="A418" s="72" t="s">
        <v>131</v>
      </c>
      <c r="B418" s="68"/>
      <c r="C418" s="68"/>
      <c r="D418" s="73">
        <f>'Nom. Sic. Sem. 5'!$AF$35</f>
        <v>0</v>
      </c>
      <c r="E418" s="52"/>
      <c r="F418" s="54"/>
      <c r="G418" s="55"/>
      <c r="I418" s="72" t="s">
        <v>131</v>
      </c>
      <c r="J418" s="68"/>
      <c r="K418" s="68"/>
      <c r="L418" s="73">
        <f>'Nom. Sic. Sem. 5'!$AF$36</f>
        <v>0</v>
      </c>
      <c r="M418" s="52"/>
      <c r="N418" s="54"/>
    </row>
    <row r="419" spans="1:14">
      <c r="A419" s="1266" t="s">
        <v>132</v>
      </c>
      <c r="B419" s="1267"/>
      <c r="C419" s="1267"/>
      <c r="D419" s="73">
        <f>'Nom. Sic. Sem. 5'!$AH$35</f>
        <v>0</v>
      </c>
      <c r="E419" s="52"/>
      <c r="F419" s="54"/>
      <c r="G419" s="55"/>
      <c r="I419" s="1266" t="s">
        <v>132</v>
      </c>
      <c r="J419" s="1267"/>
      <c r="K419" s="1267"/>
      <c r="L419" s="73">
        <f>'Nom. Sic. Sem. 5'!$AH$36</f>
        <v>0</v>
      </c>
      <c r="M419" s="52"/>
      <c r="N419" s="54"/>
    </row>
    <row r="420" spans="1:14">
      <c r="A420" s="1266" t="s">
        <v>133</v>
      </c>
      <c r="B420" s="1267"/>
      <c r="C420" s="1267"/>
      <c r="D420" s="73">
        <f>'Nom. Sic. Sem. 5'!$AI$35</f>
        <v>0</v>
      </c>
      <c r="E420" s="52"/>
      <c r="F420" s="54"/>
      <c r="G420" s="55"/>
      <c r="I420" s="1266" t="s">
        <v>133</v>
      </c>
      <c r="J420" s="1267"/>
      <c r="K420" s="1267"/>
      <c r="L420" s="73">
        <f>'Nom. Sic. Sem. 5'!$AI$36</f>
        <v>0</v>
      </c>
      <c r="M420" s="52"/>
      <c r="N420" s="54"/>
    </row>
    <row r="421" spans="1:14" ht="13.5" thickBot="1">
      <c r="A421" s="1268" t="s">
        <v>134</v>
      </c>
      <c r="B421" s="1257"/>
      <c r="C421" s="1257"/>
      <c r="D421" s="52"/>
      <c r="E421" s="1269">
        <f>SUM(D416:D420)</f>
        <v>0</v>
      </c>
      <c r="F421" s="1258"/>
      <c r="G421" s="69"/>
      <c r="I421" s="1268" t="s">
        <v>134</v>
      </c>
      <c r="J421" s="1257"/>
      <c r="K421" s="1257"/>
      <c r="L421" s="52"/>
      <c r="M421" s="1269">
        <f>SUM(L416:L420)</f>
        <v>0</v>
      </c>
      <c r="N421" s="1258"/>
    </row>
    <row r="422" spans="1:14" ht="20.25" customHeight="1" thickBot="1">
      <c r="A422" s="51"/>
      <c r="B422" s="1248" t="s">
        <v>104</v>
      </c>
      <c r="C422" s="1248"/>
      <c r="D422" s="1248"/>
      <c r="E422" s="1249">
        <f>(E414-E421)</f>
        <v>0</v>
      </c>
      <c r="F422" s="1250"/>
      <c r="G422" s="69"/>
      <c r="I422" s="51"/>
      <c r="J422" s="1248" t="s">
        <v>104</v>
      </c>
      <c r="K422" s="1248"/>
      <c r="L422" s="1248"/>
      <c r="M422" s="1249">
        <f>(M414-M421)</f>
        <v>0</v>
      </c>
      <c r="N422" s="1250"/>
    </row>
    <row r="423" spans="1:14">
      <c r="A423" s="51"/>
      <c r="B423" s="52"/>
      <c r="C423" s="52"/>
      <c r="D423" s="52"/>
      <c r="E423" s="52"/>
      <c r="F423" s="54"/>
      <c r="G423" s="55"/>
      <c r="I423" s="51"/>
      <c r="J423" s="52"/>
      <c r="K423" s="52"/>
      <c r="L423" s="52"/>
      <c r="M423" s="52"/>
      <c r="N423" s="54"/>
    </row>
    <row r="424" spans="1:14">
      <c r="A424" s="51"/>
      <c r="B424" s="52"/>
      <c r="C424" s="52"/>
      <c r="D424" s="52"/>
      <c r="E424" s="52"/>
      <c r="F424" s="54"/>
      <c r="G424" s="55"/>
      <c r="I424" s="51"/>
      <c r="J424" s="52"/>
      <c r="K424" s="52"/>
      <c r="L424" s="52"/>
      <c r="M424" s="52"/>
      <c r="N424" s="54"/>
    </row>
    <row r="425" spans="1:14">
      <c r="A425" s="1253"/>
      <c r="B425" s="1254"/>
      <c r="C425" s="1254"/>
      <c r="D425" s="52" t="s">
        <v>135</v>
      </c>
      <c r="E425" s="52"/>
      <c r="F425" s="54"/>
      <c r="G425" s="55"/>
      <c r="I425" s="1253"/>
      <c r="J425" s="1254"/>
      <c r="K425" s="1254"/>
      <c r="L425" s="52" t="s">
        <v>135</v>
      </c>
      <c r="M425" s="52"/>
      <c r="N425" s="54"/>
    </row>
    <row r="426" spans="1:14">
      <c r="A426" s="1255" t="s">
        <v>136</v>
      </c>
      <c r="B426" s="1256"/>
      <c r="C426" s="1256"/>
      <c r="D426" s="1257" t="s">
        <v>137</v>
      </c>
      <c r="E426" s="1257"/>
      <c r="F426" s="1258"/>
      <c r="G426" s="69"/>
      <c r="I426" s="1255" t="s">
        <v>136</v>
      </c>
      <c r="J426" s="1256"/>
      <c r="K426" s="1256"/>
      <c r="L426" s="1257" t="s">
        <v>137</v>
      </c>
      <c r="M426" s="1257"/>
      <c r="N426" s="1258"/>
    </row>
    <row r="427" spans="1:14" ht="13.5" thickBot="1">
      <c r="A427" s="75"/>
      <c r="B427" s="76"/>
      <c r="C427" s="76"/>
      <c r="D427" s="76"/>
      <c r="E427" s="76"/>
      <c r="F427" s="77"/>
      <c r="G427" s="55"/>
      <c r="I427" s="75"/>
      <c r="J427" s="76"/>
      <c r="K427" s="76"/>
      <c r="L427" s="76"/>
      <c r="M427" s="76"/>
      <c r="N427" s="77"/>
    </row>
    <row r="428" spans="1:14">
      <c r="A428" s="52"/>
      <c r="B428" s="52"/>
      <c r="C428" s="52"/>
      <c r="D428" s="52"/>
      <c r="E428" s="52"/>
      <c r="F428" s="52"/>
      <c r="G428" s="55"/>
      <c r="H428" s="52"/>
      <c r="I428" s="52"/>
      <c r="J428" s="52"/>
      <c r="K428" s="52"/>
      <c r="L428" s="52"/>
      <c r="M428" s="52"/>
      <c r="N428" s="52"/>
    </row>
    <row r="429" spans="1:14" ht="13.5" thickBot="1">
      <c r="A429" s="71"/>
      <c r="B429" s="52"/>
      <c r="C429" s="52"/>
      <c r="D429" s="52"/>
      <c r="E429" s="1269"/>
      <c r="F429" s="1269"/>
      <c r="G429" s="74"/>
      <c r="H429" s="52"/>
      <c r="I429" s="71"/>
      <c r="J429" s="52"/>
      <c r="K429" s="52"/>
      <c r="L429" s="52"/>
      <c r="M429" s="1269"/>
      <c r="N429" s="1269"/>
    </row>
    <row r="430" spans="1:14" ht="19.5" customHeight="1">
      <c r="A430" s="1274" t="s">
        <v>138</v>
      </c>
      <c r="B430" s="1275"/>
      <c r="C430" s="1275"/>
      <c r="D430" s="1275"/>
      <c r="E430" s="1275"/>
      <c r="F430" s="1276"/>
      <c r="G430" s="50"/>
      <c r="I430" s="1274" t="s">
        <v>138</v>
      </c>
      <c r="J430" s="1275"/>
      <c r="K430" s="1275"/>
      <c r="L430" s="1275"/>
      <c r="M430" s="1275"/>
      <c r="N430" s="1276"/>
    </row>
    <row r="431" spans="1:14">
      <c r="A431" s="51"/>
      <c r="B431" s="52"/>
      <c r="C431" s="52"/>
      <c r="D431" s="53"/>
      <c r="E431" s="52"/>
      <c r="F431" s="54"/>
      <c r="G431" s="55"/>
      <c r="I431" s="51"/>
      <c r="J431" s="52"/>
      <c r="K431" s="52"/>
      <c r="L431" s="53"/>
      <c r="M431" s="52"/>
      <c r="N431" s="54"/>
    </row>
    <row r="432" spans="1:14">
      <c r="A432" s="56" t="s">
        <v>120</v>
      </c>
      <c r="B432" s="57">
        <f>'Nom. Sic. Sem. 5'!$C$4</f>
        <v>43493</v>
      </c>
      <c r="C432" s="52" t="s">
        <v>16</v>
      </c>
      <c r="D432" s="57">
        <f>'Nom. Sic. Sem. 5'!$G$4</f>
        <v>43499</v>
      </c>
      <c r="E432" s="52" t="s">
        <v>121</v>
      </c>
      <c r="F432" s="54">
        <f>'Nom. Sic. Sem. 5'!$J$4</f>
        <v>0</v>
      </c>
      <c r="G432" s="55"/>
      <c r="I432" s="56" t="s">
        <v>120</v>
      </c>
      <c r="J432" s="57">
        <f>'Nom. Sic. Sem. 5'!$C$4</f>
        <v>43493</v>
      </c>
      <c r="K432" s="52" t="s">
        <v>16</v>
      </c>
      <c r="L432" s="57">
        <f>'Nom. Sic. Sem. 5'!$G$4</f>
        <v>43499</v>
      </c>
      <c r="M432" s="52" t="s">
        <v>121</v>
      </c>
      <c r="N432" s="54">
        <f>'Nom. Sic. Sem. 5'!$J$4</f>
        <v>0</v>
      </c>
    </row>
    <row r="433" spans="1:14">
      <c r="A433" s="1277" t="s">
        <v>122</v>
      </c>
      <c r="B433" s="1278"/>
      <c r="C433" s="1279" t="e">
        <f>'Nom. Sic. Sem. 5'!#REF!</f>
        <v>#REF!</v>
      </c>
      <c r="D433" s="1279"/>
      <c r="E433" s="1279"/>
      <c r="F433" s="1280"/>
      <c r="G433" s="60"/>
      <c r="I433" s="1277" t="s">
        <v>122</v>
      </c>
      <c r="J433" s="1278"/>
      <c r="K433" s="1279" t="e">
        <f>'Nom. Sic. Sem. 5'!#REF!</f>
        <v>#REF!</v>
      </c>
      <c r="L433" s="1279"/>
      <c r="M433" s="1279"/>
      <c r="N433" s="1280"/>
    </row>
    <row r="434" spans="1:14">
      <c r="A434" s="58"/>
      <c r="B434" s="59"/>
      <c r="C434" s="61"/>
      <c r="D434" s="61"/>
      <c r="E434" s="61"/>
      <c r="F434" s="62"/>
      <c r="G434" s="63"/>
      <c r="I434" s="58"/>
      <c r="J434" s="59"/>
      <c r="K434" s="61"/>
      <c r="L434" s="61"/>
      <c r="M434" s="61"/>
      <c r="N434" s="62"/>
    </row>
    <row r="435" spans="1:14">
      <c r="A435" s="64" t="e">
        <f>'Nom. Sic. Sem. 5'!#REF!</f>
        <v>#REF!</v>
      </c>
      <c r="B435" s="52" t="s">
        <v>123</v>
      </c>
      <c r="C435" s="52"/>
      <c r="D435" s="52"/>
      <c r="E435" s="1272" t="e">
        <f>'Nom. Sic. Sem. 5'!#REF!</f>
        <v>#REF!</v>
      </c>
      <c r="F435" s="1273"/>
      <c r="G435" s="65"/>
      <c r="I435" s="64" t="e">
        <f>'Nom. Sic. Sem. 5'!#REF!</f>
        <v>#REF!</v>
      </c>
      <c r="J435" s="52" t="s">
        <v>123</v>
      </c>
      <c r="K435" s="52"/>
      <c r="L435" s="52"/>
      <c r="M435" s="1272" t="e">
        <f>'Nom. Sic. Sem. 5'!#REF!</f>
        <v>#REF!</v>
      </c>
      <c r="N435" s="1273"/>
    </row>
    <row r="436" spans="1:14">
      <c r="A436" s="64"/>
      <c r="B436" s="52"/>
      <c r="C436" s="52"/>
      <c r="D436" s="52"/>
      <c r="E436" s="1272">
        <v>0</v>
      </c>
      <c r="F436" s="1273"/>
      <c r="G436" s="65"/>
      <c r="I436" s="64"/>
      <c r="J436" s="52"/>
      <c r="K436" s="52"/>
      <c r="L436" s="52"/>
      <c r="M436" s="1272">
        <v>0</v>
      </c>
      <c r="N436" s="1273"/>
    </row>
    <row r="437" spans="1:14">
      <c r="A437" s="64"/>
      <c r="B437" s="52" t="s">
        <v>124</v>
      </c>
      <c r="C437" s="52"/>
      <c r="D437" s="52"/>
      <c r="E437" s="1272" t="e">
        <f>'Nom. Sic. Sem. 5'!#REF!</f>
        <v>#REF!</v>
      </c>
      <c r="F437" s="1273"/>
      <c r="G437" s="65"/>
      <c r="I437" s="64"/>
      <c r="J437" s="52" t="s">
        <v>124</v>
      </c>
      <c r="K437" s="52"/>
      <c r="L437" s="52"/>
      <c r="M437" s="1272" t="e">
        <f>'Nom. Sic. Sem. 5'!#REF!</f>
        <v>#REF!</v>
      </c>
      <c r="N437" s="1273"/>
    </row>
    <row r="438" spans="1:14">
      <c r="A438" s="66">
        <v>0</v>
      </c>
      <c r="B438" s="52" t="s">
        <v>125</v>
      </c>
      <c r="C438" s="52"/>
      <c r="D438" s="52"/>
      <c r="E438" s="1272">
        <v>0</v>
      </c>
      <c r="F438" s="1273"/>
      <c r="G438" s="65"/>
      <c r="I438" s="66">
        <v>0</v>
      </c>
      <c r="J438" s="52" t="s">
        <v>125</v>
      </c>
      <c r="K438" s="52"/>
      <c r="L438" s="52"/>
      <c r="M438" s="1272">
        <v>0</v>
      </c>
      <c r="N438" s="1273"/>
    </row>
    <row r="439" spans="1:14">
      <c r="A439" s="66">
        <v>0</v>
      </c>
      <c r="B439" s="52" t="s">
        <v>126</v>
      </c>
      <c r="C439" s="52"/>
      <c r="D439" s="52"/>
      <c r="E439" s="1272">
        <v>0</v>
      </c>
      <c r="F439" s="1273"/>
      <c r="G439" s="65"/>
      <c r="I439" s="66">
        <v>0</v>
      </c>
      <c r="J439" s="52" t="s">
        <v>126</v>
      </c>
      <c r="K439" s="52"/>
      <c r="L439" s="52"/>
      <c r="M439" s="1272">
        <v>0</v>
      </c>
      <c r="N439" s="1273"/>
    </row>
    <row r="440" spans="1:14">
      <c r="A440" s="67" t="e">
        <f>'Nom. Sic. Sem. 5'!#REF!</f>
        <v>#REF!</v>
      </c>
      <c r="B440" s="52" t="s">
        <v>127</v>
      </c>
      <c r="C440" s="52"/>
      <c r="D440" s="52"/>
      <c r="E440" s="1272" t="e">
        <f>'Nom. Sic. Sem. 5'!#REF!</f>
        <v>#REF!</v>
      </c>
      <c r="F440" s="1273"/>
      <c r="G440" s="65"/>
      <c r="I440" s="67" t="e">
        <f>'Nom. Sic. Sem. 5'!#REF!</f>
        <v>#REF!</v>
      </c>
      <c r="J440" s="52" t="s">
        <v>127</v>
      </c>
      <c r="K440" s="52"/>
      <c r="L440" s="52"/>
      <c r="M440" s="1272" t="e">
        <f>'Nom. Sic. Sem. 5'!#REF!</f>
        <v>#REF!</v>
      </c>
      <c r="N440" s="1273"/>
    </row>
    <row r="441" spans="1:14">
      <c r="A441" s="66" t="e">
        <f>'Nom. Sic. Sem. 5'!#REF!</f>
        <v>#REF!</v>
      </c>
      <c r="B441" s="52" t="s">
        <v>128</v>
      </c>
      <c r="C441" s="52"/>
      <c r="D441" s="52"/>
      <c r="E441" s="1272" t="e">
        <f>'Nom. Sic. Sem. 5'!#REF!</f>
        <v>#REF!</v>
      </c>
      <c r="F441" s="1273"/>
      <c r="G441" s="65"/>
      <c r="I441" s="66" t="e">
        <f>'Nom. Sic. Sem. 5'!#REF!</f>
        <v>#REF!</v>
      </c>
      <c r="J441" s="52" t="s">
        <v>128</v>
      </c>
      <c r="K441" s="52"/>
      <c r="L441" s="52"/>
      <c r="M441" s="1272" t="e">
        <f>'Nom. Sic. Sem. 5'!#REF!</f>
        <v>#REF!</v>
      </c>
      <c r="N441" s="1273"/>
    </row>
    <row r="442" spans="1:14">
      <c r="A442" s="66" t="e">
        <f>'Nom. Sic. Sem. 5'!#REF!</f>
        <v>#REF!</v>
      </c>
      <c r="B442" s="1267" t="str">
        <f>'Nom. Sic. Sem. 1'!$O$4</f>
        <v>PR / RM /F</v>
      </c>
      <c r="C442" s="1267"/>
      <c r="D442" s="1267"/>
      <c r="E442" s="1272" t="e">
        <f>'Nom. Sic. Sem. 5'!#REF!</f>
        <v>#REF!</v>
      </c>
      <c r="F442" s="1273"/>
      <c r="G442" s="65"/>
      <c r="I442" s="66" t="e">
        <f>'Nom. Sic. Sem. 5'!#REF!</f>
        <v>#REF!</v>
      </c>
      <c r="J442" s="1267" t="str">
        <f>'Nom. Sic. Sem. 1'!$O$4</f>
        <v>PR / RM /F</v>
      </c>
      <c r="K442" s="1267"/>
      <c r="L442" s="1267"/>
      <c r="M442" s="1272" t="e">
        <f>'Nom. Sic. Sem. 5'!#REF!</f>
        <v>#REF!</v>
      </c>
      <c r="N442" s="1273"/>
    </row>
    <row r="443" spans="1:14" ht="16.5" customHeight="1">
      <c r="A443" s="51"/>
      <c r="B443" s="1261" t="s">
        <v>10</v>
      </c>
      <c r="C443" s="1261"/>
      <c r="D443" s="52"/>
      <c r="E443" s="1259" t="e">
        <f>SUM(E435:F442)</f>
        <v>#REF!</v>
      </c>
      <c r="F443" s="1262"/>
      <c r="G443" s="69"/>
      <c r="I443" s="51"/>
      <c r="J443" s="1261" t="s">
        <v>10</v>
      </c>
      <c r="K443" s="1261"/>
      <c r="L443" s="52"/>
      <c r="M443" s="1259" t="e">
        <f>SUM(M435:N442)</f>
        <v>#REF!</v>
      </c>
      <c r="N443" s="1262"/>
    </row>
    <row r="444" spans="1:14">
      <c r="A444" s="1263" t="s">
        <v>105</v>
      </c>
      <c r="B444" s="1248"/>
      <c r="C444" s="1248"/>
      <c r="D444" s="1248"/>
      <c r="E444" s="1257"/>
      <c r="F444" s="1258"/>
      <c r="G444" s="69"/>
      <c r="I444" s="1263" t="s">
        <v>105</v>
      </c>
      <c r="J444" s="1248"/>
      <c r="K444" s="1248"/>
      <c r="L444" s="1248"/>
      <c r="M444" s="1257"/>
      <c r="N444" s="1258"/>
    </row>
    <row r="445" spans="1:14">
      <c r="A445" s="1266" t="s">
        <v>129</v>
      </c>
      <c r="B445" s="1267"/>
      <c r="C445" s="1267"/>
      <c r="D445" s="73" t="e">
        <f>'Nom. Sic. Sem. 5'!#REF!</f>
        <v>#REF!</v>
      </c>
      <c r="E445" s="52"/>
      <c r="F445" s="54"/>
      <c r="G445" s="55"/>
      <c r="I445" s="1266" t="s">
        <v>129</v>
      </c>
      <c r="J445" s="1267"/>
      <c r="K445" s="1267"/>
      <c r="L445" s="73" t="e">
        <f>'Nom. Sic. Sem. 5'!#REF!</f>
        <v>#REF!</v>
      </c>
      <c r="M445" s="52"/>
      <c r="N445" s="54"/>
    </row>
    <row r="446" spans="1:14">
      <c r="A446" s="1307" t="s">
        <v>203</v>
      </c>
      <c r="B446" s="1267"/>
      <c r="C446" s="1267"/>
      <c r="D446" s="73" t="e">
        <f>'Nom. Sic. Sem. 5'!#REF!</f>
        <v>#REF!</v>
      </c>
      <c r="E446" s="73"/>
      <c r="F446" s="54"/>
      <c r="G446" s="55"/>
      <c r="I446" s="1307" t="s">
        <v>203</v>
      </c>
      <c r="J446" s="1267"/>
      <c r="K446" s="1267"/>
      <c r="L446" s="73" t="e">
        <f>'Nom. Sic. Sem. 5'!#REF!</f>
        <v>#REF!</v>
      </c>
      <c r="M446" s="73"/>
      <c r="N446" s="54"/>
    </row>
    <row r="447" spans="1:14">
      <c r="A447" s="72" t="s">
        <v>131</v>
      </c>
      <c r="B447" s="68"/>
      <c r="C447" s="68"/>
      <c r="D447" s="73" t="e">
        <f>'Nom. Sic. Sem. 5'!#REF!</f>
        <v>#REF!</v>
      </c>
      <c r="E447" s="52"/>
      <c r="F447" s="54"/>
      <c r="G447" s="55"/>
      <c r="I447" s="72" t="s">
        <v>131</v>
      </c>
      <c r="J447" s="68"/>
      <c r="K447" s="68"/>
      <c r="L447" s="73" t="e">
        <f>'Nom. Sic. Sem. 5'!#REF!</f>
        <v>#REF!</v>
      </c>
      <c r="M447" s="52"/>
      <c r="N447" s="54"/>
    </row>
    <row r="448" spans="1:14">
      <c r="A448" s="1266" t="s">
        <v>132</v>
      </c>
      <c r="B448" s="1267"/>
      <c r="C448" s="1267"/>
      <c r="D448" s="73" t="e">
        <f>'Nom. Sic. Sem. 5'!#REF!</f>
        <v>#REF!</v>
      </c>
      <c r="E448" s="52"/>
      <c r="F448" s="54"/>
      <c r="G448" s="55"/>
      <c r="I448" s="1266" t="s">
        <v>132</v>
      </c>
      <c r="J448" s="1267"/>
      <c r="K448" s="1267"/>
      <c r="L448" s="73" t="e">
        <f>'Nom. Sic. Sem. 5'!#REF!</f>
        <v>#REF!</v>
      </c>
      <c r="M448" s="52"/>
      <c r="N448" s="54"/>
    </row>
    <row r="449" spans="1:14">
      <c r="A449" s="1266" t="s">
        <v>133</v>
      </c>
      <c r="B449" s="1267"/>
      <c r="C449" s="1267"/>
      <c r="D449" s="73" t="e">
        <f>'Nom. Sic. Sem. 5'!#REF!</f>
        <v>#REF!</v>
      </c>
      <c r="E449" s="52"/>
      <c r="F449" s="54"/>
      <c r="G449" s="55"/>
      <c r="I449" s="1266" t="s">
        <v>133</v>
      </c>
      <c r="J449" s="1267"/>
      <c r="K449" s="1267"/>
      <c r="L449" s="73" t="e">
        <f>'Nom. Sic. Sem. 5'!#REF!</f>
        <v>#REF!</v>
      </c>
      <c r="M449" s="52"/>
      <c r="N449" s="54"/>
    </row>
    <row r="450" spans="1:14" ht="13.5" thickBot="1">
      <c r="A450" s="1268" t="s">
        <v>134</v>
      </c>
      <c r="B450" s="1257"/>
      <c r="C450" s="1257"/>
      <c r="D450" s="52"/>
      <c r="E450" s="1269" t="e">
        <f>SUM(D445:D449)</f>
        <v>#REF!</v>
      </c>
      <c r="F450" s="1258"/>
      <c r="G450" s="69"/>
      <c r="I450" s="1268" t="s">
        <v>134</v>
      </c>
      <c r="J450" s="1257"/>
      <c r="K450" s="1257"/>
      <c r="L450" s="52"/>
      <c r="M450" s="1269" t="e">
        <f>SUM(L445:L449)</f>
        <v>#REF!</v>
      </c>
      <c r="N450" s="1258"/>
    </row>
    <row r="451" spans="1:14" ht="20.25" customHeight="1" thickBot="1">
      <c r="A451" s="51"/>
      <c r="B451" s="1248" t="s">
        <v>104</v>
      </c>
      <c r="C451" s="1248"/>
      <c r="D451" s="1248"/>
      <c r="E451" s="1249" t="e">
        <f>(E443-E450)</f>
        <v>#REF!</v>
      </c>
      <c r="F451" s="1250"/>
      <c r="G451" s="69"/>
      <c r="I451" s="51"/>
      <c r="J451" s="1248" t="s">
        <v>104</v>
      </c>
      <c r="K451" s="1248"/>
      <c r="L451" s="1248"/>
      <c r="M451" s="1249" t="e">
        <f>(M443-M450)</f>
        <v>#REF!</v>
      </c>
      <c r="N451" s="1250"/>
    </row>
    <row r="452" spans="1:14">
      <c r="A452" s="51"/>
      <c r="B452" s="52"/>
      <c r="C452" s="52"/>
      <c r="D452" s="52"/>
      <c r="E452" s="52"/>
      <c r="F452" s="54"/>
      <c r="G452" s="55"/>
      <c r="I452" s="51"/>
      <c r="J452" s="52"/>
      <c r="K452" s="52"/>
      <c r="L452" s="52"/>
      <c r="M452" s="52"/>
      <c r="N452" s="54"/>
    </row>
    <row r="453" spans="1:14">
      <c r="A453" s="51"/>
      <c r="B453" s="52"/>
      <c r="C453" s="52"/>
      <c r="D453" s="52"/>
      <c r="E453" s="52"/>
      <c r="F453" s="54"/>
      <c r="G453" s="55"/>
      <c r="I453" s="51"/>
      <c r="J453" s="52"/>
      <c r="K453" s="52"/>
      <c r="L453" s="52"/>
      <c r="M453" s="52"/>
      <c r="N453" s="54"/>
    </row>
    <row r="454" spans="1:14">
      <c r="A454" s="1253"/>
      <c r="B454" s="1254"/>
      <c r="C454" s="1254"/>
      <c r="D454" s="52" t="s">
        <v>135</v>
      </c>
      <c r="E454" s="52"/>
      <c r="F454" s="54"/>
      <c r="G454" s="55"/>
      <c r="I454" s="1253"/>
      <c r="J454" s="1254"/>
      <c r="K454" s="1254"/>
      <c r="L454" s="52" t="s">
        <v>135</v>
      </c>
      <c r="M454" s="52"/>
      <c r="N454" s="54"/>
    </row>
    <row r="455" spans="1:14">
      <c r="A455" s="1255" t="s">
        <v>136</v>
      </c>
      <c r="B455" s="1256"/>
      <c r="C455" s="1256"/>
      <c r="D455" s="1257" t="s">
        <v>137</v>
      </c>
      <c r="E455" s="1257"/>
      <c r="F455" s="1258"/>
      <c r="G455" s="69"/>
      <c r="I455" s="1255" t="s">
        <v>136</v>
      </c>
      <c r="J455" s="1256"/>
      <c r="K455" s="1256"/>
      <c r="L455" s="1257" t="s">
        <v>137</v>
      </c>
      <c r="M455" s="1257"/>
      <c r="N455" s="1258"/>
    </row>
    <row r="456" spans="1:14" ht="13.5" thickBot="1">
      <c r="A456" s="75"/>
      <c r="B456" s="76"/>
      <c r="C456" s="76"/>
      <c r="D456" s="76"/>
      <c r="E456" s="76"/>
      <c r="F456" s="77"/>
      <c r="G456" s="55"/>
      <c r="I456" s="75"/>
      <c r="J456" s="76"/>
      <c r="K456" s="76"/>
      <c r="L456" s="76"/>
      <c r="M456" s="76"/>
      <c r="N456" s="77"/>
    </row>
    <row r="457" spans="1:14">
      <c r="A457" s="52"/>
      <c r="B457" s="52"/>
      <c r="C457" s="52"/>
      <c r="D457" s="52"/>
      <c r="E457" s="52"/>
      <c r="F457" s="52"/>
      <c r="G457" s="55"/>
      <c r="H457" s="52"/>
      <c r="I457" s="52"/>
      <c r="J457" s="52"/>
      <c r="K457" s="52"/>
      <c r="L457" s="52"/>
      <c r="M457" s="52"/>
      <c r="N457" s="52"/>
    </row>
    <row r="458" spans="1:14" ht="13.5" thickBot="1">
      <c r="G458" s="55"/>
    </row>
    <row r="459" spans="1:14" ht="19.5" customHeight="1">
      <c r="A459" s="1274" t="s">
        <v>138</v>
      </c>
      <c r="B459" s="1275"/>
      <c r="C459" s="1275"/>
      <c r="D459" s="1275"/>
      <c r="E459" s="1275"/>
      <c r="F459" s="1276"/>
      <c r="G459" s="50"/>
      <c r="I459" s="1274" t="s">
        <v>138</v>
      </c>
      <c r="J459" s="1275"/>
      <c r="K459" s="1275"/>
      <c r="L459" s="1275"/>
      <c r="M459" s="1275"/>
      <c r="N459" s="1276"/>
    </row>
    <row r="460" spans="1:14">
      <c r="A460" s="51"/>
      <c r="B460" s="52"/>
      <c r="C460" s="52"/>
      <c r="D460" s="53"/>
      <c r="E460" s="52"/>
      <c r="F460" s="54"/>
      <c r="G460" s="55"/>
      <c r="I460" s="51"/>
      <c r="J460" s="52"/>
      <c r="K460" s="52"/>
      <c r="L460" s="53"/>
      <c r="M460" s="52"/>
      <c r="N460" s="54"/>
    </row>
    <row r="461" spans="1:14">
      <c r="A461" s="56" t="s">
        <v>120</v>
      </c>
      <c r="B461" s="57">
        <f>'Nom. Sic. Sem. 5'!$C$4</f>
        <v>43493</v>
      </c>
      <c r="C461" s="52" t="s">
        <v>16</v>
      </c>
      <c r="D461" s="57">
        <f>'Nom. Sic. Sem. 5'!$G$4</f>
        <v>43499</v>
      </c>
      <c r="E461" s="52" t="s">
        <v>121</v>
      </c>
      <c r="F461" s="54">
        <f>'Nom. Sic. Sem. 5'!$J$4</f>
        <v>0</v>
      </c>
      <c r="G461" s="55"/>
      <c r="I461" s="56" t="s">
        <v>120</v>
      </c>
      <c r="J461" s="57">
        <f>'Nom. Sic. Sem. 5'!$C$4</f>
        <v>43493</v>
      </c>
      <c r="K461" s="52" t="s">
        <v>16</v>
      </c>
      <c r="L461" s="57">
        <f>'Nom. Sic. Sem. 5'!$G$4</f>
        <v>43499</v>
      </c>
      <c r="M461" s="52" t="s">
        <v>121</v>
      </c>
      <c r="N461" s="54">
        <f>'Nom. Sic. Sem. 5'!$J$4</f>
        <v>0</v>
      </c>
    </row>
    <row r="462" spans="1:14">
      <c r="A462" s="1277" t="s">
        <v>122</v>
      </c>
      <c r="B462" s="1278"/>
      <c r="C462" s="1279" t="e">
        <f>'Nom. Sic. Sem. 5'!#REF!</f>
        <v>#REF!</v>
      </c>
      <c r="D462" s="1279"/>
      <c r="E462" s="1279"/>
      <c r="F462" s="1280"/>
      <c r="G462" s="60"/>
      <c r="I462" s="1277" t="s">
        <v>122</v>
      </c>
      <c r="J462" s="1278"/>
      <c r="K462" s="1279" t="e">
        <f>'Nom. Sic. Sem. 5'!#REF!</f>
        <v>#REF!</v>
      </c>
      <c r="L462" s="1279"/>
      <c r="M462" s="1279"/>
      <c r="N462" s="1280"/>
    </row>
    <row r="463" spans="1:14">
      <c r="A463" s="58"/>
      <c r="B463" s="59"/>
      <c r="C463" s="61"/>
      <c r="D463" s="61"/>
      <c r="E463" s="61"/>
      <c r="F463" s="62"/>
      <c r="G463" s="63"/>
      <c r="I463" s="58"/>
      <c r="J463" s="59"/>
      <c r="K463" s="61"/>
      <c r="L463" s="61"/>
      <c r="M463" s="61"/>
      <c r="N463" s="62"/>
    </row>
    <row r="464" spans="1:14">
      <c r="A464" s="64" t="e">
        <f>'Nom. Sic. Sem. 5'!#REF!</f>
        <v>#REF!</v>
      </c>
      <c r="B464" s="52" t="s">
        <v>123</v>
      </c>
      <c r="C464" s="52"/>
      <c r="D464" s="52"/>
      <c r="E464" s="1272" t="e">
        <f>'Nom. Sic. Sem. 5'!#REF!</f>
        <v>#REF!</v>
      </c>
      <c r="F464" s="1273"/>
      <c r="G464" s="65"/>
      <c r="I464" s="64" t="e">
        <f>'Nom. Sic. Sem. 5'!#REF!</f>
        <v>#REF!</v>
      </c>
      <c r="J464" s="52" t="s">
        <v>123</v>
      </c>
      <c r="K464" s="52"/>
      <c r="L464" s="52"/>
      <c r="M464" s="1272" t="e">
        <f>'Nom. Sic. Sem. 5'!#REF!</f>
        <v>#REF!</v>
      </c>
      <c r="N464" s="1273"/>
    </row>
    <row r="465" spans="1:14">
      <c r="A465" s="64"/>
      <c r="B465" s="52"/>
      <c r="C465" s="52"/>
      <c r="D465" s="52"/>
      <c r="E465" s="1272">
        <v>0</v>
      </c>
      <c r="F465" s="1273"/>
      <c r="G465" s="65"/>
      <c r="I465" s="64"/>
      <c r="J465" s="52"/>
      <c r="K465" s="52"/>
      <c r="L465" s="52"/>
      <c r="M465" s="1272">
        <v>0</v>
      </c>
      <c r="N465" s="1273"/>
    </row>
    <row r="466" spans="1:14">
      <c r="A466" s="64"/>
      <c r="B466" s="52" t="s">
        <v>124</v>
      </c>
      <c r="C466" s="52"/>
      <c r="D466" s="52"/>
      <c r="E466" s="1272" t="e">
        <f>'Nom. Sic. Sem. 5'!#REF!</f>
        <v>#REF!</v>
      </c>
      <c r="F466" s="1273"/>
      <c r="G466" s="65"/>
      <c r="I466" s="64"/>
      <c r="J466" s="52" t="s">
        <v>124</v>
      </c>
      <c r="K466" s="52"/>
      <c r="L466" s="52"/>
      <c r="M466" s="1272" t="e">
        <f>'Nom. Sic. Sem. 5'!#REF!</f>
        <v>#REF!</v>
      </c>
      <c r="N466" s="1273"/>
    </row>
    <row r="467" spans="1:14">
      <c r="A467" s="66">
        <v>0</v>
      </c>
      <c r="B467" s="52" t="s">
        <v>125</v>
      </c>
      <c r="C467" s="52"/>
      <c r="D467" s="52"/>
      <c r="E467" s="1272">
        <v>0</v>
      </c>
      <c r="F467" s="1273"/>
      <c r="G467" s="65"/>
      <c r="I467" s="66">
        <v>0</v>
      </c>
      <c r="J467" s="52" t="s">
        <v>125</v>
      </c>
      <c r="K467" s="52"/>
      <c r="L467" s="52"/>
      <c r="M467" s="1272">
        <v>0</v>
      </c>
      <c r="N467" s="1273"/>
    </row>
    <row r="468" spans="1:14">
      <c r="A468" s="66">
        <v>0</v>
      </c>
      <c r="B468" s="52" t="s">
        <v>126</v>
      </c>
      <c r="C468" s="52"/>
      <c r="D468" s="52"/>
      <c r="E468" s="1272">
        <v>0</v>
      </c>
      <c r="F468" s="1273"/>
      <c r="G468" s="65"/>
      <c r="I468" s="66">
        <v>0</v>
      </c>
      <c r="J468" s="52" t="s">
        <v>126</v>
      </c>
      <c r="K468" s="52"/>
      <c r="L468" s="52"/>
      <c r="M468" s="1272">
        <v>0</v>
      </c>
      <c r="N468" s="1273"/>
    </row>
    <row r="469" spans="1:14">
      <c r="A469" s="67" t="e">
        <f>'Nom. Sic. Sem. 5'!#REF!</f>
        <v>#REF!</v>
      </c>
      <c r="B469" s="52" t="s">
        <v>127</v>
      </c>
      <c r="C469" s="52"/>
      <c r="D469" s="52"/>
      <c r="E469" s="1272" t="e">
        <f>'Nom. Sic. Sem. 5'!#REF!</f>
        <v>#REF!</v>
      </c>
      <c r="F469" s="1273"/>
      <c r="G469" s="65"/>
      <c r="I469" s="67" t="e">
        <f>'Nom. Sic. Sem. 5'!#REF!</f>
        <v>#REF!</v>
      </c>
      <c r="J469" s="52" t="s">
        <v>127</v>
      </c>
      <c r="K469" s="52"/>
      <c r="L469" s="52"/>
      <c r="M469" s="1272" t="e">
        <f>'Nom. Sic. Sem. 5'!#REF!</f>
        <v>#REF!</v>
      </c>
      <c r="N469" s="1273"/>
    </row>
    <row r="470" spans="1:14">
      <c r="A470" s="66" t="e">
        <f>'Nom. Sic. Sem. 5'!#REF!</f>
        <v>#REF!</v>
      </c>
      <c r="B470" s="52" t="s">
        <v>128</v>
      </c>
      <c r="C470" s="52"/>
      <c r="D470" s="52"/>
      <c r="E470" s="1272" t="e">
        <f>'Nom. Sic. Sem. 5'!#REF!</f>
        <v>#REF!</v>
      </c>
      <c r="F470" s="1273"/>
      <c r="G470" s="65"/>
      <c r="I470" s="66" t="e">
        <f>'Nom. Sic. Sem. 5'!#REF!</f>
        <v>#REF!</v>
      </c>
      <c r="J470" s="52" t="s">
        <v>128</v>
      </c>
      <c r="K470" s="52"/>
      <c r="L470" s="52"/>
      <c r="M470" s="1272" t="e">
        <f>'Nom. Sic. Sem. 5'!#REF!</f>
        <v>#REF!</v>
      </c>
      <c r="N470" s="1273"/>
    </row>
    <row r="471" spans="1:14">
      <c r="A471" s="66" t="e">
        <f>'Nom. Sic. Sem. 5'!#REF!</f>
        <v>#REF!</v>
      </c>
      <c r="B471" s="1267" t="str">
        <f>'Nom. Sic. Sem. 1'!$O$4</f>
        <v>PR / RM /F</v>
      </c>
      <c r="C471" s="1267"/>
      <c r="D471" s="1267"/>
      <c r="E471" s="1272" t="e">
        <f>'Nom. Sic. Sem. 5'!#REF!</f>
        <v>#REF!</v>
      </c>
      <c r="F471" s="1273"/>
      <c r="G471" s="65"/>
      <c r="I471" s="66" t="e">
        <f>'Nom. Sic. Sem. 5'!#REF!</f>
        <v>#REF!</v>
      </c>
      <c r="J471" s="1267" t="str">
        <f>'Nom. Sic. Sem. 4'!$O$4</f>
        <v>P.Rem Sind/Enf</v>
      </c>
      <c r="K471" s="1267"/>
      <c r="L471" s="1267"/>
      <c r="M471" s="1272" t="e">
        <f>'Nom. Sic. Sem. 5'!#REF!</f>
        <v>#REF!</v>
      </c>
      <c r="N471" s="1273"/>
    </row>
    <row r="472" spans="1:14" ht="16.5" customHeight="1">
      <c r="A472" s="51"/>
      <c r="B472" s="1261" t="s">
        <v>10</v>
      </c>
      <c r="C472" s="1261"/>
      <c r="D472" s="52"/>
      <c r="E472" s="1259" t="e">
        <f>SUM(E464:F471)</f>
        <v>#REF!</v>
      </c>
      <c r="F472" s="1262"/>
      <c r="G472" s="69"/>
      <c r="I472" s="51"/>
      <c r="J472" s="1261" t="s">
        <v>10</v>
      </c>
      <c r="K472" s="1261"/>
      <c r="L472" s="52"/>
      <c r="M472" s="1259" t="e">
        <f>SUM(M464:N471)</f>
        <v>#REF!</v>
      </c>
      <c r="N472" s="1262"/>
    </row>
    <row r="473" spans="1:14">
      <c r="A473" s="1263" t="s">
        <v>105</v>
      </c>
      <c r="B473" s="1248"/>
      <c r="C473" s="1248"/>
      <c r="D473" s="1248"/>
      <c r="E473" s="1257"/>
      <c r="F473" s="1258"/>
      <c r="G473" s="69"/>
      <c r="I473" s="1263" t="s">
        <v>105</v>
      </c>
      <c r="J473" s="1248"/>
      <c r="K473" s="1248"/>
      <c r="L473" s="1248"/>
      <c r="M473" s="1257"/>
      <c r="N473" s="1258"/>
    </row>
    <row r="474" spans="1:14">
      <c r="A474" s="1266" t="s">
        <v>129</v>
      </c>
      <c r="B474" s="1267"/>
      <c r="C474" s="1267"/>
      <c r="D474" s="73" t="e">
        <f>'Nom. Sic. Sem. 5'!#REF!</f>
        <v>#REF!</v>
      </c>
      <c r="E474" s="52"/>
      <c r="F474" s="54"/>
      <c r="G474" s="55"/>
      <c r="I474" s="1266" t="s">
        <v>129</v>
      </c>
      <c r="J474" s="1267"/>
      <c r="K474" s="1267"/>
      <c r="L474" s="73" t="e">
        <f>'Nom. Sic. Sem. 5'!#REF!</f>
        <v>#REF!</v>
      </c>
      <c r="M474" s="52"/>
      <c r="N474" s="54"/>
    </row>
    <row r="475" spans="1:14">
      <c r="A475" s="1307" t="s">
        <v>203</v>
      </c>
      <c r="B475" s="1267"/>
      <c r="C475" s="1267"/>
      <c r="D475" s="73" t="e">
        <f>'Nom. Sic. Sem. 5'!#REF!</f>
        <v>#REF!</v>
      </c>
      <c r="E475" s="73"/>
      <c r="F475" s="54"/>
      <c r="G475" s="55"/>
      <c r="I475" s="1307" t="s">
        <v>203</v>
      </c>
      <c r="J475" s="1267"/>
      <c r="K475" s="1267"/>
      <c r="L475" s="73" t="e">
        <f>'Nom. Sic. Sem. 5'!#REF!</f>
        <v>#REF!</v>
      </c>
      <c r="M475" s="73"/>
      <c r="N475" s="54"/>
    </row>
    <row r="476" spans="1:14">
      <c r="A476" s="72" t="s">
        <v>131</v>
      </c>
      <c r="B476" s="68"/>
      <c r="C476" s="68"/>
      <c r="D476" s="73" t="e">
        <f>'Nom. Sic. Sem. 5'!#REF!</f>
        <v>#REF!</v>
      </c>
      <c r="E476" s="52"/>
      <c r="F476" s="54"/>
      <c r="G476" s="55"/>
      <c r="I476" s="72" t="s">
        <v>131</v>
      </c>
      <c r="J476" s="68"/>
      <c r="K476" s="68"/>
      <c r="L476" s="73" t="e">
        <f>'Nom. Sic. Sem. 5'!#REF!</f>
        <v>#REF!</v>
      </c>
      <c r="M476" s="52"/>
      <c r="N476" s="54"/>
    </row>
    <row r="477" spans="1:14">
      <c r="A477" s="1266" t="s">
        <v>132</v>
      </c>
      <c r="B477" s="1267"/>
      <c r="C477" s="1267"/>
      <c r="D477" s="73" t="e">
        <f>'Nom. Sic. Sem. 5'!#REF!</f>
        <v>#REF!</v>
      </c>
      <c r="E477" s="52"/>
      <c r="F477" s="54"/>
      <c r="G477" s="55"/>
      <c r="I477" s="1266" t="s">
        <v>132</v>
      </c>
      <c r="J477" s="1267"/>
      <c r="K477" s="1267"/>
      <c r="L477" s="73" t="e">
        <f>'Nom. Sic. Sem. 5'!#REF!</f>
        <v>#REF!</v>
      </c>
      <c r="M477" s="52"/>
      <c r="N477" s="54"/>
    </row>
    <row r="478" spans="1:14">
      <c r="A478" s="1266" t="s">
        <v>133</v>
      </c>
      <c r="B478" s="1267"/>
      <c r="C478" s="1267"/>
      <c r="D478" s="73" t="e">
        <f>'Nom. Sic. Sem. 5'!#REF!</f>
        <v>#REF!</v>
      </c>
      <c r="E478" s="52"/>
      <c r="F478" s="54"/>
      <c r="G478" s="55"/>
      <c r="I478" s="1266" t="s">
        <v>133</v>
      </c>
      <c r="J478" s="1267"/>
      <c r="K478" s="1267"/>
      <c r="L478" s="73" t="e">
        <f>'Nom. Sic. Sem. 5'!#REF!</f>
        <v>#REF!</v>
      </c>
      <c r="M478" s="52"/>
      <c r="N478" s="54"/>
    </row>
    <row r="479" spans="1:14" ht="13.5" thickBot="1">
      <c r="A479" s="1268" t="s">
        <v>134</v>
      </c>
      <c r="B479" s="1257"/>
      <c r="C479" s="1257"/>
      <c r="D479" s="52"/>
      <c r="E479" s="1269" t="e">
        <f>SUM(D474:D478)</f>
        <v>#REF!</v>
      </c>
      <c r="F479" s="1258"/>
      <c r="G479" s="69"/>
      <c r="I479" s="1268" t="s">
        <v>134</v>
      </c>
      <c r="J479" s="1257"/>
      <c r="K479" s="1257"/>
      <c r="L479" s="52"/>
      <c r="M479" s="1269" t="e">
        <f>SUM(L474:L478)</f>
        <v>#REF!</v>
      </c>
      <c r="N479" s="1258"/>
    </row>
    <row r="480" spans="1:14" ht="20.25" customHeight="1" thickBot="1">
      <c r="A480" s="51"/>
      <c r="B480" s="1248" t="s">
        <v>104</v>
      </c>
      <c r="C480" s="1248"/>
      <c r="D480" s="1248"/>
      <c r="E480" s="1249" t="e">
        <f>(E472-E479)</f>
        <v>#REF!</v>
      </c>
      <c r="F480" s="1250"/>
      <c r="G480" s="69"/>
      <c r="I480" s="51"/>
      <c r="J480" s="1248" t="s">
        <v>104</v>
      </c>
      <c r="K480" s="1248"/>
      <c r="L480" s="1248"/>
      <c r="M480" s="1249" t="e">
        <f>(M472-M479)</f>
        <v>#REF!</v>
      </c>
      <c r="N480" s="1250"/>
    </row>
    <row r="481" spans="1:14">
      <c r="A481" s="51"/>
      <c r="B481" s="52"/>
      <c r="C481" s="52"/>
      <c r="D481" s="52"/>
      <c r="E481" s="52"/>
      <c r="F481" s="54"/>
      <c r="G481" s="55"/>
      <c r="I481" s="51"/>
      <c r="J481" s="52"/>
      <c r="K481" s="52"/>
      <c r="L481" s="52"/>
      <c r="M481" s="52"/>
      <c r="N481" s="54"/>
    </row>
    <row r="482" spans="1:14">
      <c r="A482" s="51"/>
      <c r="B482" s="52"/>
      <c r="C482" s="52"/>
      <c r="D482" s="52"/>
      <c r="E482" s="52"/>
      <c r="F482" s="54"/>
      <c r="G482" s="55"/>
      <c r="I482" s="51"/>
      <c r="J482" s="52"/>
      <c r="K482" s="52"/>
      <c r="L482" s="52"/>
      <c r="M482" s="52"/>
      <c r="N482" s="54"/>
    </row>
    <row r="483" spans="1:14">
      <c r="A483" s="1253"/>
      <c r="B483" s="1254"/>
      <c r="C483" s="1254"/>
      <c r="D483" s="52" t="s">
        <v>135</v>
      </c>
      <c r="E483" s="52"/>
      <c r="F483" s="54"/>
      <c r="G483" s="55"/>
      <c r="I483" s="1253"/>
      <c r="J483" s="1254"/>
      <c r="K483" s="1254"/>
      <c r="L483" s="52" t="s">
        <v>135</v>
      </c>
      <c r="M483" s="52"/>
      <c r="N483" s="54"/>
    </row>
    <row r="484" spans="1:14">
      <c r="A484" s="1255" t="s">
        <v>136</v>
      </c>
      <c r="B484" s="1256"/>
      <c r="C484" s="1256"/>
      <c r="D484" s="1257" t="s">
        <v>137</v>
      </c>
      <c r="E484" s="1257"/>
      <c r="F484" s="1258"/>
      <c r="G484" s="69"/>
      <c r="I484" s="1255" t="s">
        <v>136</v>
      </c>
      <c r="J484" s="1256"/>
      <c r="K484" s="1256"/>
      <c r="L484" s="1257" t="s">
        <v>137</v>
      </c>
      <c r="M484" s="1257"/>
      <c r="N484" s="1258"/>
    </row>
    <row r="485" spans="1:14" ht="13.5" thickBot="1">
      <c r="A485" s="75"/>
      <c r="B485" s="76"/>
      <c r="C485" s="76"/>
      <c r="D485" s="76"/>
      <c r="E485" s="76"/>
      <c r="F485" s="77"/>
      <c r="G485" s="55"/>
      <c r="I485" s="75"/>
      <c r="J485" s="76"/>
      <c r="K485" s="76"/>
      <c r="L485" s="76"/>
      <c r="M485" s="76"/>
      <c r="N485" s="77"/>
    </row>
    <row r="486" spans="1:14" ht="13.5" thickBot="1">
      <c r="A486" s="1248"/>
      <c r="B486" s="1248"/>
      <c r="C486" s="1248"/>
      <c r="D486" s="1248"/>
      <c r="E486" s="1257"/>
      <c r="F486" s="1257"/>
      <c r="G486" s="71"/>
      <c r="H486" s="52"/>
      <c r="I486" s="1248"/>
      <c r="J486" s="1248"/>
      <c r="K486" s="1248"/>
      <c r="L486" s="1248"/>
      <c r="M486" s="1257"/>
      <c r="N486" s="1257"/>
    </row>
    <row r="487" spans="1:14" ht="19.5" customHeight="1">
      <c r="A487" s="1274" t="s">
        <v>138</v>
      </c>
      <c r="B487" s="1275"/>
      <c r="C487" s="1275"/>
      <c r="D487" s="1275"/>
      <c r="E487" s="1275"/>
      <c r="F487" s="1276"/>
      <c r="G487" s="50"/>
      <c r="I487" s="1274" t="s">
        <v>138</v>
      </c>
      <c r="J487" s="1275"/>
      <c r="K487" s="1275"/>
      <c r="L487" s="1275"/>
      <c r="M487" s="1275"/>
      <c r="N487" s="1276"/>
    </row>
    <row r="488" spans="1:14">
      <c r="A488" s="51"/>
      <c r="B488" s="52"/>
      <c r="C488" s="52"/>
      <c r="D488" s="53"/>
      <c r="E488" s="52"/>
      <c r="F488" s="54"/>
      <c r="G488" s="55"/>
      <c r="I488" s="51"/>
      <c r="J488" s="52"/>
      <c r="K488" s="52"/>
      <c r="L488" s="53"/>
      <c r="M488" s="52"/>
      <c r="N488" s="54"/>
    </row>
    <row r="489" spans="1:14">
      <c r="A489" s="56" t="s">
        <v>120</v>
      </c>
      <c r="B489" s="57">
        <f>'Nom. Sic. Sem. 5'!$C$4</f>
        <v>43493</v>
      </c>
      <c r="C489" s="52" t="s">
        <v>16</v>
      </c>
      <c r="D489" s="57">
        <f>'Nom. Sic. Sem. 5'!$G$4</f>
        <v>43499</v>
      </c>
      <c r="E489" s="52" t="s">
        <v>121</v>
      </c>
      <c r="F489" s="54">
        <f>'Nom. Sic. Sem. 5'!$J$4</f>
        <v>0</v>
      </c>
      <c r="G489" s="55"/>
      <c r="I489" s="56" t="s">
        <v>120</v>
      </c>
      <c r="J489" s="57">
        <f>'Nom. Sic. Sem. 5'!$C$4</f>
        <v>43493</v>
      </c>
      <c r="K489" s="52" t="s">
        <v>16</v>
      </c>
      <c r="L489" s="57">
        <f>'Nom. Sic. Sem. 5'!$G$4</f>
        <v>43499</v>
      </c>
      <c r="M489" s="52" t="s">
        <v>121</v>
      </c>
      <c r="N489" s="54">
        <f>'Nom. Sic. Sem. 5'!$J$4</f>
        <v>0</v>
      </c>
    </row>
    <row r="490" spans="1:14">
      <c r="A490" s="1277" t="s">
        <v>122</v>
      </c>
      <c r="B490" s="1278"/>
      <c r="C490" s="1279" t="e">
        <f>'Nom. Sic. Sem. 5'!#REF!</f>
        <v>#REF!</v>
      </c>
      <c r="D490" s="1279"/>
      <c r="E490" s="1279"/>
      <c r="F490" s="1280"/>
      <c r="G490" s="60"/>
      <c r="I490" s="1277" t="s">
        <v>122</v>
      </c>
      <c r="J490" s="1278"/>
      <c r="K490" s="1279" t="e">
        <f>'Nom. Sic. Sem. 5'!#REF!</f>
        <v>#REF!</v>
      </c>
      <c r="L490" s="1279"/>
      <c r="M490" s="1279"/>
      <c r="N490" s="1280"/>
    </row>
    <row r="491" spans="1:14">
      <c r="A491" s="58"/>
      <c r="B491" s="59"/>
      <c r="C491" s="61"/>
      <c r="D491" s="61"/>
      <c r="E491" s="61"/>
      <c r="F491" s="62"/>
      <c r="G491" s="63"/>
      <c r="I491" s="58"/>
      <c r="J491" s="59"/>
      <c r="K491" s="61"/>
      <c r="L491" s="61"/>
      <c r="M491" s="61"/>
      <c r="N491" s="62"/>
    </row>
    <row r="492" spans="1:14">
      <c r="A492" s="64" t="e">
        <f>'Nom. Sic. Sem. 5'!#REF!</f>
        <v>#REF!</v>
      </c>
      <c r="B492" s="52" t="s">
        <v>123</v>
      </c>
      <c r="C492" s="52"/>
      <c r="D492" s="52"/>
      <c r="E492" s="1272" t="e">
        <f>'Nom. Sic. Sem. 5'!#REF!</f>
        <v>#REF!</v>
      </c>
      <c r="F492" s="1273"/>
      <c r="G492" s="65"/>
      <c r="I492" s="64" t="e">
        <f>'Nom. Sic. Sem. 5'!#REF!</f>
        <v>#REF!</v>
      </c>
      <c r="J492" s="52" t="s">
        <v>123</v>
      </c>
      <c r="K492" s="52"/>
      <c r="L492" s="52"/>
      <c r="M492" s="1272" t="e">
        <f>'Nom. Sic. Sem. 5'!#REF!</f>
        <v>#REF!</v>
      </c>
      <c r="N492" s="1273"/>
    </row>
    <row r="493" spans="1:14">
      <c r="A493" s="64"/>
      <c r="B493" s="52"/>
      <c r="C493" s="52"/>
      <c r="D493" s="52"/>
      <c r="E493" s="1272">
        <v>0</v>
      </c>
      <c r="F493" s="1273"/>
      <c r="G493" s="65"/>
      <c r="I493" s="64"/>
      <c r="J493" s="52"/>
      <c r="K493" s="52"/>
      <c r="L493" s="52"/>
      <c r="M493" s="1272">
        <v>0</v>
      </c>
      <c r="N493" s="1273"/>
    </row>
    <row r="494" spans="1:14">
      <c r="A494" s="64"/>
      <c r="B494" s="52" t="s">
        <v>124</v>
      </c>
      <c r="C494" s="52"/>
      <c r="D494" s="52"/>
      <c r="E494" s="1272" t="e">
        <f>'Nom. Sic. Sem. 5'!#REF!</f>
        <v>#REF!</v>
      </c>
      <c r="F494" s="1273"/>
      <c r="G494" s="65"/>
      <c r="I494" s="64"/>
      <c r="J494" s="52" t="s">
        <v>124</v>
      </c>
      <c r="K494" s="52"/>
      <c r="L494" s="52"/>
      <c r="M494" s="1272" t="e">
        <f>'Nom. Sic. Sem. 5'!#REF!</f>
        <v>#REF!</v>
      </c>
      <c r="N494" s="1273"/>
    </row>
    <row r="495" spans="1:14">
      <c r="A495" s="66">
        <v>0</v>
      </c>
      <c r="B495" s="52" t="s">
        <v>125</v>
      </c>
      <c r="C495" s="52"/>
      <c r="D495" s="52"/>
      <c r="E495" s="1272">
        <v>0</v>
      </c>
      <c r="F495" s="1273"/>
      <c r="G495" s="65"/>
      <c r="I495" s="66">
        <v>0</v>
      </c>
      <c r="J495" s="52" t="s">
        <v>125</v>
      </c>
      <c r="K495" s="52"/>
      <c r="L495" s="52"/>
      <c r="M495" s="1272">
        <v>0</v>
      </c>
      <c r="N495" s="1273"/>
    </row>
    <row r="496" spans="1:14">
      <c r="A496" s="66">
        <v>0</v>
      </c>
      <c r="B496" s="52" t="s">
        <v>126</v>
      </c>
      <c r="C496" s="52"/>
      <c r="D496" s="52"/>
      <c r="E496" s="1272">
        <v>0</v>
      </c>
      <c r="F496" s="1273"/>
      <c r="G496" s="65"/>
      <c r="I496" s="66">
        <v>0</v>
      </c>
      <c r="J496" s="52" t="s">
        <v>126</v>
      </c>
      <c r="K496" s="52"/>
      <c r="L496" s="52"/>
      <c r="M496" s="1272">
        <v>0</v>
      </c>
      <c r="N496" s="1273"/>
    </row>
    <row r="497" spans="1:14">
      <c r="A497" s="67" t="e">
        <f>'Nom. Sic. Sem. 5'!#REF!</f>
        <v>#REF!</v>
      </c>
      <c r="B497" s="52" t="s">
        <v>127</v>
      </c>
      <c r="C497" s="52"/>
      <c r="D497" s="52"/>
      <c r="E497" s="1272" t="e">
        <f>'Nom. Sic. Sem. 5'!#REF!</f>
        <v>#REF!</v>
      </c>
      <c r="F497" s="1273"/>
      <c r="G497" s="65"/>
      <c r="I497" s="67" t="e">
        <f>'Nom. Sic. Sem. 5'!#REF!</f>
        <v>#REF!</v>
      </c>
      <c r="J497" s="52" t="s">
        <v>127</v>
      </c>
      <c r="K497" s="52"/>
      <c r="L497" s="52"/>
      <c r="M497" s="1272" t="e">
        <f>'Nom. Sic. Sem. 5'!#REF!</f>
        <v>#REF!</v>
      </c>
      <c r="N497" s="1273"/>
    </row>
    <row r="498" spans="1:14">
      <c r="A498" s="66" t="e">
        <f>'Nom. Sic. Sem. 5'!#REF!</f>
        <v>#REF!</v>
      </c>
      <c r="B498" s="52" t="s">
        <v>128</v>
      </c>
      <c r="C498" s="52"/>
      <c r="D498" s="52"/>
      <c r="E498" s="1272" t="e">
        <f>'Nom. Sic. Sem. 5'!#REF!</f>
        <v>#REF!</v>
      </c>
      <c r="F498" s="1273"/>
      <c r="G498" s="65"/>
      <c r="I498" s="66" t="e">
        <f>'Nom. Sic. Sem. 5'!#REF!</f>
        <v>#REF!</v>
      </c>
      <c r="J498" s="52" t="s">
        <v>128</v>
      </c>
      <c r="K498" s="52"/>
      <c r="L498" s="52"/>
      <c r="M498" s="1272" t="e">
        <f>'Nom. Sic. Sem. 5'!#REF!</f>
        <v>#REF!</v>
      </c>
      <c r="N498" s="1273"/>
    </row>
    <row r="499" spans="1:14">
      <c r="A499" s="66" t="e">
        <f>'Nom. Sic. Sem. 5'!#REF!</f>
        <v>#REF!</v>
      </c>
      <c r="B499" s="1267" t="str">
        <f>'Nom. Sic. Sem. 4'!$O$4</f>
        <v>P.Rem Sind/Enf</v>
      </c>
      <c r="C499" s="1267"/>
      <c r="D499" s="1267"/>
      <c r="E499" s="1272" t="e">
        <f>'Nom. Sic. Sem. 5'!#REF!</f>
        <v>#REF!</v>
      </c>
      <c r="F499" s="1273"/>
      <c r="G499" s="65"/>
      <c r="I499" s="66" t="e">
        <f>'Nom. Sic. Sem. 5'!#REF!</f>
        <v>#REF!</v>
      </c>
      <c r="J499" s="1267" t="str">
        <f>'Nom. Sic. Sem. 1'!$O$4</f>
        <v>PR / RM /F</v>
      </c>
      <c r="K499" s="1267"/>
      <c r="L499" s="1267"/>
      <c r="M499" s="1272" t="e">
        <f>'Nom. Sic. Sem. 5'!#REF!</f>
        <v>#REF!</v>
      </c>
      <c r="N499" s="1273"/>
    </row>
    <row r="500" spans="1:14" ht="16.5" customHeight="1">
      <c r="A500" s="51"/>
      <c r="B500" s="1261" t="s">
        <v>10</v>
      </c>
      <c r="C500" s="1261"/>
      <c r="D500" s="52"/>
      <c r="E500" s="1259" t="e">
        <f>SUM(E492:F499)</f>
        <v>#REF!</v>
      </c>
      <c r="F500" s="1262"/>
      <c r="G500" s="69"/>
      <c r="I500" s="51"/>
      <c r="J500" s="1261" t="s">
        <v>10</v>
      </c>
      <c r="K500" s="1261"/>
      <c r="L500" s="52"/>
      <c r="M500" s="1259" t="e">
        <f>SUM(M492:N499)</f>
        <v>#REF!</v>
      </c>
      <c r="N500" s="1262"/>
    </row>
    <row r="501" spans="1:14">
      <c r="A501" s="1263" t="s">
        <v>105</v>
      </c>
      <c r="B501" s="1248"/>
      <c r="C501" s="1248"/>
      <c r="D501" s="1248"/>
      <c r="E501" s="1257"/>
      <c r="F501" s="1258"/>
      <c r="G501" s="69"/>
      <c r="I501" s="1263" t="s">
        <v>105</v>
      </c>
      <c r="J501" s="1248"/>
      <c r="K501" s="1248"/>
      <c r="L501" s="1248"/>
      <c r="M501" s="1257"/>
      <c r="N501" s="1258"/>
    </row>
    <row r="502" spans="1:14" ht="15.75" customHeight="1">
      <c r="A502" s="1266" t="s">
        <v>129</v>
      </c>
      <c r="B502" s="1267"/>
      <c r="C502" s="1267"/>
      <c r="D502" s="73" t="e">
        <f>'Nom. Sic. Sem. 5'!#REF!</f>
        <v>#REF!</v>
      </c>
      <c r="E502" s="52"/>
      <c r="F502" s="54"/>
      <c r="G502" s="55"/>
      <c r="I502" s="1266" t="s">
        <v>129</v>
      </c>
      <c r="J502" s="1267"/>
      <c r="K502" s="1267"/>
      <c r="L502" s="73" t="e">
        <f>'Nom. Sic. Sem. 5'!#REF!</f>
        <v>#REF!</v>
      </c>
      <c r="M502" s="52"/>
      <c r="N502" s="54"/>
    </row>
    <row r="503" spans="1:14">
      <c r="A503" s="1307" t="s">
        <v>203</v>
      </c>
      <c r="B503" s="1267"/>
      <c r="C503" s="1267"/>
      <c r="D503" s="73" t="e">
        <f>'Nom. Sic. Sem. 5'!#REF!</f>
        <v>#REF!</v>
      </c>
      <c r="E503" s="73"/>
      <c r="F503" s="54"/>
      <c r="G503" s="55"/>
      <c r="I503" s="1307" t="s">
        <v>203</v>
      </c>
      <c r="J503" s="1267"/>
      <c r="K503" s="1267"/>
      <c r="L503" s="73" t="e">
        <f>'Nom. Sic. Sem. 5'!#REF!</f>
        <v>#REF!</v>
      </c>
      <c r="M503" s="73"/>
      <c r="N503" s="54"/>
    </row>
    <row r="504" spans="1:14">
      <c r="A504" s="72" t="s">
        <v>131</v>
      </c>
      <c r="B504" s="68"/>
      <c r="C504" s="68"/>
      <c r="D504" s="73" t="e">
        <f>'Nom. Sic. Sem. 5'!#REF!</f>
        <v>#REF!</v>
      </c>
      <c r="E504" s="52"/>
      <c r="F504" s="54"/>
      <c r="G504" s="55"/>
      <c r="I504" s="72" t="s">
        <v>131</v>
      </c>
      <c r="J504" s="68"/>
      <c r="K504" s="68"/>
      <c r="L504" s="73" t="e">
        <f>'Nom. Sic. Sem. 5'!#REF!</f>
        <v>#REF!</v>
      </c>
      <c r="M504" s="52"/>
      <c r="N504" s="54"/>
    </row>
    <row r="505" spans="1:14">
      <c r="A505" s="1266" t="s">
        <v>132</v>
      </c>
      <c r="B505" s="1267"/>
      <c r="C505" s="1267"/>
      <c r="D505" s="73" t="e">
        <f>'Nom. Sic. Sem. 5'!#REF!</f>
        <v>#REF!</v>
      </c>
      <c r="E505" s="52"/>
      <c r="F505" s="54"/>
      <c r="G505" s="55"/>
      <c r="I505" s="1266" t="s">
        <v>132</v>
      </c>
      <c r="J505" s="1267"/>
      <c r="K505" s="1267"/>
      <c r="L505" s="73" t="e">
        <f>'Nom. Sic. Sem. 5'!#REF!</f>
        <v>#REF!</v>
      </c>
      <c r="M505" s="52"/>
      <c r="N505" s="54"/>
    </row>
    <row r="506" spans="1:14">
      <c r="A506" s="1266" t="s">
        <v>133</v>
      </c>
      <c r="B506" s="1267"/>
      <c r="C506" s="1267"/>
      <c r="D506" s="73" t="e">
        <f>'Nom. Sic. Sem. 5'!#REF!</f>
        <v>#REF!</v>
      </c>
      <c r="E506" s="52"/>
      <c r="F506" s="54"/>
      <c r="G506" s="55"/>
      <c r="I506" s="1266" t="s">
        <v>133</v>
      </c>
      <c r="J506" s="1267"/>
      <c r="K506" s="1267"/>
      <c r="L506" s="73" t="e">
        <f>'Nom. Sic. Sem. 5'!#REF!</f>
        <v>#REF!</v>
      </c>
      <c r="M506" s="52"/>
      <c r="N506" s="54"/>
    </row>
    <row r="507" spans="1:14" ht="13.5" thickBot="1">
      <c r="A507" s="1268" t="s">
        <v>134</v>
      </c>
      <c r="B507" s="1257"/>
      <c r="C507" s="1257"/>
      <c r="D507" s="52"/>
      <c r="E507" s="1269" t="e">
        <f>SUM(D502:D506)</f>
        <v>#REF!</v>
      </c>
      <c r="F507" s="1258"/>
      <c r="G507" s="69"/>
      <c r="I507" s="1268" t="s">
        <v>134</v>
      </c>
      <c r="J507" s="1257"/>
      <c r="K507" s="1257"/>
      <c r="L507" s="52"/>
      <c r="M507" s="1269" t="e">
        <f>SUM(L502:L506)</f>
        <v>#REF!</v>
      </c>
      <c r="N507" s="1258"/>
    </row>
    <row r="508" spans="1:14" ht="20.25" customHeight="1" thickBot="1">
      <c r="A508" s="51"/>
      <c r="B508" s="1248" t="s">
        <v>104</v>
      </c>
      <c r="C508" s="1248"/>
      <c r="D508" s="1248"/>
      <c r="E508" s="1249" t="e">
        <f>(E500-E507)</f>
        <v>#REF!</v>
      </c>
      <c r="F508" s="1250"/>
      <c r="G508" s="69"/>
      <c r="I508" s="51"/>
      <c r="J508" s="1248" t="s">
        <v>104</v>
      </c>
      <c r="K508" s="1248"/>
      <c r="L508" s="1248"/>
      <c r="M508" s="1249" t="e">
        <f>(M500-M507)</f>
        <v>#REF!</v>
      </c>
      <c r="N508" s="1250"/>
    </row>
    <row r="509" spans="1:14">
      <c r="A509" s="51"/>
      <c r="B509" s="52"/>
      <c r="C509" s="52"/>
      <c r="D509" s="52"/>
      <c r="E509" s="52"/>
      <c r="F509" s="54"/>
      <c r="G509" s="55"/>
      <c r="I509" s="51"/>
      <c r="J509" s="52"/>
      <c r="K509" s="52"/>
      <c r="L509" s="52"/>
      <c r="M509" s="52"/>
      <c r="N509" s="54"/>
    </row>
    <row r="510" spans="1:14">
      <c r="A510" s="51"/>
      <c r="B510" s="52"/>
      <c r="C510" s="52"/>
      <c r="D510" s="52"/>
      <c r="E510" s="52"/>
      <c r="F510" s="54"/>
      <c r="G510" s="55"/>
      <c r="I510" s="51"/>
      <c r="J510" s="52"/>
      <c r="K510" s="52"/>
      <c r="L510" s="52"/>
      <c r="M510" s="52"/>
      <c r="N510" s="54"/>
    </row>
    <row r="511" spans="1:14">
      <c r="A511" s="1253"/>
      <c r="B511" s="1254"/>
      <c r="C511" s="1254"/>
      <c r="D511" s="52" t="s">
        <v>135</v>
      </c>
      <c r="E511" s="52"/>
      <c r="F511" s="54"/>
      <c r="G511" s="55"/>
      <c r="I511" s="1253"/>
      <c r="J511" s="1254"/>
      <c r="K511" s="1254"/>
      <c r="L511" s="52" t="s">
        <v>135</v>
      </c>
      <c r="M511" s="52"/>
      <c r="N511" s="54"/>
    </row>
    <row r="512" spans="1:14">
      <c r="A512" s="1255" t="s">
        <v>136</v>
      </c>
      <c r="B512" s="1256"/>
      <c r="C512" s="1256"/>
      <c r="D512" s="1257" t="s">
        <v>137</v>
      </c>
      <c r="E512" s="1257"/>
      <c r="F512" s="1258"/>
      <c r="G512" s="69"/>
      <c r="I512" s="1255" t="s">
        <v>136</v>
      </c>
      <c r="J512" s="1256"/>
      <c r="K512" s="1256"/>
      <c r="L512" s="1257" t="s">
        <v>137</v>
      </c>
      <c r="M512" s="1257"/>
      <c r="N512" s="1258"/>
    </row>
    <row r="513" spans="1:14" ht="13.5" thickBot="1">
      <c r="A513" s="75"/>
      <c r="B513" s="76"/>
      <c r="C513" s="76"/>
      <c r="D513" s="76"/>
      <c r="E513" s="76"/>
      <c r="F513" s="77"/>
      <c r="G513" s="55"/>
      <c r="I513" s="75"/>
      <c r="J513" s="76"/>
      <c r="K513" s="76"/>
      <c r="L513" s="76"/>
      <c r="M513" s="76"/>
      <c r="N513" s="77"/>
    </row>
    <row r="514" spans="1:14">
      <c r="A514" s="52"/>
      <c r="B514" s="52"/>
      <c r="C514" s="52"/>
      <c r="D514" s="52"/>
      <c r="E514" s="52"/>
      <c r="F514" s="52"/>
      <c r="G514" s="55"/>
      <c r="H514" s="52"/>
      <c r="I514" s="52"/>
      <c r="J514" s="52"/>
      <c r="K514" s="52"/>
      <c r="L514" s="52"/>
      <c r="M514" s="52"/>
      <c r="N514" s="52"/>
    </row>
    <row r="515" spans="1:14" ht="13.5" thickBot="1">
      <c r="G515" s="55"/>
    </row>
    <row r="516" spans="1:14" ht="19.5" customHeight="1">
      <c r="A516" s="1274" t="s">
        <v>138</v>
      </c>
      <c r="B516" s="1275"/>
      <c r="C516" s="1275"/>
      <c r="D516" s="1275"/>
      <c r="E516" s="1275"/>
      <c r="F516" s="1276"/>
      <c r="G516" s="50"/>
      <c r="I516" s="1274" t="s">
        <v>138</v>
      </c>
      <c r="J516" s="1275"/>
      <c r="K516" s="1275"/>
      <c r="L516" s="1275"/>
      <c r="M516" s="1275"/>
      <c r="N516" s="1276"/>
    </row>
    <row r="517" spans="1:14">
      <c r="A517" s="51"/>
      <c r="B517" s="52"/>
      <c r="C517" s="52"/>
      <c r="D517" s="53"/>
      <c r="E517" s="52"/>
      <c r="F517" s="54"/>
      <c r="G517" s="55"/>
      <c r="I517" s="51"/>
      <c r="J517" s="52"/>
      <c r="K517" s="52"/>
      <c r="L517" s="53"/>
      <c r="M517" s="52"/>
      <c r="N517" s="54"/>
    </row>
    <row r="518" spans="1:14">
      <c r="A518" s="56" t="s">
        <v>120</v>
      </c>
      <c r="B518" s="57">
        <f>'Nom. Sic. Sem. 5'!$C$4</f>
        <v>43493</v>
      </c>
      <c r="C518" s="52" t="s">
        <v>16</v>
      </c>
      <c r="D518" s="57">
        <f>'Nom. Sic. Sem. 5'!$G$4</f>
        <v>43499</v>
      </c>
      <c r="E518" s="52" t="s">
        <v>121</v>
      </c>
      <c r="F518" s="54">
        <f>'Nom. Sic. Sem. 5'!$J$4</f>
        <v>0</v>
      </c>
      <c r="G518" s="55"/>
      <c r="I518" s="56" t="s">
        <v>120</v>
      </c>
      <c r="J518" s="57">
        <f>'Nom. Sic. Sem. 5'!$C$4</f>
        <v>43493</v>
      </c>
      <c r="K518" s="52" t="s">
        <v>16</v>
      </c>
      <c r="L518" s="57">
        <f>'Nom. Sic. Sem. 5'!$G$4</f>
        <v>43499</v>
      </c>
      <c r="M518" s="52" t="s">
        <v>121</v>
      </c>
      <c r="N518" s="54">
        <f>'Nom. Sic. Sem. 5'!$J$4</f>
        <v>0</v>
      </c>
    </row>
    <row r="519" spans="1:14">
      <c r="A519" s="1277" t="s">
        <v>122</v>
      </c>
      <c r="B519" s="1278"/>
      <c r="C519" s="1279" t="e">
        <f>'Nom. Sic. Sem. 5'!#REF!</f>
        <v>#REF!</v>
      </c>
      <c r="D519" s="1279"/>
      <c r="E519" s="1279"/>
      <c r="F519" s="1280"/>
      <c r="G519" s="60"/>
      <c r="I519" s="1277" t="s">
        <v>122</v>
      </c>
      <c r="J519" s="1278"/>
      <c r="K519" s="1279" t="e">
        <f>'Nom. Sic. Sem. 5'!#REF!</f>
        <v>#REF!</v>
      </c>
      <c r="L519" s="1279"/>
      <c r="M519" s="1279"/>
      <c r="N519" s="1280"/>
    </row>
    <row r="520" spans="1:14">
      <c r="A520" s="58"/>
      <c r="B520" s="59"/>
      <c r="C520" s="61"/>
      <c r="D520" s="61"/>
      <c r="E520" s="61"/>
      <c r="F520" s="62"/>
      <c r="G520" s="63"/>
      <c r="I520" s="58"/>
      <c r="J520" s="59"/>
      <c r="K520" s="61"/>
      <c r="L520" s="61"/>
      <c r="M520" s="61"/>
      <c r="N520" s="62"/>
    </row>
    <row r="521" spans="1:14">
      <c r="A521" s="64" t="e">
        <f>'Nom. Sic. Sem. 5'!#REF!</f>
        <v>#REF!</v>
      </c>
      <c r="B521" s="52" t="s">
        <v>123</v>
      </c>
      <c r="C521" s="52"/>
      <c r="D521" s="52"/>
      <c r="E521" s="1272" t="e">
        <f>'Nom. Sic. Sem. 5'!#REF!</f>
        <v>#REF!</v>
      </c>
      <c r="F521" s="1273"/>
      <c r="G521" s="65"/>
      <c r="I521" s="64" t="e">
        <f>'Nom. Sic. Sem. 5'!#REF!</f>
        <v>#REF!</v>
      </c>
      <c r="J521" s="52" t="s">
        <v>123</v>
      </c>
      <c r="K521" s="52"/>
      <c r="L521" s="52"/>
      <c r="M521" s="1272" t="e">
        <f>'Nom. Sic. Sem. 5'!#REF!</f>
        <v>#REF!</v>
      </c>
      <c r="N521" s="1273"/>
    </row>
    <row r="522" spans="1:14">
      <c r="A522" s="64"/>
      <c r="B522" s="52"/>
      <c r="C522" s="52"/>
      <c r="D522" s="52"/>
      <c r="E522" s="1272">
        <v>0</v>
      </c>
      <c r="F522" s="1273"/>
      <c r="G522" s="65"/>
      <c r="I522" s="64"/>
      <c r="J522" s="52"/>
      <c r="K522" s="52"/>
      <c r="L522" s="52"/>
      <c r="M522" s="1272">
        <v>0</v>
      </c>
      <c r="N522" s="1273"/>
    </row>
    <row r="523" spans="1:14">
      <c r="A523" s="64"/>
      <c r="B523" s="52" t="s">
        <v>124</v>
      </c>
      <c r="C523" s="52"/>
      <c r="D523" s="52"/>
      <c r="E523" s="1272" t="e">
        <f>'Nom. Sic. Sem. 5'!#REF!</f>
        <v>#REF!</v>
      </c>
      <c r="F523" s="1273"/>
      <c r="G523" s="65"/>
      <c r="I523" s="64"/>
      <c r="J523" s="52" t="s">
        <v>124</v>
      </c>
      <c r="K523" s="52"/>
      <c r="L523" s="52"/>
      <c r="M523" s="1272" t="e">
        <f>'Nom. Sic. Sem. 5'!#REF!</f>
        <v>#REF!</v>
      </c>
      <c r="N523" s="1273"/>
    </row>
    <row r="524" spans="1:14">
      <c r="A524" s="66">
        <v>0</v>
      </c>
      <c r="B524" s="52" t="s">
        <v>125</v>
      </c>
      <c r="C524" s="52"/>
      <c r="D524" s="52"/>
      <c r="E524" s="1272">
        <v>0</v>
      </c>
      <c r="F524" s="1273"/>
      <c r="G524" s="65"/>
      <c r="I524" s="66">
        <v>0</v>
      </c>
      <c r="J524" s="52" t="s">
        <v>125</v>
      </c>
      <c r="K524" s="52"/>
      <c r="L524" s="52"/>
      <c r="M524" s="1272">
        <v>0</v>
      </c>
      <c r="N524" s="1273"/>
    </row>
    <row r="525" spans="1:14">
      <c r="A525" s="66">
        <v>0</v>
      </c>
      <c r="B525" s="52" t="s">
        <v>126</v>
      </c>
      <c r="C525" s="52"/>
      <c r="D525" s="52"/>
      <c r="E525" s="1272">
        <v>0</v>
      </c>
      <c r="F525" s="1273"/>
      <c r="G525" s="65"/>
      <c r="I525" s="66">
        <v>0</v>
      </c>
      <c r="J525" s="52" t="s">
        <v>126</v>
      </c>
      <c r="K525" s="52"/>
      <c r="L525" s="52"/>
      <c r="M525" s="1272">
        <v>0</v>
      </c>
      <c r="N525" s="1273"/>
    </row>
    <row r="526" spans="1:14">
      <c r="A526" s="67" t="e">
        <f>'Nom. Sic. Sem. 5'!#REF!</f>
        <v>#REF!</v>
      </c>
      <c r="B526" s="52" t="s">
        <v>127</v>
      </c>
      <c r="C526" s="52"/>
      <c r="D526" s="52"/>
      <c r="E526" s="1272" t="e">
        <f>'Nom. Sic. Sem. 5'!#REF!</f>
        <v>#REF!</v>
      </c>
      <c r="F526" s="1273"/>
      <c r="G526" s="65"/>
      <c r="I526" s="67" t="e">
        <f>'Nom. Sic. Sem. 5'!#REF!</f>
        <v>#REF!</v>
      </c>
      <c r="J526" s="52" t="s">
        <v>127</v>
      </c>
      <c r="K526" s="52"/>
      <c r="L526" s="52"/>
      <c r="M526" s="1272" t="e">
        <f>'Nom. Sic. Sem. 5'!#REF!</f>
        <v>#REF!</v>
      </c>
      <c r="N526" s="1273"/>
    </row>
    <row r="527" spans="1:14">
      <c r="A527" s="66" t="e">
        <f>'Nom. Sic. Sem. 5'!#REF!</f>
        <v>#REF!</v>
      </c>
      <c r="B527" s="52" t="s">
        <v>128</v>
      </c>
      <c r="C527" s="52"/>
      <c r="D527" s="52"/>
      <c r="E527" s="1272" t="e">
        <f>'Nom. Sic. Sem. 5'!#REF!</f>
        <v>#REF!</v>
      </c>
      <c r="F527" s="1273"/>
      <c r="G527" s="65"/>
      <c r="I527" s="66" t="e">
        <f>'Nom. Sic. Sem. 5'!#REF!</f>
        <v>#REF!</v>
      </c>
      <c r="J527" s="52" t="s">
        <v>128</v>
      </c>
      <c r="K527" s="52"/>
      <c r="L527" s="52"/>
      <c r="M527" s="1272" t="e">
        <f>'Nom. Sic. Sem. 5'!#REF!</f>
        <v>#REF!</v>
      </c>
      <c r="N527" s="1273"/>
    </row>
    <row r="528" spans="1:14">
      <c r="A528" s="66" t="e">
        <f>'Nom. Sic. Sem. 5'!#REF!</f>
        <v>#REF!</v>
      </c>
      <c r="B528" s="1267" t="str">
        <f>'Nom. Sic. Sem. 1'!$O$4</f>
        <v>PR / RM /F</v>
      </c>
      <c r="C528" s="1267"/>
      <c r="D528" s="1267"/>
      <c r="E528" s="1272" t="e">
        <f>'Nom. Sic. Sem. 5'!#REF!</f>
        <v>#REF!</v>
      </c>
      <c r="F528" s="1273"/>
      <c r="G528" s="65"/>
      <c r="I528" s="66" t="e">
        <f>'Nom. Sic. Sem. 5'!#REF!</f>
        <v>#REF!</v>
      </c>
      <c r="J528" s="1267" t="str">
        <f>'Nom. Sic. Sem. 1'!$O$4</f>
        <v>PR / RM /F</v>
      </c>
      <c r="K528" s="1267"/>
      <c r="L528" s="1267"/>
      <c r="M528" s="1272" t="e">
        <f>'Nom. Sic. Sem. 5'!#REF!</f>
        <v>#REF!</v>
      </c>
      <c r="N528" s="1273"/>
    </row>
    <row r="529" spans="1:14" ht="16.5" customHeight="1">
      <c r="A529" s="51"/>
      <c r="B529" s="1261" t="s">
        <v>10</v>
      </c>
      <c r="C529" s="1261"/>
      <c r="D529" s="52"/>
      <c r="E529" s="1259" t="e">
        <f>SUM(E521:F528)</f>
        <v>#REF!</v>
      </c>
      <c r="F529" s="1262"/>
      <c r="G529" s="69"/>
      <c r="I529" s="51"/>
      <c r="J529" s="1261" t="s">
        <v>10</v>
      </c>
      <c r="K529" s="1261"/>
      <c r="L529" s="52"/>
      <c r="M529" s="1259" t="e">
        <f>SUM(M521:N528)</f>
        <v>#REF!</v>
      </c>
      <c r="N529" s="1262"/>
    </row>
    <row r="530" spans="1:14">
      <c r="A530" s="1263" t="s">
        <v>105</v>
      </c>
      <c r="B530" s="1248"/>
      <c r="C530" s="1248"/>
      <c r="D530" s="1248"/>
      <c r="E530" s="1257"/>
      <c r="F530" s="1258"/>
      <c r="G530" s="69"/>
      <c r="I530" s="1263" t="s">
        <v>105</v>
      </c>
      <c r="J530" s="1248"/>
      <c r="K530" s="1248"/>
      <c r="L530" s="1248"/>
      <c r="M530" s="1257"/>
      <c r="N530" s="1258"/>
    </row>
    <row r="531" spans="1:14">
      <c r="A531" s="1266" t="s">
        <v>129</v>
      </c>
      <c r="B531" s="1267"/>
      <c r="C531" s="1267"/>
      <c r="D531" s="73" t="e">
        <f>'Nom. Sic. Sem. 5'!#REF!</f>
        <v>#REF!</v>
      </c>
      <c r="E531" s="52"/>
      <c r="F531" s="54"/>
      <c r="G531" s="55"/>
      <c r="I531" s="1266" t="s">
        <v>129</v>
      </c>
      <c r="J531" s="1267"/>
      <c r="K531" s="1267"/>
      <c r="L531" s="73" t="e">
        <f>'Nom. Sic. Sem. 5'!#REF!</f>
        <v>#REF!</v>
      </c>
      <c r="M531" s="52"/>
      <c r="N531" s="54"/>
    </row>
    <row r="532" spans="1:14">
      <c r="A532" s="1307" t="s">
        <v>203</v>
      </c>
      <c r="B532" s="1267"/>
      <c r="C532" s="1267"/>
      <c r="D532" s="73" t="e">
        <f>'Nom. Sic. Sem. 5'!#REF!</f>
        <v>#REF!</v>
      </c>
      <c r="E532" s="73"/>
      <c r="F532" s="54"/>
      <c r="G532" s="55"/>
      <c r="I532" s="1307" t="s">
        <v>203</v>
      </c>
      <c r="J532" s="1267"/>
      <c r="K532" s="1267"/>
      <c r="L532" s="73" t="e">
        <f>'Nom. Sic. Sem. 5'!#REF!</f>
        <v>#REF!</v>
      </c>
      <c r="M532" s="73"/>
      <c r="N532" s="54"/>
    </row>
    <row r="533" spans="1:14">
      <c r="A533" s="72" t="s">
        <v>131</v>
      </c>
      <c r="B533" s="68"/>
      <c r="C533" s="68"/>
      <c r="D533" s="73" t="e">
        <f>'Nom. Sic. Sem. 5'!#REF!</f>
        <v>#REF!</v>
      </c>
      <c r="E533" s="52"/>
      <c r="F533" s="54"/>
      <c r="G533" s="55"/>
      <c r="I533" s="72" t="s">
        <v>131</v>
      </c>
      <c r="J533" s="68"/>
      <c r="K533" s="68"/>
      <c r="L533" s="73" t="e">
        <f>'Nom. Sic. Sem. 5'!#REF!</f>
        <v>#REF!</v>
      </c>
      <c r="M533" s="52"/>
      <c r="N533" s="54"/>
    </row>
    <row r="534" spans="1:14">
      <c r="A534" s="1266" t="s">
        <v>132</v>
      </c>
      <c r="B534" s="1267"/>
      <c r="C534" s="1267"/>
      <c r="D534" s="73" t="e">
        <f>'Nom. Sic. Sem. 5'!#REF!</f>
        <v>#REF!</v>
      </c>
      <c r="E534" s="52"/>
      <c r="F534" s="54"/>
      <c r="G534" s="55"/>
      <c r="I534" s="1266" t="s">
        <v>132</v>
      </c>
      <c r="J534" s="1267"/>
      <c r="K534" s="1267"/>
      <c r="L534" s="73" t="e">
        <f>'Nom. Sic. Sem. 5'!#REF!</f>
        <v>#REF!</v>
      </c>
      <c r="M534" s="52"/>
      <c r="N534" s="54"/>
    </row>
    <row r="535" spans="1:14">
      <c r="A535" s="1266" t="s">
        <v>133</v>
      </c>
      <c r="B535" s="1267"/>
      <c r="C535" s="1267"/>
      <c r="D535" s="73" t="e">
        <f>'Nom. Sic. Sem. 5'!#REF!</f>
        <v>#REF!</v>
      </c>
      <c r="E535" s="52"/>
      <c r="F535" s="54"/>
      <c r="G535" s="55"/>
      <c r="I535" s="1266" t="s">
        <v>133</v>
      </c>
      <c r="J535" s="1267"/>
      <c r="K535" s="1267"/>
      <c r="L535" s="73" t="e">
        <f>'Nom. Sic. Sem. 5'!#REF!</f>
        <v>#REF!</v>
      </c>
      <c r="M535" s="52"/>
      <c r="N535" s="54"/>
    </row>
    <row r="536" spans="1:14" ht="13.5" thickBot="1">
      <c r="A536" s="1268" t="s">
        <v>134</v>
      </c>
      <c r="B536" s="1257"/>
      <c r="C536" s="1257"/>
      <c r="D536" s="52"/>
      <c r="E536" s="1269" t="e">
        <f>SUM(D531:D535)</f>
        <v>#REF!</v>
      </c>
      <c r="F536" s="1258"/>
      <c r="G536" s="69"/>
      <c r="I536" s="1268" t="s">
        <v>134</v>
      </c>
      <c r="J536" s="1257"/>
      <c r="K536" s="1257"/>
      <c r="L536" s="52"/>
      <c r="M536" s="1269" t="e">
        <f>SUM(L531:L535)</f>
        <v>#REF!</v>
      </c>
      <c r="N536" s="1258"/>
    </row>
    <row r="537" spans="1:14" ht="20.25" customHeight="1" thickBot="1">
      <c r="A537" s="51"/>
      <c r="B537" s="1248" t="s">
        <v>104</v>
      </c>
      <c r="C537" s="1248"/>
      <c r="D537" s="1248"/>
      <c r="E537" s="1249" t="e">
        <f>(E529-E536)</f>
        <v>#REF!</v>
      </c>
      <c r="F537" s="1250"/>
      <c r="G537" s="69"/>
      <c r="I537" s="51"/>
      <c r="J537" s="1248" t="s">
        <v>104</v>
      </c>
      <c r="K537" s="1248"/>
      <c r="L537" s="1248"/>
      <c r="M537" s="1249" t="e">
        <f>(M529-M536)</f>
        <v>#REF!</v>
      </c>
      <c r="N537" s="1250"/>
    </row>
    <row r="538" spans="1:14">
      <c r="A538" s="51"/>
      <c r="B538" s="52"/>
      <c r="C538" s="52"/>
      <c r="D538" s="52"/>
      <c r="E538" s="52"/>
      <c r="F538" s="54"/>
      <c r="G538" s="55"/>
      <c r="I538" s="51"/>
      <c r="J538" s="52"/>
      <c r="K538" s="52"/>
      <c r="L538" s="52"/>
      <c r="M538" s="52"/>
      <c r="N538" s="54"/>
    </row>
    <row r="539" spans="1:14">
      <c r="A539" s="51"/>
      <c r="B539" s="52"/>
      <c r="C539" s="52"/>
      <c r="D539" s="52"/>
      <c r="E539" s="52"/>
      <c r="F539" s="54"/>
      <c r="G539" s="55"/>
      <c r="I539" s="51"/>
      <c r="J539" s="52"/>
      <c r="K539" s="52"/>
      <c r="L539" s="52"/>
      <c r="M539" s="52"/>
      <c r="N539" s="54"/>
    </row>
    <row r="540" spans="1:14">
      <c r="A540" s="1253"/>
      <c r="B540" s="1254"/>
      <c r="C540" s="1254"/>
      <c r="D540" s="52" t="s">
        <v>135</v>
      </c>
      <c r="E540" s="52"/>
      <c r="F540" s="54"/>
      <c r="G540" s="55"/>
      <c r="I540" s="1253"/>
      <c r="J540" s="1254"/>
      <c r="K540" s="1254"/>
      <c r="L540" s="52" t="s">
        <v>135</v>
      </c>
      <c r="M540" s="52"/>
      <c r="N540" s="54"/>
    </row>
    <row r="541" spans="1:14">
      <c r="A541" s="1255" t="s">
        <v>136</v>
      </c>
      <c r="B541" s="1256"/>
      <c r="C541" s="1256"/>
      <c r="D541" s="1257" t="s">
        <v>137</v>
      </c>
      <c r="E541" s="1257"/>
      <c r="F541" s="1258"/>
      <c r="G541" s="69"/>
      <c r="I541" s="1255" t="s">
        <v>136</v>
      </c>
      <c r="J541" s="1256"/>
      <c r="K541" s="1256"/>
      <c r="L541" s="1257" t="s">
        <v>137</v>
      </c>
      <c r="M541" s="1257"/>
      <c r="N541" s="1258"/>
    </row>
    <row r="542" spans="1:14" ht="13.5" thickBot="1">
      <c r="A542" s="75"/>
      <c r="B542" s="76"/>
      <c r="C542" s="76"/>
      <c r="D542" s="76"/>
      <c r="E542" s="76"/>
      <c r="F542" s="77"/>
      <c r="G542" s="55"/>
      <c r="I542" s="75"/>
      <c r="J542" s="76"/>
      <c r="K542" s="76"/>
      <c r="L542" s="76"/>
      <c r="M542" s="76"/>
      <c r="N542" s="77"/>
    </row>
    <row r="543" spans="1:14" ht="13.5" thickBo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</row>
    <row r="544" spans="1:14" ht="19.5" customHeight="1">
      <c r="A544" s="1274" t="s">
        <v>138</v>
      </c>
      <c r="B544" s="1275"/>
      <c r="C544" s="1275"/>
      <c r="D544" s="1275"/>
      <c r="E544" s="1275"/>
      <c r="F544" s="1276"/>
      <c r="G544" s="50"/>
      <c r="I544" s="1274" t="s">
        <v>138</v>
      </c>
      <c r="J544" s="1275"/>
      <c r="K544" s="1275"/>
      <c r="L544" s="1275"/>
      <c r="M544" s="1275"/>
      <c r="N544" s="1276"/>
    </row>
    <row r="545" spans="1:14">
      <c r="A545" s="51"/>
      <c r="B545" s="52"/>
      <c r="C545" s="52"/>
      <c r="D545" s="53"/>
      <c r="E545" s="52"/>
      <c r="F545" s="54"/>
      <c r="G545" s="55"/>
      <c r="I545" s="51"/>
      <c r="J545" s="52"/>
      <c r="K545" s="52"/>
      <c r="L545" s="53"/>
      <c r="M545" s="52"/>
      <c r="N545" s="54"/>
    </row>
    <row r="546" spans="1:14">
      <c r="A546" s="56" t="s">
        <v>120</v>
      </c>
      <c r="B546" s="57">
        <f>'Nom. Sic. Sem. 5'!$C$4</f>
        <v>43493</v>
      </c>
      <c r="C546" s="52" t="s">
        <v>16</v>
      </c>
      <c r="D546" s="57">
        <f>'Nom. Sic. Sem. 5'!$G$4</f>
        <v>43499</v>
      </c>
      <c r="E546" s="52" t="s">
        <v>121</v>
      </c>
      <c r="F546" s="54">
        <f>'Nom. Sic. Sem. 5'!$J$4</f>
        <v>0</v>
      </c>
      <c r="G546" s="55"/>
      <c r="I546" s="56" t="s">
        <v>120</v>
      </c>
      <c r="J546" s="57">
        <f>'Nom. Sic. Sem. 5'!$C$4</f>
        <v>43493</v>
      </c>
      <c r="K546" s="52" t="s">
        <v>16</v>
      </c>
      <c r="L546" s="57">
        <f>'Nom. Sic. Sem. 5'!$G$4</f>
        <v>43499</v>
      </c>
      <c r="M546" s="52" t="s">
        <v>121</v>
      </c>
      <c r="N546" s="54">
        <f>'Nom. Sic. Sem. 5'!$J$4</f>
        <v>0</v>
      </c>
    </row>
    <row r="547" spans="1:14">
      <c r="A547" s="1277" t="s">
        <v>122</v>
      </c>
      <c r="B547" s="1278"/>
      <c r="C547" s="1279" t="e">
        <f>'Nom. Sic. Sem. 5'!#REF!</f>
        <v>#REF!</v>
      </c>
      <c r="D547" s="1279"/>
      <c r="E547" s="1279"/>
      <c r="F547" s="1280"/>
      <c r="G547" s="60"/>
      <c r="I547" s="1277" t="s">
        <v>122</v>
      </c>
      <c r="J547" s="1278"/>
      <c r="K547" s="1279" t="e">
        <f>'Nom. Sic. Sem. 5'!#REF!</f>
        <v>#REF!</v>
      </c>
      <c r="L547" s="1279"/>
      <c r="M547" s="1279"/>
      <c r="N547" s="1280"/>
    </row>
    <row r="548" spans="1:14">
      <c r="A548" s="58"/>
      <c r="B548" s="59"/>
      <c r="C548" s="61"/>
      <c r="D548" s="61"/>
      <c r="E548" s="61"/>
      <c r="F548" s="62"/>
      <c r="G548" s="63"/>
      <c r="I548" s="58"/>
      <c r="J548" s="59"/>
      <c r="K548" s="61"/>
      <c r="L548" s="61"/>
      <c r="M548" s="61"/>
      <c r="N548" s="62"/>
    </row>
    <row r="549" spans="1:14">
      <c r="A549" s="64" t="e">
        <f>'Nom. Sic. Sem. 5'!#REF!</f>
        <v>#REF!</v>
      </c>
      <c r="B549" s="52" t="s">
        <v>123</v>
      </c>
      <c r="C549" s="52"/>
      <c r="D549" s="52"/>
      <c r="E549" s="1272" t="e">
        <f>'Nom. Sic. Sem. 5'!#REF!</f>
        <v>#REF!</v>
      </c>
      <c r="F549" s="1273"/>
      <c r="G549" s="65"/>
      <c r="I549" s="64" t="e">
        <f>'Nom. Sic. Sem. 5'!#REF!</f>
        <v>#REF!</v>
      </c>
      <c r="J549" s="52" t="s">
        <v>123</v>
      </c>
      <c r="K549" s="52"/>
      <c r="L549" s="52"/>
      <c r="M549" s="1272" t="e">
        <f>'Nom. Sic. Sem. 5'!#REF!</f>
        <v>#REF!</v>
      </c>
      <c r="N549" s="1273"/>
    </row>
    <row r="550" spans="1:14">
      <c r="A550" s="64"/>
      <c r="B550" s="52"/>
      <c r="C550" s="52"/>
      <c r="D550" s="52"/>
      <c r="E550" s="1272">
        <v>0</v>
      </c>
      <c r="F550" s="1273"/>
      <c r="G550" s="65"/>
      <c r="I550" s="64"/>
      <c r="J550" s="52"/>
      <c r="K550" s="52"/>
      <c r="L550" s="52"/>
      <c r="M550" s="1272">
        <v>0</v>
      </c>
      <c r="N550" s="1273"/>
    </row>
    <row r="551" spans="1:14">
      <c r="A551" s="64"/>
      <c r="B551" s="52" t="s">
        <v>124</v>
      </c>
      <c r="C551" s="52"/>
      <c r="D551" s="52"/>
      <c r="E551" s="1272" t="e">
        <f>'Nom. Sic. Sem. 5'!#REF!</f>
        <v>#REF!</v>
      </c>
      <c r="F551" s="1273"/>
      <c r="G551" s="65"/>
      <c r="I551" s="64"/>
      <c r="J551" s="52" t="s">
        <v>124</v>
      </c>
      <c r="K551" s="52"/>
      <c r="L551" s="52"/>
      <c r="M551" s="1272" t="e">
        <f>'Nom. Sic. Sem. 5'!#REF!</f>
        <v>#REF!</v>
      </c>
      <c r="N551" s="1273"/>
    </row>
    <row r="552" spans="1:14">
      <c r="A552" s="66">
        <v>0</v>
      </c>
      <c r="B552" s="52" t="s">
        <v>125</v>
      </c>
      <c r="C552" s="52"/>
      <c r="D552" s="52"/>
      <c r="E552" s="1272">
        <v>0</v>
      </c>
      <c r="F552" s="1273"/>
      <c r="G552" s="65"/>
      <c r="I552" s="66">
        <v>0</v>
      </c>
      <c r="J552" s="52" t="s">
        <v>125</v>
      </c>
      <c r="K552" s="52"/>
      <c r="L552" s="52"/>
      <c r="M552" s="1272">
        <v>0</v>
      </c>
      <c r="N552" s="1273"/>
    </row>
    <row r="553" spans="1:14">
      <c r="A553" s="66">
        <v>0</v>
      </c>
      <c r="B553" s="52" t="s">
        <v>126</v>
      </c>
      <c r="C553" s="52"/>
      <c r="D553" s="52"/>
      <c r="E553" s="1272">
        <v>0</v>
      </c>
      <c r="F553" s="1273"/>
      <c r="G553" s="65"/>
      <c r="I553" s="66">
        <v>0</v>
      </c>
      <c r="J553" s="52" t="s">
        <v>126</v>
      </c>
      <c r="K553" s="52"/>
      <c r="L553" s="52"/>
      <c r="M553" s="1272">
        <v>0</v>
      </c>
      <c r="N553" s="1273"/>
    </row>
    <row r="554" spans="1:14">
      <c r="A554" s="67" t="e">
        <f>'Nom. Sic. Sem. 5'!#REF!</f>
        <v>#REF!</v>
      </c>
      <c r="B554" s="52" t="s">
        <v>127</v>
      </c>
      <c r="C554" s="52"/>
      <c r="D554" s="52"/>
      <c r="E554" s="1272" t="e">
        <f>'Nom. Sic. Sem. 5'!#REF!</f>
        <v>#REF!</v>
      </c>
      <c r="F554" s="1273"/>
      <c r="G554" s="65"/>
      <c r="I554" s="67" t="e">
        <f>'Nom. Sic. Sem. 5'!#REF!</f>
        <v>#REF!</v>
      </c>
      <c r="J554" s="52" t="s">
        <v>127</v>
      </c>
      <c r="K554" s="52"/>
      <c r="L554" s="52"/>
      <c r="M554" s="1272" t="e">
        <f>'Nom. Sic. Sem. 5'!#REF!</f>
        <v>#REF!</v>
      </c>
      <c r="N554" s="1273"/>
    </row>
    <row r="555" spans="1:14">
      <c r="A555" s="66" t="e">
        <f>'Nom. Sic. Sem. 5'!#REF!</f>
        <v>#REF!</v>
      </c>
      <c r="B555" s="52" t="s">
        <v>128</v>
      </c>
      <c r="C555" s="52"/>
      <c r="D555" s="52"/>
      <c r="E555" s="1272" t="e">
        <f>'Nom. Sic. Sem. 5'!#REF!</f>
        <v>#REF!</v>
      </c>
      <c r="F555" s="1273"/>
      <c r="G555" s="65"/>
      <c r="I555" s="66" t="e">
        <f>'Nom. Sic. Sem. 5'!#REF!</f>
        <v>#REF!</v>
      </c>
      <c r="J555" s="52" t="s">
        <v>128</v>
      </c>
      <c r="K555" s="52"/>
      <c r="L555" s="52"/>
      <c r="M555" s="1272" t="e">
        <f>'Nom. Sic. Sem. 5'!#REF!</f>
        <v>#REF!</v>
      </c>
      <c r="N555" s="1273"/>
    </row>
    <row r="556" spans="1:14">
      <c r="A556" s="66" t="e">
        <f>'Nom. Sic. Sem. 5'!#REF!</f>
        <v>#REF!</v>
      </c>
      <c r="B556" s="1267" t="str">
        <f>'Nom. Sic. Sem. 1'!$O$4</f>
        <v>PR / RM /F</v>
      </c>
      <c r="C556" s="1267"/>
      <c r="D556" s="1267"/>
      <c r="E556" s="1272" t="e">
        <f>'Nom. Sic. Sem. 5'!#REF!</f>
        <v>#REF!</v>
      </c>
      <c r="F556" s="1273"/>
      <c r="G556" s="65"/>
      <c r="I556" s="66" t="e">
        <f>'Nom. Sic. Sem. 5'!#REF!</f>
        <v>#REF!</v>
      </c>
      <c r="J556" s="1267" t="str">
        <f>'Nom. Sic. Sem. 1'!$O$4</f>
        <v>PR / RM /F</v>
      </c>
      <c r="K556" s="1267"/>
      <c r="L556" s="1267"/>
      <c r="M556" s="1272" t="e">
        <f>'Nom. Sic. Sem. 5'!#REF!</f>
        <v>#REF!</v>
      </c>
      <c r="N556" s="1273"/>
    </row>
    <row r="557" spans="1:14" ht="16.5" customHeight="1">
      <c r="A557" s="51"/>
      <c r="B557" s="1261" t="s">
        <v>10</v>
      </c>
      <c r="C557" s="1261"/>
      <c r="D557" s="52"/>
      <c r="E557" s="1259" t="e">
        <f>SUM(E549:F556)</f>
        <v>#REF!</v>
      </c>
      <c r="F557" s="1262"/>
      <c r="G557" s="69"/>
      <c r="I557" s="51"/>
      <c r="J557" s="1261" t="s">
        <v>10</v>
      </c>
      <c r="K557" s="1261"/>
      <c r="L557" s="52"/>
      <c r="M557" s="1259" t="e">
        <f>SUM(M549:N556)</f>
        <v>#REF!</v>
      </c>
      <c r="N557" s="1262"/>
    </row>
    <row r="558" spans="1:14">
      <c r="A558" s="1263" t="s">
        <v>105</v>
      </c>
      <c r="B558" s="1248"/>
      <c r="C558" s="1248"/>
      <c r="D558" s="1248"/>
      <c r="E558" s="1257"/>
      <c r="F558" s="1258"/>
      <c r="G558" s="69"/>
      <c r="I558" s="1263" t="s">
        <v>105</v>
      </c>
      <c r="J558" s="1248"/>
      <c r="K558" s="1248"/>
      <c r="L558" s="1248"/>
      <c r="M558" s="1257"/>
      <c r="N558" s="1258"/>
    </row>
    <row r="559" spans="1:14">
      <c r="A559" s="1266" t="s">
        <v>129</v>
      </c>
      <c r="B559" s="1267"/>
      <c r="C559" s="1267"/>
      <c r="D559" s="73" t="e">
        <f>'Nom. Sic. Sem. 5'!#REF!</f>
        <v>#REF!</v>
      </c>
      <c r="E559" s="52"/>
      <c r="F559" s="54"/>
      <c r="G559" s="55"/>
      <c r="I559" s="1266" t="s">
        <v>129</v>
      </c>
      <c r="J559" s="1267"/>
      <c r="K559" s="1267"/>
      <c r="L559" s="73" t="e">
        <f>'Nom. Sic. Sem. 5'!#REF!</f>
        <v>#REF!</v>
      </c>
      <c r="M559" s="52"/>
      <c r="N559" s="54"/>
    </row>
    <row r="560" spans="1:14">
      <c r="A560" s="1266" t="s">
        <v>130</v>
      </c>
      <c r="B560" s="1267"/>
      <c r="C560" s="1267"/>
      <c r="D560" s="73" t="e">
        <f>'Nom. Sic. Sem. 5'!#REF!</f>
        <v>#REF!</v>
      </c>
      <c r="E560" s="73"/>
      <c r="F560" s="54"/>
      <c r="G560" s="55"/>
      <c r="I560" s="1266" t="s">
        <v>130</v>
      </c>
      <c r="J560" s="1267"/>
      <c r="K560" s="1267"/>
      <c r="L560" s="73" t="e">
        <f>'Nom. Sic. Sem. 5'!#REF!</f>
        <v>#REF!</v>
      </c>
      <c r="M560" s="73"/>
      <c r="N560" s="54"/>
    </row>
    <row r="561" spans="1:14">
      <c r="A561" s="72" t="s">
        <v>131</v>
      </c>
      <c r="B561" s="68"/>
      <c r="C561" s="68"/>
      <c r="D561" s="73" t="e">
        <f>'Nom. Sic. Sem. 5'!#REF!</f>
        <v>#REF!</v>
      </c>
      <c r="E561" s="52"/>
      <c r="F561" s="54"/>
      <c r="G561" s="55"/>
      <c r="I561" s="72" t="s">
        <v>131</v>
      </c>
      <c r="J561" s="68"/>
      <c r="K561" s="68"/>
      <c r="L561" s="73" t="e">
        <f>'Nom. Sic. Sem. 5'!#REF!</f>
        <v>#REF!</v>
      </c>
      <c r="M561" s="52"/>
      <c r="N561" s="54"/>
    </row>
    <row r="562" spans="1:14">
      <c r="A562" s="1266" t="s">
        <v>132</v>
      </c>
      <c r="B562" s="1267"/>
      <c r="C562" s="1267"/>
      <c r="D562" s="73" t="e">
        <f>'Nom. Sic. Sem. 5'!#REF!</f>
        <v>#REF!</v>
      </c>
      <c r="E562" s="52"/>
      <c r="F562" s="54"/>
      <c r="G562" s="55"/>
      <c r="I562" s="1266" t="s">
        <v>132</v>
      </c>
      <c r="J562" s="1267"/>
      <c r="K562" s="1267"/>
      <c r="L562" s="73" t="e">
        <f>'Nom. Sic. Sem. 5'!#REF!</f>
        <v>#REF!</v>
      </c>
      <c r="M562" s="52"/>
      <c r="N562" s="54"/>
    </row>
    <row r="563" spans="1:14">
      <c r="A563" s="1266" t="s">
        <v>133</v>
      </c>
      <c r="B563" s="1267"/>
      <c r="C563" s="1267"/>
      <c r="D563" s="73" t="e">
        <f>'Nom. Sic. Sem. 5'!#REF!</f>
        <v>#REF!</v>
      </c>
      <c r="E563" s="52"/>
      <c r="F563" s="54"/>
      <c r="G563" s="55"/>
      <c r="I563" s="1266" t="s">
        <v>133</v>
      </c>
      <c r="J563" s="1267"/>
      <c r="K563" s="1267"/>
      <c r="L563" s="73" t="e">
        <f>'Nom. Sic. Sem. 5'!#REF!</f>
        <v>#REF!</v>
      </c>
      <c r="M563" s="52"/>
      <c r="N563" s="54"/>
    </row>
    <row r="564" spans="1:14" ht="13.5" thickBot="1">
      <c r="A564" s="1268" t="s">
        <v>134</v>
      </c>
      <c r="B564" s="1257"/>
      <c r="C564" s="1257"/>
      <c r="D564" s="52"/>
      <c r="E564" s="1269" t="e">
        <f>SUM(D559:D563)</f>
        <v>#REF!</v>
      </c>
      <c r="F564" s="1258"/>
      <c r="G564" s="69"/>
      <c r="I564" s="1268" t="s">
        <v>134</v>
      </c>
      <c r="J564" s="1257"/>
      <c r="K564" s="1257"/>
      <c r="L564" s="52"/>
      <c r="M564" s="1269" t="e">
        <f>SUM(L559:L563)</f>
        <v>#REF!</v>
      </c>
      <c r="N564" s="1258"/>
    </row>
    <row r="565" spans="1:14" ht="20.25" customHeight="1" thickBot="1">
      <c r="A565" s="51"/>
      <c r="B565" s="1248" t="s">
        <v>104</v>
      </c>
      <c r="C565" s="1248"/>
      <c r="D565" s="1248"/>
      <c r="E565" s="1249" t="e">
        <f>(E557-E564)</f>
        <v>#REF!</v>
      </c>
      <c r="F565" s="1250"/>
      <c r="G565" s="69"/>
      <c r="I565" s="51"/>
      <c r="J565" s="1248" t="s">
        <v>104</v>
      </c>
      <c r="K565" s="1248"/>
      <c r="L565" s="1248"/>
      <c r="M565" s="1249" t="e">
        <f>(M557-M564)</f>
        <v>#REF!</v>
      </c>
      <c r="N565" s="1250"/>
    </row>
    <row r="566" spans="1:14">
      <c r="A566" s="51"/>
      <c r="B566" s="52"/>
      <c r="C566" s="52"/>
      <c r="D566" s="52"/>
      <c r="E566" s="52"/>
      <c r="F566" s="54"/>
      <c r="G566" s="55"/>
      <c r="I566" s="51"/>
      <c r="J566" s="52"/>
      <c r="K566" s="52"/>
      <c r="L566" s="52"/>
      <c r="M566" s="52"/>
      <c r="N566" s="54"/>
    </row>
    <row r="567" spans="1:14">
      <c r="A567" s="51"/>
      <c r="B567" s="52"/>
      <c r="C567" s="52"/>
      <c r="D567" s="52"/>
      <c r="E567" s="52"/>
      <c r="F567" s="54"/>
      <c r="G567" s="55"/>
      <c r="I567" s="51"/>
      <c r="J567" s="52"/>
      <c r="K567" s="52"/>
      <c r="L567" s="52"/>
      <c r="M567" s="52"/>
      <c r="N567" s="54"/>
    </row>
    <row r="568" spans="1:14">
      <c r="A568" s="1253"/>
      <c r="B568" s="1254"/>
      <c r="C568" s="1254"/>
      <c r="D568" s="52" t="s">
        <v>135</v>
      </c>
      <c r="E568" s="52"/>
      <c r="F568" s="54"/>
      <c r="G568" s="55"/>
      <c r="I568" s="1253"/>
      <c r="J568" s="1254"/>
      <c r="K568" s="1254"/>
      <c r="L568" s="52" t="s">
        <v>135</v>
      </c>
      <c r="M568" s="52"/>
      <c r="N568" s="54"/>
    </row>
    <row r="569" spans="1:14">
      <c r="A569" s="1255" t="s">
        <v>136</v>
      </c>
      <c r="B569" s="1256"/>
      <c r="C569" s="1256"/>
      <c r="D569" s="1257" t="s">
        <v>137</v>
      </c>
      <c r="E569" s="1257"/>
      <c r="F569" s="1258"/>
      <c r="G569" s="69"/>
      <c r="I569" s="1255" t="s">
        <v>136</v>
      </c>
      <c r="J569" s="1256"/>
      <c r="K569" s="1256"/>
      <c r="L569" s="1257" t="s">
        <v>137</v>
      </c>
      <c r="M569" s="1257"/>
      <c r="N569" s="1258"/>
    </row>
    <row r="570" spans="1:14" ht="13.5" thickBot="1">
      <c r="A570" s="75"/>
      <c r="B570" s="76"/>
      <c r="C570" s="76"/>
      <c r="D570" s="76"/>
      <c r="E570" s="76"/>
      <c r="F570" s="77"/>
      <c r="G570" s="55"/>
      <c r="I570" s="75"/>
      <c r="J570" s="76"/>
      <c r="K570" s="76"/>
      <c r="L570" s="76"/>
      <c r="M570" s="76"/>
      <c r="N570" s="77"/>
    </row>
    <row r="571" spans="1:14">
      <c r="A571" s="52"/>
      <c r="B571" s="52"/>
      <c r="C571" s="52"/>
      <c r="D571" s="52"/>
      <c r="E571" s="52"/>
      <c r="F571" s="52"/>
      <c r="G571" s="55"/>
      <c r="H571" s="52"/>
      <c r="I571" s="52"/>
      <c r="J571" s="52"/>
      <c r="K571" s="52"/>
      <c r="L571" s="52"/>
      <c r="M571" s="52"/>
      <c r="N571" s="52"/>
    </row>
    <row r="572" spans="1:14">
      <c r="G572" s="55"/>
    </row>
    <row r="573" spans="1:14" ht="13.5" thickBot="1">
      <c r="A573" s="52"/>
      <c r="B573" s="52"/>
      <c r="C573" s="52"/>
      <c r="D573" s="53"/>
      <c r="E573" s="52"/>
      <c r="F573" s="52"/>
      <c r="G573" s="52"/>
      <c r="H573" s="52"/>
      <c r="I573" s="52"/>
      <c r="J573" s="52"/>
      <c r="K573" s="52"/>
      <c r="L573" s="53"/>
      <c r="M573" s="52"/>
      <c r="N573" s="52"/>
    </row>
    <row r="574" spans="1:14" ht="19.5" customHeight="1">
      <c r="A574" s="1274" t="s">
        <v>138</v>
      </c>
      <c r="B574" s="1275"/>
      <c r="C574" s="1275"/>
      <c r="D574" s="1275"/>
      <c r="E574" s="1275"/>
      <c r="F574" s="1276"/>
      <c r="G574" s="50"/>
      <c r="I574" s="1274" t="s">
        <v>138</v>
      </c>
      <c r="J574" s="1275"/>
      <c r="K574" s="1275"/>
      <c r="L574" s="1275"/>
      <c r="M574" s="1275"/>
      <c r="N574" s="1276"/>
    </row>
    <row r="575" spans="1:14">
      <c r="A575" s="51"/>
      <c r="B575" s="52"/>
      <c r="C575" s="52"/>
      <c r="D575" s="53"/>
      <c r="E575" s="52"/>
      <c r="F575" s="54"/>
      <c r="G575" s="55"/>
      <c r="I575" s="51"/>
      <c r="J575" s="52"/>
      <c r="K575" s="52"/>
      <c r="L575" s="53"/>
      <c r="M575" s="52"/>
      <c r="N575" s="54"/>
    </row>
    <row r="576" spans="1:14">
      <c r="A576" s="56" t="s">
        <v>120</v>
      </c>
      <c r="B576" s="57">
        <f>'Nom. Sic. Sem. 5'!$C$4</f>
        <v>43493</v>
      </c>
      <c r="C576" s="52" t="s">
        <v>16</v>
      </c>
      <c r="D576" s="57">
        <f>'Nom. Sic. Sem. 5'!$G$4</f>
        <v>43499</v>
      </c>
      <c r="E576" s="52" t="s">
        <v>121</v>
      </c>
      <c r="F576" s="54">
        <f>'Nom. Sic. Sem. 5'!$J$4</f>
        <v>0</v>
      </c>
      <c r="G576" s="55"/>
      <c r="I576" s="56" t="s">
        <v>120</v>
      </c>
      <c r="J576" s="57">
        <f>'Nom. Sic. Sem. 5'!$C$4</f>
        <v>43493</v>
      </c>
      <c r="K576" s="52" t="s">
        <v>16</v>
      </c>
      <c r="L576" s="57">
        <f>'Nom. Sic. Sem. 5'!$G$4</f>
        <v>43499</v>
      </c>
      <c r="M576" s="52" t="s">
        <v>121</v>
      </c>
      <c r="N576" s="54">
        <f>'Nom. Sic. Sem. 5'!$J$4</f>
        <v>0</v>
      </c>
    </row>
    <row r="577" spans="1:14">
      <c r="A577" s="1277" t="s">
        <v>122</v>
      </c>
      <c r="B577" s="1278"/>
      <c r="C577" s="1279" t="e">
        <f>'Nom. Sic. Sem. 5'!#REF!</f>
        <v>#REF!</v>
      </c>
      <c r="D577" s="1279"/>
      <c r="E577" s="1279"/>
      <c r="F577" s="1280"/>
      <c r="G577" s="60"/>
      <c r="I577" s="1277" t="s">
        <v>122</v>
      </c>
      <c r="J577" s="1278"/>
      <c r="K577" s="1279" t="str">
        <f>'Nom. Sic. Sem. 5'!$B$46</f>
        <v>Aura Marina Torrealba</v>
      </c>
      <c r="L577" s="1279"/>
      <c r="M577" s="1279"/>
      <c r="N577" s="1280"/>
    </row>
    <row r="578" spans="1:14">
      <c r="A578" s="58"/>
      <c r="B578" s="59"/>
      <c r="C578" s="61"/>
      <c r="D578" s="61"/>
      <c r="E578" s="61"/>
      <c r="F578" s="62"/>
      <c r="G578" s="63"/>
      <c r="I578" s="58"/>
      <c r="J578" s="59"/>
      <c r="K578" s="61"/>
      <c r="L578" s="61"/>
      <c r="M578" s="61"/>
      <c r="N578" s="62"/>
    </row>
    <row r="579" spans="1:14">
      <c r="A579" s="64" t="e">
        <f>'Nom. Sic. Sem. 5'!#REF!</f>
        <v>#REF!</v>
      </c>
      <c r="B579" s="52" t="s">
        <v>123</v>
      </c>
      <c r="C579" s="52"/>
      <c r="D579" s="52"/>
      <c r="E579" s="1272" t="e">
        <f>'Nom. Sic. Sem. 5'!#REF!</f>
        <v>#REF!</v>
      </c>
      <c r="F579" s="1273"/>
      <c r="G579" s="65"/>
      <c r="I579" s="64">
        <f>'Nom. Sic. Sem. 5'!$L$46</f>
        <v>0</v>
      </c>
      <c r="J579" s="52" t="s">
        <v>123</v>
      </c>
      <c r="K579" s="52"/>
      <c r="L579" s="52"/>
      <c r="M579" s="1272">
        <f>'Nom. Sic. Sem. 5'!$M$46</f>
        <v>0</v>
      </c>
      <c r="N579" s="1273"/>
    </row>
    <row r="580" spans="1:14">
      <c r="A580" s="64"/>
      <c r="B580" s="52"/>
      <c r="C580" s="52"/>
      <c r="D580" s="52"/>
      <c r="E580" s="1272">
        <v>0</v>
      </c>
      <c r="F580" s="1273"/>
      <c r="G580" s="65"/>
      <c r="I580" s="64"/>
      <c r="J580" s="52"/>
      <c r="K580" s="52"/>
      <c r="L580" s="52"/>
      <c r="M580" s="1272">
        <v>0</v>
      </c>
      <c r="N580" s="1273"/>
    </row>
    <row r="581" spans="1:14">
      <c r="A581" s="64"/>
      <c r="B581" s="52" t="s">
        <v>124</v>
      </c>
      <c r="C581" s="52"/>
      <c r="D581" s="52"/>
      <c r="E581" s="1272" t="e">
        <f>'Nom. Sic. Sem. 5'!#REF!</f>
        <v>#REF!</v>
      </c>
      <c r="F581" s="1273"/>
      <c r="G581" s="65"/>
      <c r="I581" s="64"/>
      <c r="J581" s="52" t="s">
        <v>124</v>
      </c>
      <c r="K581" s="52"/>
      <c r="L581" s="52"/>
      <c r="M581" s="1272">
        <f>'Nom. Sic. Sem. 5'!$N$46</f>
        <v>0</v>
      </c>
      <c r="N581" s="1273"/>
    </row>
    <row r="582" spans="1:14">
      <c r="A582" s="66">
        <v>0</v>
      </c>
      <c r="B582" s="52" t="s">
        <v>125</v>
      </c>
      <c r="C582" s="52"/>
      <c r="D582" s="52"/>
      <c r="E582" s="1272">
        <v>0</v>
      </c>
      <c r="F582" s="1273"/>
      <c r="G582" s="65"/>
      <c r="I582" s="66">
        <v>0</v>
      </c>
      <c r="J582" s="52" t="s">
        <v>125</v>
      </c>
      <c r="K582" s="52"/>
      <c r="L582" s="52"/>
      <c r="M582" s="1272">
        <v>0</v>
      </c>
      <c r="N582" s="1273"/>
    </row>
    <row r="583" spans="1:14">
      <c r="A583" s="66">
        <v>0</v>
      </c>
      <c r="B583" s="52" t="s">
        <v>126</v>
      </c>
      <c r="C583" s="52"/>
      <c r="D583" s="52"/>
      <c r="E583" s="1272">
        <v>0</v>
      </c>
      <c r="F583" s="1273"/>
      <c r="G583" s="65"/>
      <c r="I583" s="66">
        <v>0</v>
      </c>
      <c r="J583" s="52" t="s">
        <v>126</v>
      </c>
      <c r="K583" s="52"/>
      <c r="L583" s="52"/>
      <c r="M583" s="1272">
        <v>0</v>
      </c>
      <c r="N583" s="1273"/>
    </row>
    <row r="584" spans="1:14">
      <c r="A584" s="67" t="e">
        <f>'Nom. Sic. Sem. 5'!#REF!</f>
        <v>#REF!</v>
      </c>
      <c r="B584" s="52" t="s">
        <v>127</v>
      </c>
      <c r="C584" s="52"/>
      <c r="D584" s="52"/>
      <c r="E584" s="1272" t="e">
        <f>'Nom. Sic. Sem. 5'!#REF!</f>
        <v>#REF!</v>
      </c>
      <c r="F584" s="1273"/>
      <c r="G584" s="65"/>
      <c r="I584" s="67">
        <f>'Nom. Sic. Sem. 5'!$V$46</f>
        <v>0</v>
      </c>
      <c r="J584" s="52" t="s">
        <v>127</v>
      </c>
      <c r="K584" s="52"/>
      <c r="L584" s="52"/>
      <c r="M584" s="1272">
        <f>'Nom. Sic. Sem. 5'!$W$46</f>
        <v>0</v>
      </c>
      <c r="N584" s="1273"/>
    </row>
    <row r="585" spans="1:14">
      <c r="A585" s="66" t="e">
        <f>'Nom. Sic. Sem. 5'!#REF!</f>
        <v>#REF!</v>
      </c>
      <c r="B585" s="52" t="s">
        <v>128</v>
      </c>
      <c r="C585" s="52"/>
      <c r="D585" s="52"/>
      <c r="E585" s="1272" t="e">
        <f>'Nom. Sic. Sem. 5'!#REF!</f>
        <v>#REF!</v>
      </c>
      <c r="F585" s="1273"/>
      <c r="G585" s="65"/>
      <c r="I585" s="66">
        <f>'Nom. Sic. Sem. 5'!$AB$46</f>
        <v>0</v>
      </c>
      <c r="J585" s="52" t="s">
        <v>128</v>
      </c>
      <c r="K585" s="52"/>
      <c r="L585" s="52"/>
      <c r="M585" s="1272">
        <f>'Nom. Sic. Sem. 5'!$AC$46</f>
        <v>0</v>
      </c>
      <c r="N585" s="1273"/>
    </row>
    <row r="586" spans="1:14">
      <c r="A586" s="66" t="e">
        <f>'Nom. Sic. Sem. 5'!#REF!</f>
        <v>#REF!</v>
      </c>
      <c r="B586" s="1267" t="str">
        <f>'Nom. Sic. Sem. 1'!$O$4</f>
        <v>PR / RM /F</v>
      </c>
      <c r="C586" s="1267"/>
      <c r="D586" s="1267"/>
      <c r="E586" s="1272" t="e">
        <f>'Nom. Sic. Sem. 5'!#REF!</f>
        <v>#REF!</v>
      </c>
      <c r="F586" s="1273"/>
      <c r="G586" s="65"/>
      <c r="I586" s="66">
        <f>'Nom. Sic. Sem. 5'!$O$46</f>
        <v>0</v>
      </c>
      <c r="J586" s="1267" t="str">
        <f>'Nom. Sic. Sem. 1'!$O$4</f>
        <v>PR / RM /F</v>
      </c>
      <c r="K586" s="1267"/>
      <c r="L586" s="1267"/>
      <c r="M586" s="1272">
        <f>'Nom. Sic. Sem. 5'!$P$46</f>
        <v>0</v>
      </c>
      <c r="N586" s="1273"/>
    </row>
    <row r="587" spans="1:14" ht="16.5" customHeight="1">
      <c r="A587" s="51"/>
      <c r="B587" s="1261" t="s">
        <v>10</v>
      </c>
      <c r="C587" s="1261"/>
      <c r="D587" s="52"/>
      <c r="E587" s="1259" t="e">
        <f>SUM(E579:F586)</f>
        <v>#REF!</v>
      </c>
      <c r="F587" s="1262"/>
      <c r="G587" s="69"/>
      <c r="I587" s="51"/>
      <c r="J587" s="1261" t="s">
        <v>10</v>
      </c>
      <c r="K587" s="1261"/>
      <c r="L587" s="52"/>
      <c r="M587" s="1259">
        <f>SUM(M579:N586)</f>
        <v>0</v>
      </c>
      <c r="N587" s="1262"/>
    </row>
    <row r="588" spans="1:14">
      <c r="A588" s="1263" t="s">
        <v>105</v>
      </c>
      <c r="B588" s="1248"/>
      <c r="C588" s="1248"/>
      <c r="D588" s="1248"/>
      <c r="E588" s="1257"/>
      <c r="F588" s="1258"/>
      <c r="G588" s="69"/>
      <c r="I588" s="1263" t="s">
        <v>105</v>
      </c>
      <c r="J588" s="1248"/>
      <c r="K588" s="1248"/>
      <c r="L588" s="1248"/>
      <c r="M588" s="1257"/>
      <c r="N588" s="1258"/>
    </row>
    <row r="589" spans="1:14">
      <c r="A589" s="1266" t="s">
        <v>129</v>
      </c>
      <c r="B589" s="1267"/>
      <c r="C589" s="1267"/>
      <c r="D589" s="73" t="e">
        <f>'Nom. Sic. Sem. 5'!#REF!</f>
        <v>#REF!</v>
      </c>
      <c r="E589" s="52"/>
      <c r="F589" s="54"/>
      <c r="G589" s="55"/>
      <c r="I589" s="1266" t="s">
        <v>129</v>
      </c>
      <c r="J589" s="1267"/>
      <c r="K589" s="1267"/>
      <c r="L589" s="73">
        <f>'Nom. Sic. Sem. 5'!$AG$46</f>
        <v>0</v>
      </c>
      <c r="M589" s="52"/>
      <c r="N589" s="54"/>
    </row>
    <row r="590" spans="1:14">
      <c r="A590" s="1307" t="s">
        <v>203</v>
      </c>
      <c r="B590" s="1267"/>
      <c r="C590" s="1267"/>
      <c r="D590" s="73" t="e">
        <f>'Nom. Sic. Sem. 5'!#REF!</f>
        <v>#REF!</v>
      </c>
      <c r="E590" s="73"/>
      <c r="F590" s="54"/>
      <c r="G590" s="55"/>
      <c r="I590" s="1307" t="s">
        <v>203</v>
      </c>
      <c r="J590" s="1267"/>
      <c r="K590" s="1267"/>
      <c r="L590" s="73">
        <f>'Nom. Sic. Sem. 5'!$AE$46</f>
        <v>0</v>
      </c>
      <c r="M590" s="73"/>
      <c r="N590" s="54"/>
    </row>
    <row r="591" spans="1:14">
      <c r="A591" s="72" t="s">
        <v>131</v>
      </c>
      <c r="B591" s="68"/>
      <c r="C591" s="68"/>
      <c r="D591" s="73" t="e">
        <f>'Nom. Sic. Sem. 5'!#REF!</f>
        <v>#REF!</v>
      </c>
      <c r="E591" s="52"/>
      <c r="F591" s="54"/>
      <c r="G591" s="55"/>
      <c r="I591" s="72" t="s">
        <v>131</v>
      </c>
      <c r="J591" s="68"/>
      <c r="K591" s="68"/>
      <c r="L591" s="73">
        <f>'Nom. Sic. Sem. 5'!$AF$46</f>
        <v>0</v>
      </c>
      <c r="M591" s="52"/>
      <c r="N591" s="54"/>
    </row>
    <row r="592" spans="1:14">
      <c r="A592" s="1266" t="s">
        <v>132</v>
      </c>
      <c r="B592" s="1267"/>
      <c r="C592" s="1267"/>
      <c r="D592" s="73" t="e">
        <f>'Nom. Sic. Sem. 5'!#REF!</f>
        <v>#REF!</v>
      </c>
      <c r="E592" s="52"/>
      <c r="F592" s="54"/>
      <c r="G592" s="55"/>
      <c r="I592" s="1266" t="s">
        <v>132</v>
      </c>
      <c r="J592" s="1267"/>
      <c r="K592" s="1267"/>
      <c r="L592" s="73">
        <f>'Nom. Sic. Sem. 5'!$AH$46</f>
        <v>0</v>
      </c>
      <c r="M592" s="52"/>
      <c r="N592" s="54"/>
    </row>
    <row r="593" spans="1:14">
      <c r="A593" s="1266" t="s">
        <v>133</v>
      </c>
      <c r="B593" s="1267"/>
      <c r="C593" s="1267"/>
      <c r="D593" s="73" t="e">
        <f>'Nom. Sic. Sem. 5'!#REF!</f>
        <v>#REF!</v>
      </c>
      <c r="E593" s="52"/>
      <c r="F593" s="54"/>
      <c r="G593" s="55"/>
      <c r="I593" s="1266" t="s">
        <v>133</v>
      </c>
      <c r="J593" s="1267"/>
      <c r="K593" s="1267"/>
      <c r="L593" s="73">
        <f>'Nom. Sic. Sem. 5'!$AI$46</f>
        <v>0</v>
      </c>
      <c r="M593" s="52"/>
      <c r="N593" s="54"/>
    </row>
    <row r="594" spans="1:14" ht="13.5" thickBot="1">
      <c r="A594" s="1268" t="s">
        <v>134</v>
      </c>
      <c r="B594" s="1257"/>
      <c r="C594" s="1257"/>
      <c r="D594" s="52"/>
      <c r="E594" s="1269" t="e">
        <f>SUM(D589:D593)</f>
        <v>#REF!</v>
      </c>
      <c r="F594" s="1258"/>
      <c r="G594" s="69"/>
      <c r="I594" s="1268" t="s">
        <v>134</v>
      </c>
      <c r="J594" s="1257"/>
      <c r="K594" s="1257"/>
      <c r="L594" s="52"/>
      <c r="M594" s="1269">
        <f>SUM(L589:L593)</f>
        <v>0</v>
      </c>
      <c r="N594" s="1258"/>
    </row>
    <row r="595" spans="1:14" ht="20.25" customHeight="1" thickBot="1">
      <c r="A595" s="51"/>
      <c r="B595" s="1248" t="s">
        <v>104</v>
      </c>
      <c r="C595" s="1248"/>
      <c r="D595" s="1248"/>
      <c r="E595" s="1249" t="e">
        <f>(E587-E594)</f>
        <v>#REF!</v>
      </c>
      <c r="F595" s="1250"/>
      <c r="G595" s="69"/>
      <c r="I595" s="51"/>
      <c r="J595" s="1248" t="s">
        <v>104</v>
      </c>
      <c r="K595" s="1248"/>
      <c r="L595" s="1248"/>
      <c r="M595" s="1249">
        <f>(M587-M594)</f>
        <v>0</v>
      </c>
      <c r="N595" s="1250"/>
    </row>
    <row r="596" spans="1:14">
      <c r="A596" s="51"/>
      <c r="B596" s="52"/>
      <c r="C596" s="52"/>
      <c r="D596" s="52"/>
      <c r="E596" s="52"/>
      <c r="F596" s="54"/>
      <c r="G596" s="55"/>
      <c r="I596" s="51"/>
      <c r="J596" s="52"/>
      <c r="K596" s="52"/>
      <c r="L596" s="52"/>
      <c r="M596" s="52"/>
      <c r="N596" s="54"/>
    </row>
    <row r="597" spans="1:14">
      <c r="A597" s="51"/>
      <c r="B597" s="52"/>
      <c r="C597" s="52"/>
      <c r="D597" s="52"/>
      <c r="E597" s="52"/>
      <c r="F597" s="54"/>
      <c r="G597" s="55"/>
      <c r="I597" s="51"/>
      <c r="J597" s="52"/>
      <c r="K597" s="52"/>
      <c r="L597" s="52"/>
      <c r="M597" s="52"/>
      <c r="N597" s="54"/>
    </row>
    <row r="598" spans="1:14">
      <c r="A598" s="1253"/>
      <c r="B598" s="1254"/>
      <c r="C598" s="1254"/>
      <c r="D598" s="52" t="s">
        <v>135</v>
      </c>
      <c r="E598" s="52"/>
      <c r="F598" s="54"/>
      <c r="G598" s="55"/>
      <c r="I598" s="1253"/>
      <c r="J598" s="1254"/>
      <c r="K598" s="1254"/>
      <c r="L598" s="52" t="s">
        <v>135</v>
      </c>
      <c r="M598" s="52"/>
      <c r="N598" s="54"/>
    </row>
    <row r="599" spans="1:14">
      <c r="A599" s="1255" t="s">
        <v>136</v>
      </c>
      <c r="B599" s="1256"/>
      <c r="C599" s="1256"/>
      <c r="D599" s="1257" t="s">
        <v>137</v>
      </c>
      <c r="E599" s="1257"/>
      <c r="F599" s="1258"/>
      <c r="G599" s="69"/>
      <c r="I599" s="1255" t="s">
        <v>136</v>
      </c>
      <c r="J599" s="1256"/>
      <c r="K599" s="1256"/>
      <c r="L599" s="1257" t="s">
        <v>137</v>
      </c>
      <c r="M599" s="1257"/>
      <c r="N599" s="1258"/>
    </row>
    <row r="600" spans="1:14" ht="13.5" thickBot="1">
      <c r="A600" s="75"/>
      <c r="B600" s="76"/>
      <c r="C600" s="76"/>
      <c r="D600" s="76"/>
      <c r="E600" s="76"/>
      <c r="F600" s="77"/>
      <c r="G600" s="55"/>
      <c r="I600" s="75"/>
      <c r="J600" s="76"/>
      <c r="K600" s="76"/>
      <c r="L600" s="76"/>
      <c r="M600" s="76"/>
      <c r="N600" s="77"/>
    </row>
    <row r="601" spans="1:14">
      <c r="A601" s="52"/>
      <c r="B601" s="52"/>
      <c r="C601" s="52"/>
      <c r="D601" s="52"/>
      <c r="E601" s="52"/>
      <c r="F601" s="52"/>
      <c r="G601" s="55"/>
      <c r="H601" s="52"/>
      <c r="I601" s="52"/>
      <c r="J601" s="52"/>
      <c r="K601" s="52"/>
      <c r="L601" s="52"/>
      <c r="M601" s="52"/>
      <c r="N601" s="52"/>
    </row>
    <row r="602" spans="1:14" ht="13.5" thickBot="1">
      <c r="G602" s="55"/>
    </row>
    <row r="603" spans="1:14" ht="19.5" customHeight="1">
      <c r="A603" s="1274" t="s">
        <v>138</v>
      </c>
      <c r="B603" s="1275"/>
      <c r="C603" s="1275"/>
      <c r="D603" s="1275"/>
      <c r="E603" s="1275"/>
      <c r="F603" s="1276"/>
      <c r="G603" s="50"/>
      <c r="I603" s="1274" t="s">
        <v>138</v>
      </c>
      <c r="J603" s="1275"/>
      <c r="K603" s="1275"/>
      <c r="L603" s="1275"/>
      <c r="M603" s="1275"/>
      <c r="N603" s="1276"/>
    </row>
    <row r="604" spans="1:14">
      <c r="A604" s="51"/>
      <c r="B604" s="52"/>
      <c r="C604" s="52"/>
      <c r="D604" s="53"/>
      <c r="E604" s="52"/>
      <c r="F604" s="54"/>
      <c r="G604" s="55"/>
      <c r="I604" s="51"/>
      <c r="J604" s="52"/>
      <c r="K604" s="52"/>
      <c r="L604" s="53"/>
      <c r="M604" s="52"/>
      <c r="N604" s="54"/>
    </row>
    <row r="605" spans="1:14">
      <c r="A605" s="56" t="s">
        <v>120</v>
      </c>
      <c r="B605" s="57">
        <f>'Nom. Sic. Sem. 5'!$C$4</f>
        <v>43493</v>
      </c>
      <c r="C605" s="52" t="s">
        <v>16</v>
      </c>
      <c r="D605" s="57">
        <f>'Nom. Sic. Sem. 5'!$G$4</f>
        <v>43499</v>
      </c>
      <c r="E605" s="52" t="s">
        <v>121</v>
      </c>
      <c r="F605" s="54">
        <f>'Nom. Sic. Sem. 5'!$J$4</f>
        <v>0</v>
      </c>
      <c r="G605" s="55"/>
      <c r="I605" s="56" t="s">
        <v>120</v>
      </c>
      <c r="J605" s="57">
        <f>'Nom. Sic. Sem. 5'!$C$4</f>
        <v>43493</v>
      </c>
      <c r="K605" s="52" t="s">
        <v>16</v>
      </c>
      <c r="L605" s="57">
        <f>'Nom. Sic. Sem. 5'!$G$4</f>
        <v>43499</v>
      </c>
      <c r="M605" s="52" t="s">
        <v>121</v>
      </c>
      <c r="N605" s="54">
        <f>'Nom. Sic. Sem. 5'!$J$4</f>
        <v>0</v>
      </c>
    </row>
    <row r="606" spans="1:14">
      <c r="A606" s="1277" t="s">
        <v>122</v>
      </c>
      <c r="B606" s="1278"/>
      <c r="C606" s="1279" t="str">
        <f>'Nom. Sic. Sem. 5'!$B$47</f>
        <v>Alberto  J. Hernández</v>
      </c>
      <c r="D606" s="1279"/>
      <c r="E606" s="1279"/>
      <c r="F606" s="1280"/>
      <c r="G606" s="60"/>
      <c r="I606" s="1277" t="s">
        <v>122</v>
      </c>
      <c r="J606" s="1278"/>
      <c r="K606" s="1279" t="str">
        <f>'Nom. Sic. Sem. 5'!$B$48</f>
        <v>Laura Carrasco</v>
      </c>
      <c r="L606" s="1279"/>
      <c r="M606" s="1279"/>
      <c r="N606" s="1280"/>
    </row>
    <row r="607" spans="1:14">
      <c r="A607" s="58"/>
      <c r="B607" s="59"/>
      <c r="C607" s="61"/>
      <c r="D607" s="61"/>
      <c r="E607" s="61"/>
      <c r="F607" s="62"/>
      <c r="G607" s="63"/>
      <c r="I607" s="58"/>
      <c r="J607" s="59"/>
      <c r="K607" s="61"/>
      <c r="L607" s="61"/>
      <c r="M607" s="61"/>
      <c r="N607" s="62"/>
    </row>
    <row r="608" spans="1:14">
      <c r="A608" s="64">
        <f>'Nom. Sic. Sem. 5'!$L$47</f>
        <v>0</v>
      </c>
      <c r="B608" s="52" t="s">
        <v>123</v>
      </c>
      <c r="C608" s="52"/>
      <c r="D608" s="52"/>
      <c r="E608" s="1272">
        <f>'Nom. Sic. Sem. 5'!$M$47</f>
        <v>0</v>
      </c>
      <c r="F608" s="1273"/>
      <c r="G608" s="65"/>
      <c r="I608" s="64">
        <f>'Nom. Sic. Sem. 5'!$L$48</f>
        <v>0</v>
      </c>
      <c r="J608" s="52" t="s">
        <v>123</v>
      </c>
      <c r="K608" s="52"/>
      <c r="L608" s="52"/>
      <c r="M608" s="1272">
        <f>'Nom. Sic. Sem. 5'!$M$48</f>
        <v>0</v>
      </c>
      <c r="N608" s="1273"/>
    </row>
    <row r="609" spans="1:14">
      <c r="A609" s="64"/>
      <c r="B609" s="52"/>
      <c r="C609" s="52"/>
      <c r="D609" s="52"/>
      <c r="E609" s="1272">
        <v>0</v>
      </c>
      <c r="F609" s="1273"/>
      <c r="G609" s="65"/>
      <c r="I609" s="64"/>
      <c r="J609" s="52"/>
      <c r="K609" s="52"/>
      <c r="L609" s="52"/>
      <c r="M609" s="1272">
        <v>0</v>
      </c>
      <c r="N609" s="1273"/>
    </row>
    <row r="610" spans="1:14">
      <c r="A610" s="64"/>
      <c r="B610" s="52" t="s">
        <v>124</v>
      </c>
      <c r="C610" s="52"/>
      <c r="D610" s="52"/>
      <c r="E610" s="1272">
        <f>'Nom. Sic. Sem. 5'!$N$47</f>
        <v>0</v>
      </c>
      <c r="F610" s="1273"/>
      <c r="G610" s="65"/>
      <c r="I610" s="64"/>
      <c r="J610" s="52" t="s">
        <v>124</v>
      </c>
      <c r="K610" s="52"/>
      <c r="L610" s="52"/>
      <c r="M610" s="1272">
        <f>'Nom. Sic. Sem. 5'!$N$48</f>
        <v>0</v>
      </c>
      <c r="N610" s="1273"/>
    </row>
    <row r="611" spans="1:14">
      <c r="A611" s="66">
        <v>0</v>
      </c>
      <c r="B611" s="52" t="s">
        <v>125</v>
      </c>
      <c r="C611" s="52"/>
      <c r="D611" s="52"/>
      <c r="E611" s="1272">
        <v>0</v>
      </c>
      <c r="F611" s="1273"/>
      <c r="G611" s="65"/>
      <c r="I611" s="66">
        <v>0</v>
      </c>
      <c r="J611" s="52" t="s">
        <v>125</v>
      </c>
      <c r="K611" s="52"/>
      <c r="L611" s="52"/>
      <c r="M611" s="1272">
        <v>0</v>
      </c>
      <c r="N611" s="1273"/>
    </row>
    <row r="612" spans="1:14">
      <c r="A612" s="66">
        <v>0</v>
      </c>
      <c r="B612" s="52" t="s">
        <v>126</v>
      </c>
      <c r="C612" s="52"/>
      <c r="D612" s="52"/>
      <c r="E612" s="1272">
        <v>0</v>
      </c>
      <c r="F612" s="1273"/>
      <c r="G612" s="65"/>
      <c r="I612" s="66">
        <v>0</v>
      </c>
      <c r="J612" s="52" t="s">
        <v>126</v>
      </c>
      <c r="K612" s="52"/>
      <c r="L612" s="52"/>
      <c r="M612" s="1272">
        <v>0</v>
      </c>
      <c r="N612" s="1273"/>
    </row>
    <row r="613" spans="1:14">
      <c r="A613" s="67">
        <f>'Nom. Sic. Sem. 5'!$V$47</f>
        <v>0</v>
      </c>
      <c r="B613" s="52" t="s">
        <v>127</v>
      </c>
      <c r="C613" s="52"/>
      <c r="D613" s="52"/>
      <c r="E613" s="1272">
        <f>'Nom. Sic. Sem. 5'!$W$47</f>
        <v>0</v>
      </c>
      <c r="F613" s="1273"/>
      <c r="G613" s="65"/>
      <c r="I613" s="67">
        <f>'Nom. Sic. Sem. 5'!$V$48</f>
        <v>0</v>
      </c>
      <c r="J613" s="52" t="s">
        <v>127</v>
      </c>
      <c r="K613" s="52"/>
      <c r="L613" s="52"/>
      <c r="M613" s="1272">
        <f>'Nom. Sic. Sem. 5'!$W$48</f>
        <v>0</v>
      </c>
      <c r="N613" s="1273"/>
    </row>
    <row r="614" spans="1:14">
      <c r="A614" s="66">
        <f>'Nom. Sic. Sem. 5'!$AB$47</f>
        <v>0</v>
      </c>
      <c r="B614" s="52" t="s">
        <v>128</v>
      </c>
      <c r="C614" s="52"/>
      <c r="D614" s="52"/>
      <c r="E614" s="1272">
        <f>'Nom. Sic. Sem. 5'!$AC$47</f>
        <v>0</v>
      </c>
      <c r="F614" s="1273"/>
      <c r="G614" s="65"/>
      <c r="I614" s="66">
        <f>'Nom. Sic. Sem. 5'!$AB$48</f>
        <v>0</v>
      </c>
      <c r="J614" s="52" t="s">
        <v>128</v>
      </c>
      <c r="K614" s="52"/>
      <c r="L614" s="52"/>
      <c r="M614" s="1272">
        <f>'Nom. Sic. Sem. 5'!$AC$48</f>
        <v>0</v>
      </c>
      <c r="N614" s="1273"/>
    </row>
    <row r="615" spans="1:14">
      <c r="A615" s="66">
        <f>'Nom. Sic. Sem. 5'!$O$47</f>
        <v>0</v>
      </c>
      <c r="B615" s="1267" t="str">
        <f>'Nom. Sic. Sem. 1'!$O$4</f>
        <v>PR / RM /F</v>
      </c>
      <c r="C615" s="1267"/>
      <c r="D615" s="1267"/>
      <c r="E615" s="1272">
        <f>'Nom. Sic. Sem. 5'!$P$47</f>
        <v>0</v>
      </c>
      <c r="F615" s="1273"/>
      <c r="G615" s="65"/>
      <c r="I615" s="66">
        <f>'Nom. Sic. Sem. 5'!$O$48</f>
        <v>0</v>
      </c>
      <c r="J615" s="1267" t="str">
        <f>'Nom. Sic. Sem. 1'!$O$4</f>
        <v>PR / RM /F</v>
      </c>
      <c r="K615" s="1267"/>
      <c r="L615" s="1267"/>
      <c r="M615" s="1272">
        <f>'Nom. Sic. Sem. 5'!$P$48</f>
        <v>0</v>
      </c>
      <c r="N615" s="1273"/>
    </row>
    <row r="616" spans="1:14" ht="16.5" customHeight="1">
      <c r="A616" s="51"/>
      <c r="B616" s="1261" t="s">
        <v>10</v>
      </c>
      <c r="C616" s="1261"/>
      <c r="D616" s="52"/>
      <c r="E616" s="1259">
        <f>SUM(E608:F615)</f>
        <v>0</v>
      </c>
      <c r="F616" s="1262"/>
      <c r="G616" s="69"/>
      <c r="I616" s="51"/>
      <c r="J616" s="1261" t="s">
        <v>10</v>
      </c>
      <c r="K616" s="1261"/>
      <c r="L616" s="52"/>
      <c r="M616" s="1259">
        <f>SUM(M608:N615)</f>
        <v>0</v>
      </c>
      <c r="N616" s="1262"/>
    </row>
    <row r="617" spans="1:14">
      <c r="A617" s="1263" t="s">
        <v>105</v>
      </c>
      <c r="B617" s="1248"/>
      <c r="C617" s="1248"/>
      <c r="D617" s="1248"/>
      <c r="E617" s="1257"/>
      <c r="F617" s="1258"/>
      <c r="G617" s="69"/>
      <c r="I617" s="1263" t="s">
        <v>105</v>
      </c>
      <c r="J617" s="1248"/>
      <c r="K617" s="1248"/>
      <c r="L617" s="1248"/>
      <c r="M617" s="1257"/>
      <c r="N617" s="1258"/>
    </row>
    <row r="618" spans="1:14">
      <c r="A618" s="1266" t="s">
        <v>129</v>
      </c>
      <c r="B618" s="1267"/>
      <c r="C618" s="1267"/>
      <c r="D618" s="73">
        <f>'Nom. Sic. Sem. 5'!$AG$47</f>
        <v>0</v>
      </c>
      <c r="E618" s="52"/>
      <c r="F618" s="54"/>
      <c r="G618" s="55"/>
      <c r="I618" s="1266" t="s">
        <v>129</v>
      </c>
      <c r="J618" s="1267"/>
      <c r="K618" s="1267"/>
      <c r="L618" s="73">
        <f>'Nom. Sic. Sem. 5'!$AG$48</f>
        <v>0</v>
      </c>
      <c r="M618" s="52"/>
      <c r="N618" s="54"/>
    </row>
    <row r="619" spans="1:14">
      <c r="A619" s="1307" t="s">
        <v>203</v>
      </c>
      <c r="B619" s="1267"/>
      <c r="C619" s="1267"/>
      <c r="D619" s="73">
        <f>'Nom. Sic. Sem. 5'!$AE$47</f>
        <v>0</v>
      </c>
      <c r="E619" s="73"/>
      <c r="F619" s="54"/>
      <c r="G619" s="55"/>
      <c r="I619" s="1307" t="s">
        <v>203</v>
      </c>
      <c r="J619" s="1267"/>
      <c r="K619" s="1267"/>
      <c r="L619" s="73">
        <f>'Nom. Sic. Sem. 5'!$AE$48</f>
        <v>0</v>
      </c>
      <c r="M619" s="73"/>
      <c r="N619" s="54"/>
    </row>
    <row r="620" spans="1:14">
      <c r="A620" s="72" t="s">
        <v>131</v>
      </c>
      <c r="B620" s="68"/>
      <c r="C620" s="68"/>
      <c r="D620" s="73">
        <f>'Nom. Sic. Sem. 5'!$AF$47</f>
        <v>0</v>
      </c>
      <c r="E620" s="52"/>
      <c r="F620" s="54"/>
      <c r="G620" s="55"/>
      <c r="I620" s="72" t="s">
        <v>131</v>
      </c>
      <c r="J620" s="68"/>
      <c r="K620" s="68"/>
      <c r="L620" s="73">
        <f>'Nom. Sic. Sem. 5'!$AF$48</f>
        <v>0</v>
      </c>
      <c r="M620" s="52"/>
      <c r="N620" s="54"/>
    </row>
    <row r="621" spans="1:14">
      <c r="A621" s="1266" t="s">
        <v>132</v>
      </c>
      <c r="B621" s="1267"/>
      <c r="C621" s="1267"/>
      <c r="D621" s="73">
        <f>'Nom. Sic. Sem. 5'!$AH$47</f>
        <v>0</v>
      </c>
      <c r="E621" s="52"/>
      <c r="F621" s="54"/>
      <c r="G621" s="55"/>
      <c r="I621" s="1266" t="s">
        <v>132</v>
      </c>
      <c r="J621" s="1267"/>
      <c r="K621" s="1267"/>
      <c r="L621" s="73">
        <f>'Nom. Sic. Sem. 5'!$AH$48</f>
        <v>0</v>
      </c>
      <c r="M621" s="52"/>
      <c r="N621" s="54"/>
    </row>
    <row r="622" spans="1:14">
      <c r="A622" s="1266" t="s">
        <v>133</v>
      </c>
      <c r="B622" s="1267"/>
      <c r="C622" s="1267"/>
      <c r="D622" s="73">
        <f>'Nom. Sic. Sem. 5'!$AI$47</f>
        <v>0</v>
      </c>
      <c r="E622" s="52"/>
      <c r="F622" s="54"/>
      <c r="G622" s="55"/>
      <c r="I622" s="1266" t="s">
        <v>133</v>
      </c>
      <c r="J622" s="1267"/>
      <c r="K622" s="1267"/>
      <c r="L622" s="73">
        <f>'Nom. Sic. Sem. 5'!$AI$48</f>
        <v>0</v>
      </c>
      <c r="M622" s="52"/>
      <c r="N622" s="54"/>
    </row>
    <row r="623" spans="1:14" ht="13.5" thickBot="1">
      <c r="A623" s="1268" t="s">
        <v>134</v>
      </c>
      <c r="B623" s="1257"/>
      <c r="C623" s="1257"/>
      <c r="D623" s="52"/>
      <c r="E623" s="1269">
        <f>SUM(D618:D622)</f>
        <v>0</v>
      </c>
      <c r="F623" s="1258"/>
      <c r="G623" s="69"/>
      <c r="I623" s="1268" t="s">
        <v>134</v>
      </c>
      <c r="J623" s="1257"/>
      <c r="K623" s="1257"/>
      <c r="L623" s="52"/>
      <c r="M623" s="1269">
        <f>SUM(L618:L622)</f>
        <v>0</v>
      </c>
      <c r="N623" s="1258"/>
    </row>
    <row r="624" spans="1:14" ht="20.25" customHeight="1" thickBot="1">
      <c r="A624" s="51"/>
      <c r="B624" s="1248" t="s">
        <v>104</v>
      </c>
      <c r="C624" s="1248"/>
      <c r="D624" s="1248"/>
      <c r="E624" s="1249">
        <f>(E616-E623)</f>
        <v>0</v>
      </c>
      <c r="F624" s="1250"/>
      <c r="G624" s="69"/>
      <c r="I624" s="51"/>
      <c r="J624" s="1248" t="s">
        <v>104</v>
      </c>
      <c r="K624" s="1248"/>
      <c r="L624" s="1248"/>
      <c r="M624" s="1249">
        <f>(M616-M623)</f>
        <v>0</v>
      </c>
      <c r="N624" s="1250"/>
    </row>
    <row r="625" spans="1:14">
      <c r="A625" s="51"/>
      <c r="B625" s="52"/>
      <c r="C625" s="52"/>
      <c r="D625" s="52"/>
      <c r="E625" s="52"/>
      <c r="F625" s="54"/>
      <c r="G625" s="55"/>
      <c r="I625" s="51"/>
      <c r="J625" s="52"/>
      <c r="K625" s="52"/>
      <c r="L625" s="52"/>
      <c r="M625" s="52"/>
      <c r="N625" s="54"/>
    </row>
    <row r="626" spans="1:14">
      <c r="A626" s="51"/>
      <c r="B626" s="52"/>
      <c r="C626" s="52"/>
      <c r="D626" s="52"/>
      <c r="E626" s="52"/>
      <c r="F626" s="54"/>
      <c r="G626" s="55"/>
      <c r="I626" s="51"/>
      <c r="J626" s="52"/>
      <c r="K626" s="52"/>
      <c r="L626" s="52"/>
      <c r="M626" s="52"/>
      <c r="N626" s="54"/>
    </row>
    <row r="627" spans="1:14">
      <c r="A627" s="1253"/>
      <c r="B627" s="1254"/>
      <c r="C627" s="1254"/>
      <c r="D627" s="52" t="s">
        <v>135</v>
      </c>
      <c r="E627" s="52"/>
      <c r="F627" s="54"/>
      <c r="G627" s="55"/>
      <c r="I627" s="1253"/>
      <c r="J627" s="1254"/>
      <c r="K627" s="1254"/>
      <c r="L627" s="52" t="s">
        <v>135</v>
      </c>
      <c r="M627" s="52"/>
      <c r="N627" s="54"/>
    </row>
    <row r="628" spans="1:14">
      <c r="A628" s="1255" t="s">
        <v>136</v>
      </c>
      <c r="B628" s="1256"/>
      <c r="C628" s="1256"/>
      <c r="D628" s="1257" t="s">
        <v>137</v>
      </c>
      <c r="E628" s="1257"/>
      <c r="F628" s="1258"/>
      <c r="G628" s="69"/>
      <c r="I628" s="1255" t="s">
        <v>136</v>
      </c>
      <c r="J628" s="1256"/>
      <c r="K628" s="1256"/>
      <c r="L628" s="1257" t="s">
        <v>137</v>
      </c>
      <c r="M628" s="1257"/>
      <c r="N628" s="1258"/>
    </row>
    <row r="629" spans="1:14" ht="13.5" thickBot="1">
      <c r="A629" s="75"/>
      <c r="B629" s="76"/>
      <c r="C629" s="76"/>
      <c r="D629" s="76"/>
      <c r="E629" s="76"/>
      <c r="F629" s="77"/>
      <c r="G629" s="55"/>
      <c r="I629" s="75"/>
      <c r="J629" s="76"/>
      <c r="K629" s="76"/>
      <c r="L629" s="76"/>
      <c r="M629" s="76"/>
      <c r="N629" s="77"/>
    </row>
    <row r="630" spans="1:14" ht="13.5" thickBot="1">
      <c r="A630" s="80"/>
      <c r="B630" s="52"/>
      <c r="C630" s="52"/>
      <c r="D630" s="52"/>
      <c r="E630" s="1269"/>
      <c r="F630" s="1269"/>
      <c r="G630" s="74"/>
      <c r="H630" s="52"/>
      <c r="I630" s="80"/>
      <c r="J630" s="52"/>
      <c r="K630" s="52"/>
      <c r="L630" s="52"/>
      <c r="M630" s="1269"/>
      <c r="N630" s="1269"/>
    </row>
    <row r="631" spans="1:14" ht="19.5" customHeight="1">
      <c r="A631" s="1274" t="s">
        <v>138</v>
      </c>
      <c r="B631" s="1275"/>
      <c r="C631" s="1275"/>
      <c r="D631" s="1275"/>
      <c r="E631" s="1275"/>
      <c r="F631" s="1276"/>
      <c r="G631" s="50"/>
      <c r="I631" s="1274" t="s">
        <v>138</v>
      </c>
      <c r="J631" s="1275"/>
      <c r="K631" s="1275"/>
      <c r="L631" s="1275"/>
      <c r="M631" s="1275"/>
      <c r="N631" s="1276"/>
    </row>
    <row r="632" spans="1:14">
      <c r="A632" s="51"/>
      <c r="B632" s="52"/>
      <c r="C632" s="52"/>
      <c r="D632" s="53"/>
      <c r="E632" s="52"/>
      <c r="F632" s="54"/>
      <c r="G632" s="55"/>
      <c r="I632" s="51"/>
      <c r="J632" s="52"/>
      <c r="K632" s="52"/>
      <c r="L632" s="53"/>
      <c r="M632" s="52"/>
      <c r="N632" s="54"/>
    </row>
    <row r="633" spans="1:14">
      <c r="A633" s="56" t="s">
        <v>120</v>
      </c>
      <c r="B633" s="57">
        <f>'Nom. Sic. Sem. 5'!$C$4</f>
        <v>43493</v>
      </c>
      <c r="C633" s="52" t="s">
        <v>16</v>
      </c>
      <c r="D633" s="57">
        <f>'Nom. Sic. Sem. 5'!$G$4</f>
        <v>43499</v>
      </c>
      <c r="E633" s="52" t="s">
        <v>121</v>
      </c>
      <c r="F633" s="54">
        <f>'Nom. Sic. Sem. 5'!$J$4</f>
        <v>0</v>
      </c>
      <c r="G633" s="55"/>
      <c r="I633" s="56" t="s">
        <v>120</v>
      </c>
      <c r="J633" s="57">
        <f>'Nom. Sic. Sem. 5'!$C$4</f>
        <v>43493</v>
      </c>
      <c r="K633" s="52" t="s">
        <v>16</v>
      </c>
      <c r="L633" s="57">
        <f>'Nom. Sic. Sem. 5'!$G$4</f>
        <v>43499</v>
      </c>
      <c r="M633" s="52" t="s">
        <v>121</v>
      </c>
      <c r="N633" s="54">
        <f>'Nom. Sic. Sem. 5'!$J$4</f>
        <v>0</v>
      </c>
    </row>
    <row r="634" spans="1:14">
      <c r="A634" s="1277" t="s">
        <v>122</v>
      </c>
      <c r="B634" s="1278"/>
      <c r="C634" s="1279" t="e">
        <f>'Nom. Sic. Sem. 5'!#REF!</f>
        <v>#REF!</v>
      </c>
      <c r="D634" s="1279"/>
      <c r="E634" s="1279"/>
      <c r="F634" s="1280"/>
      <c r="G634" s="60"/>
      <c r="I634" s="1277" t="s">
        <v>122</v>
      </c>
      <c r="J634" s="1278"/>
      <c r="K634" s="1279" t="str">
        <f>'Nom. Sic. Sem. 5'!$B$59</f>
        <v>jose gregorio alvarez</v>
      </c>
      <c r="L634" s="1279"/>
      <c r="M634" s="1279"/>
      <c r="N634" s="1280"/>
    </row>
    <row r="635" spans="1:14">
      <c r="A635" s="58"/>
      <c r="B635" s="59"/>
      <c r="C635" s="61"/>
      <c r="D635" s="61"/>
      <c r="E635" s="61"/>
      <c r="F635" s="62"/>
      <c r="G635" s="63"/>
      <c r="I635" s="58"/>
      <c r="J635" s="59"/>
      <c r="K635" s="61"/>
      <c r="L635" s="61"/>
      <c r="M635" s="61"/>
      <c r="N635" s="62"/>
    </row>
    <row r="636" spans="1:14">
      <c r="A636" s="64" t="e">
        <f>'Nom. Sic. Sem. 5'!#REF!</f>
        <v>#REF!</v>
      </c>
      <c r="B636" s="52" t="s">
        <v>123</v>
      </c>
      <c r="C636" s="52"/>
      <c r="D636" s="52"/>
      <c r="E636" s="1272" t="e">
        <f>'Nom. Sic. Sem. 5'!#REF!</f>
        <v>#REF!</v>
      </c>
      <c r="F636" s="1273"/>
      <c r="G636" s="65"/>
      <c r="I636" s="64">
        <f>'Nom. Sic. Sem. 5'!$L$59</f>
        <v>0</v>
      </c>
      <c r="J636" s="52" t="s">
        <v>123</v>
      </c>
      <c r="K636" s="52"/>
      <c r="L636" s="52"/>
      <c r="M636" s="1272">
        <f>'Nom. Sic. Sem. 5'!$M$59</f>
        <v>0</v>
      </c>
      <c r="N636" s="1273"/>
    </row>
    <row r="637" spans="1:14">
      <c r="A637" s="64"/>
      <c r="B637" s="52"/>
      <c r="C637" s="52"/>
      <c r="D637" s="52"/>
      <c r="E637" s="1272">
        <v>0</v>
      </c>
      <c r="F637" s="1273"/>
      <c r="G637" s="65"/>
      <c r="I637" s="64"/>
      <c r="J637" s="52"/>
      <c r="K637" s="52"/>
      <c r="L637" s="52"/>
      <c r="M637" s="1272">
        <v>0</v>
      </c>
      <c r="N637" s="1273"/>
    </row>
    <row r="638" spans="1:14">
      <c r="A638" s="64"/>
      <c r="B638" s="52" t="s">
        <v>124</v>
      </c>
      <c r="C638" s="52"/>
      <c r="D638" s="52"/>
      <c r="E638" s="1272" t="e">
        <f>'Nom. Sic. Sem. 5'!#REF!</f>
        <v>#REF!</v>
      </c>
      <c r="F638" s="1273"/>
      <c r="G638" s="65"/>
      <c r="I638" s="64"/>
      <c r="J638" s="52" t="s">
        <v>124</v>
      </c>
      <c r="K638" s="52"/>
      <c r="L638" s="52"/>
      <c r="M638" s="1272">
        <f>'Nom. Sic. Sem. 5'!$N$59</f>
        <v>0</v>
      </c>
      <c r="N638" s="1273"/>
    </row>
    <row r="639" spans="1:14">
      <c r="A639" s="66">
        <v>0</v>
      </c>
      <c r="B639" s="52" t="s">
        <v>125</v>
      </c>
      <c r="C639" s="52"/>
      <c r="D639" s="52"/>
      <c r="E639" s="1272">
        <v>0</v>
      </c>
      <c r="F639" s="1273"/>
      <c r="G639" s="65"/>
      <c r="I639" s="66">
        <v>0</v>
      </c>
      <c r="J639" s="52" t="s">
        <v>125</v>
      </c>
      <c r="K639" s="52"/>
      <c r="L639" s="52"/>
      <c r="M639" s="1272">
        <v>0</v>
      </c>
      <c r="N639" s="1273"/>
    </row>
    <row r="640" spans="1:14">
      <c r="A640" s="66">
        <v>0</v>
      </c>
      <c r="B640" s="52" t="s">
        <v>126</v>
      </c>
      <c r="C640" s="52"/>
      <c r="D640" s="52"/>
      <c r="E640" s="1272">
        <v>0</v>
      </c>
      <c r="F640" s="1273"/>
      <c r="G640" s="65"/>
      <c r="I640" s="66">
        <v>0</v>
      </c>
      <c r="J640" s="52" t="s">
        <v>126</v>
      </c>
      <c r="K640" s="52"/>
      <c r="L640" s="52"/>
      <c r="M640" s="1272">
        <v>0</v>
      </c>
      <c r="N640" s="1273"/>
    </row>
    <row r="641" spans="1:14">
      <c r="A641" s="67" t="e">
        <f>'Nom. Sic. Sem. 5'!#REF!</f>
        <v>#REF!</v>
      </c>
      <c r="B641" s="52" t="s">
        <v>127</v>
      </c>
      <c r="C641" s="52"/>
      <c r="D641" s="52"/>
      <c r="E641" s="1272" t="e">
        <f>'Nom. Sic. Sem. 5'!#REF!</f>
        <v>#REF!</v>
      </c>
      <c r="F641" s="1273"/>
      <c r="G641" s="65"/>
      <c r="I641" s="67">
        <f>'Nom. Sic. Sem. 5'!$V$59</f>
        <v>0</v>
      </c>
      <c r="J641" s="52" t="s">
        <v>127</v>
      </c>
      <c r="K641" s="52"/>
      <c r="L641" s="52"/>
      <c r="M641" s="1272">
        <f>'Nom. Sic. Sem. 5'!$W$59</f>
        <v>0</v>
      </c>
      <c r="N641" s="1273"/>
    </row>
    <row r="642" spans="1:14">
      <c r="A642" s="66" t="e">
        <f>'Nom. Sic. Sem. 5'!#REF!</f>
        <v>#REF!</v>
      </c>
      <c r="B642" s="52" t="s">
        <v>128</v>
      </c>
      <c r="C642" s="52"/>
      <c r="D642" s="52"/>
      <c r="E642" s="1272" t="e">
        <f>'Nom. Sic. Sem. 5'!#REF!</f>
        <v>#REF!</v>
      </c>
      <c r="F642" s="1273"/>
      <c r="G642" s="65"/>
      <c r="I642" s="66">
        <f>'Nom. Sic. Sem. 5'!$AB$59</f>
        <v>0</v>
      </c>
      <c r="J642" s="52" t="s">
        <v>128</v>
      </c>
      <c r="K642" s="52"/>
      <c r="L642" s="52"/>
      <c r="M642" s="1272">
        <f>'Nom. Sic. Sem. 5'!$AC$59</f>
        <v>0</v>
      </c>
      <c r="N642" s="1273"/>
    </row>
    <row r="643" spans="1:14">
      <c r="A643" s="66" t="e">
        <f>'Nom. Sic. Sem. 5'!#REF!</f>
        <v>#REF!</v>
      </c>
      <c r="B643" s="1267" t="str">
        <f>'Nom. Sic. Sem. 1'!$O$4</f>
        <v>PR / RM /F</v>
      </c>
      <c r="C643" s="1267"/>
      <c r="D643" s="1267"/>
      <c r="E643" s="1272" t="e">
        <f>'Nom. Sic. Sem. 5'!#REF!</f>
        <v>#REF!</v>
      </c>
      <c r="F643" s="1273"/>
      <c r="G643" s="65"/>
      <c r="I643" s="66">
        <f>'Nom. Sic. Sem. 5'!$O$59</f>
        <v>0</v>
      </c>
      <c r="J643" s="1267" t="str">
        <f>'Nom. Sic. Sem. 1'!$O$4</f>
        <v>PR / RM /F</v>
      </c>
      <c r="K643" s="1267"/>
      <c r="L643" s="1267"/>
      <c r="M643" s="1272">
        <f>'Nom. Sic. Sem. 5'!$P$59</f>
        <v>0</v>
      </c>
      <c r="N643" s="1273"/>
    </row>
    <row r="644" spans="1:14" ht="16.5" customHeight="1">
      <c r="A644" s="51"/>
      <c r="B644" s="1261" t="s">
        <v>10</v>
      </c>
      <c r="C644" s="1261"/>
      <c r="D644" s="52"/>
      <c r="E644" s="1259" t="e">
        <f>SUM(E636:F643)</f>
        <v>#REF!</v>
      </c>
      <c r="F644" s="1262"/>
      <c r="G644" s="69"/>
      <c r="I644" s="51"/>
      <c r="J644" s="1261" t="s">
        <v>10</v>
      </c>
      <c r="K644" s="1261"/>
      <c r="L644" s="52"/>
      <c r="M644" s="1259">
        <f>SUM(M636:N643)</f>
        <v>0</v>
      </c>
      <c r="N644" s="1262"/>
    </row>
    <row r="645" spans="1:14">
      <c r="A645" s="1263" t="s">
        <v>105</v>
      </c>
      <c r="B645" s="1248"/>
      <c r="C645" s="1248"/>
      <c r="D645" s="1248"/>
      <c r="E645" s="1257"/>
      <c r="F645" s="1258"/>
      <c r="G645" s="69"/>
      <c r="I645" s="1263" t="s">
        <v>105</v>
      </c>
      <c r="J645" s="1248"/>
      <c r="K645" s="1248"/>
      <c r="L645" s="1248"/>
      <c r="M645" s="1257"/>
      <c r="N645" s="1258"/>
    </row>
    <row r="646" spans="1:14">
      <c r="A646" s="1266" t="s">
        <v>129</v>
      </c>
      <c r="B646" s="1267"/>
      <c r="C646" s="1267"/>
      <c r="D646" s="73" t="e">
        <f>'Nom. Sic. Sem. 5'!#REF!</f>
        <v>#REF!</v>
      </c>
      <c r="E646" s="52"/>
      <c r="F646" s="54"/>
      <c r="G646" s="55"/>
      <c r="I646" s="1266" t="s">
        <v>129</v>
      </c>
      <c r="J646" s="1267"/>
      <c r="K646" s="1267"/>
      <c r="L646" s="73">
        <f>'Nom. Sic. Sem. 5'!$AG$59</f>
        <v>0</v>
      </c>
      <c r="M646" s="52"/>
      <c r="N646" s="54"/>
    </row>
    <row r="647" spans="1:14">
      <c r="A647" s="1307" t="s">
        <v>203</v>
      </c>
      <c r="B647" s="1267"/>
      <c r="C647" s="1267"/>
      <c r="D647" s="73" t="e">
        <f>'Nom. Sic. Sem. 5'!#REF!</f>
        <v>#REF!</v>
      </c>
      <c r="E647" s="73"/>
      <c r="F647" s="54"/>
      <c r="G647" s="55"/>
      <c r="I647" s="1307" t="s">
        <v>203</v>
      </c>
      <c r="J647" s="1267"/>
      <c r="K647" s="1267"/>
      <c r="L647" s="73">
        <f>'Nom. Sic. Sem. 5'!$AE$59</f>
        <v>0</v>
      </c>
      <c r="M647" s="73"/>
      <c r="N647" s="54"/>
    </row>
    <row r="648" spans="1:14">
      <c r="A648" s="72" t="s">
        <v>131</v>
      </c>
      <c r="B648" s="68"/>
      <c r="C648" s="68"/>
      <c r="D648" s="73" t="e">
        <f>'Nom. Sic. Sem. 5'!#REF!</f>
        <v>#REF!</v>
      </c>
      <c r="E648" s="52"/>
      <c r="F648" s="54"/>
      <c r="G648" s="55"/>
      <c r="I648" s="72" t="s">
        <v>131</v>
      </c>
      <c r="J648" s="68"/>
      <c r="K648" s="68"/>
      <c r="L648" s="73">
        <f>'Nom. Sic. Sem. 5'!$AF$59</f>
        <v>0</v>
      </c>
      <c r="M648" s="52"/>
      <c r="N648" s="54"/>
    </row>
    <row r="649" spans="1:14">
      <c r="A649" s="1266" t="s">
        <v>132</v>
      </c>
      <c r="B649" s="1267"/>
      <c r="C649" s="1267"/>
      <c r="D649" s="73" t="e">
        <f>'Nom. Sic. Sem. 5'!#REF!</f>
        <v>#REF!</v>
      </c>
      <c r="E649" s="52"/>
      <c r="F649" s="54"/>
      <c r="G649" s="55"/>
      <c r="I649" s="1266" t="s">
        <v>132</v>
      </c>
      <c r="J649" s="1267"/>
      <c r="K649" s="1267"/>
      <c r="L649" s="73">
        <f>'Nom. Sic. Sem. 5'!$AH$59</f>
        <v>0</v>
      </c>
      <c r="M649" s="52"/>
      <c r="N649" s="54"/>
    </row>
    <row r="650" spans="1:14">
      <c r="A650" s="1266" t="s">
        <v>133</v>
      </c>
      <c r="B650" s="1267"/>
      <c r="C650" s="1267"/>
      <c r="D650" s="73" t="e">
        <f>'Nom. Sic. Sem. 5'!#REF!</f>
        <v>#REF!</v>
      </c>
      <c r="E650" s="52"/>
      <c r="F650" s="54"/>
      <c r="G650" s="55"/>
      <c r="I650" s="1266" t="s">
        <v>133</v>
      </c>
      <c r="J650" s="1267"/>
      <c r="K650" s="1267"/>
      <c r="L650" s="73">
        <f>'Nom. Sic. Sem. 5'!$AI$59</f>
        <v>0</v>
      </c>
      <c r="M650" s="52"/>
      <c r="N650" s="54"/>
    </row>
    <row r="651" spans="1:14" ht="13.5" thickBot="1">
      <c r="A651" s="1268" t="s">
        <v>134</v>
      </c>
      <c r="B651" s="1257"/>
      <c r="C651" s="1257"/>
      <c r="D651" s="52"/>
      <c r="E651" s="1269" t="e">
        <f>SUM(D646:D650)</f>
        <v>#REF!</v>
      </c>
      <c r="F651" s="1258"/>
      <c r="G651" s="69"/>
      <c r="I651" s="1268" t="s">
        <v>134</v>
      </c>
      <c r="J651" s="1257"/>
      <c r="K651" s="1257"/>
      <c r="L651" s="52"/>
      <c r="M651" s="1269">
        <f>SUM(L646:L650)</f>
        <v>0</v>
      </c>
      <c r="N651" s="1258"/>
    </row>
    <row r="652" spans="1:14" ht="20.25" customHeight="1" thickBot="1">
      <c r="A652" s="51"/>
      <c r="B652" s="1248" t="s">
        <v>104</v>
      </c>
      <c r="C652" s="1248"/>
      <c r="D652" s="1248"/>
      <c r="E652" s="1249" t="e">
        <f>(E644-E651)</f>
        <v>#REF!</v>
      </c>
      <c r="F652" s="1250"/>
      <c r="G652" s="69"/>
      <c r="I652" s="51"/>
      <c r="J652" s="1248" t="s">
        <v>104</v>
      </c>
      <c r="K652" s="1248"/>
      <c r="L652" s="1248"/>
      <c r="M652" s="1249">
        <f>(M644-M651)</f>
        <v>0</v>
      </c>
      <c r="N652" s="1250"/>
    </row>
    <row r="653" spans="1:14">
      <c r="A653" s="51"/>
      <c r="B653" s="52"/>
      <c r="C653" s="52"/>
      <c r="D653" s="52"/>
      <c r="E653" s="52"/>
      <c r="F653" s="54"/>
      <c r="G653" s="55"/>
      <c r="I653" s="51"/>
      <c r="J653" s="52"/>
      <c r="K653" s="52"/>
      <c r="L653" s="52"/>
      <c r="M653" s="52"/>
      <c r="N653" s="54"/>
    </row>
    <row r="654" spans="1:14">
      <c r="A654" s="51"/>
      <c r="B654" s="52"/>
      <c r="C654" s="52"/>
      <c r="D654" s="52"/>
      <c r="E654" s="52"/>
      <c r="F654" s="54"/>
      <c r="G654" s="55"/>
      <c r="I654" s="51"/>
      <c r="J654" s="52"/>
      <c r="K654" s="52"/>
      <c r="L654" s="52"/>
      <c r="M654" s="52"/>
      <c r="N654" s="54"/>
    </row>
    <row r="655" spans="1:14">
      <c r="A655" s="1253"/>
      <c r="B655" s="1254"/>
      <c r="C655" s="1254"/>
      <c r="D655" s="52" t="s">
        <v>135</v>
      </c>
      <c r="E655" s="52"/>
      <c r="F655" s="54"/>
      <c r="G655" s="55"/>
      <c r="I655" s="1253"/>
      <c r="J655" s="1254"/>
      <c r="K655" s="1254"/>
      <c r="L655" s="52" t="s">
        <v>135</v>
      </c>
      <c r="M655" s="52"/>
      <c r="N655" s="54"/>
    </row>
    <row r="656" spans="1:14">
      <c r="A656" s="1255" t="s">
        <v>136</v>
      </c>
      <c r="B656" s="1256"/>
      <c r="C656" s="1256"/>
      <c r="D656" s="1257" t="s">
        <v>137</v>
      </c>
      <c r="E656" s="1257"/>
      <c r="F656" s="1258"/>
      <c r="G656" s="69"/>
      <c r="I656" s="1255" t="s">
        <v>136</v>
      </c>
      <c r="J656" s="1256"/>
      <c r="K656" s="1256"/>
      <c r="L656" s="1257" t="s">
        <v>137</v>
      </c>
      <c r="M656" s="1257"/>
      <c r="N656" s="1258"/>
    </row>
    <row r="657" spans="1:14" ht="13.5" thickBot="1">
      <c r="A657" s="75"/>
      <c r="B657" s="76"/>
      <c r="C657" s="76"/>
      <c r="D657" s="76"/>
      <c r="E657" s="76"/>
      <c r="F657" s="77"/>
      <c r="G657" s="55"/>
      <c r="I657" s="75"/>
      <c r="J657" s="76"/>
      <c r="K657" s="76"/>
      <c r="L657" s="76"/>
      <c r="M657" s="76"/>
      <c r="N657" s="77"/>
    </row>
    <row r="658" spans="1:14">
      <c r="A658" s="52"/>
      <c r="B658" s="52"/>
      <c r="C658" s="52"/>
      <c r="D658" s="52"/>
      <c r="E658" s="52"/>
      <c r="F658" s="52"/>
      <c r="G658" s="55"/>
      <c r="H658" s="52"/>
      <c r="I658" s="52"/>
      <c r="J658" s="52"/>
      <c r="K658" s="52"/>
      <c r="L658" s="52"/>
      <c r="M658" s="52"/>
      <c r="N658" s="52"/>
    </row>
    <row r="659" spans="1:14" ht="13.5" thickBot="1">
      <c r="G659" s="55"/>
    </row>
    <row r="660" spans="1:14" ht="19.5" customHeight="1">
      <c r="A660" s="1310" t="s">
        <v>138</v>
      </c>
      <c r="B660" s="1311"/>
      <c r="C660" s="1311"/>
      <c r="D660" s="1311"/>
      <c r="E660" s="1311"/>
      <c r="F660" s="1312"/>
      <c r="G660" s="50"/>
      <c r="I660" s="1274" t="s">
        <v>138</v>
      </c>
      <c r="J660" s="1275"/>
      <c r="K660" s="1275"/>
      <c r="L660" s="1275"/>
      <c r="M660" s="1275"/>
      <c r="N660" s="1276"/>
    </row>
    <row r="661" spans="1:14">
      <c r="A661" s="100"/>
      <c r="B661" s="101"/>
      <c r="C661" s="101"/>
      <c r="D661" s="102"/>
      <c r="E661" s="101"/>
      <c r="F661" s="103"/>
      <c r="G661" s="55"/>
      <c r="I661" s="51"/>
      <c r="J661" s="52"/>
      <c r="K661" s="52"/>
      <c r="L661" s="53"/>
      <c r="M661" s="52"/>
      <c r="N661" s="54"/>
    </row>
    <row r="662" spans="1:14">
      <c r="A662" s="104" t="s">
        <v>120</v>
      </c>
      <c r="B662" s="105">
        <f>'Nom. Sic. Sem. 5'!$C$4</f>
        <v>43493</v>
      </c>
      <c r="C662" s="101" t="s">
        <v>16</v>
      </c>
      <c r="D662" s="105">
        <f>'Nom. Sic. Sem. 5'!$G$4</f>
        <v>43499</v>
      </c>
      <c r="E662" s="101" t="s">
        <v>121</v>
      </c>
      <c r="F662" s="103">
        <f>'Nom. Sic. Sem. 4'!$J$4</f>
        <v>2019</v>
      </c>
      <c r="G662" s="55"/>
      <c r="I662" s="56" t="s">
        <v>120</v>
      </c>
      <c r="J662" s="57">
        <f>'Nom. Sic. Sem. 5'!$C$4</f>
        <v>43493</v>
      </c>
      <c r="K662" s="52" t="s">
        <v>16</v>
      </c>
      <c r="L662" s="57">
        <f>'Nom. Sic. Sem. 5'!$G$4</f>
        <v>43499</v>
      </c>
      <c r="M662" s="52" t="s">
        <v>121</v>
      </c>
      <c r="N662" s="54">
        <f>'Nom. Sic. Sem. 5'!$J$4</f>
        <v>0</v>
      </c>
    </row>
    <row r="663" spans="1:14">
      <c r="A663" s="1315" t="s">
        <v>122</v>
      </c>
      <c r="B663" s="1316"/>
      <c r="C663" s="1308" t="e">
        <f>'Nom. Sic. Sem. 5'!#REF!</f>
        <v>#REF!</v>
      </c>
      <c r="D663" s="1308"/>
      <c r="E663" s="1308"/>
      <c r="F663" s="1309"/>
      <c r="G663" s="60"/>
      <c r="I663" s="1277" t="s">
        <v>122</v>
      </c>
      <c r="J663" s="1278"/>
      <c r="K663" s="1279" t="str">
        <f>'Nom. Sic. Sem. 5'!$B$60</f>
        <v xml:space="preserve">Jesus perez </v>
      </c>
      <c r="L663" s="1279"/>
      <c r="M663" s="1279"/>
      <c r="N663" s="1280"/>
    </row>
    <row r="664" spans="1:14">
      <c r="A664" s="179"/>
      <c r="B664" s="180"/>
      <c r="C664" s="106"/>
      <c r="D664" s="106"/>
      <c r="E664" s="106"/>
      <c r="F664" s="107"/>
      <c r="G664" s="63"/>
      <c r="I664" s="58"/>
      <c r="J664" s="59"/>
      <c r="K664" s="61"/>
      <c r="L664" s="61"/>
      <c r="M664" s="61"/>
      <c r="N664" s="62"/>
    </row>
    <row r="665" spans="1:14">
      <c r="A665" s="108" t="e">
        <f>'Nom. Sic. Sem. 5'!#REF!</f>
        <v>#REF!</v>
      </c>
      <c r="B665" s="101" t="s">
        <v>123</v>
      </c>
      <c r="C665" s="101"/>
      <c r="D665" s="101"/>
      <c r="E665" s="1313" t="e">
        <f>'Nom. Sic. Sem. 5'!#REF!</f>
        <v>#REF!</v>
      </c>
      <c r="F665" s="1314"/>
      <c r="G665" s="65"/>
      <c r="I665" s="64">
        <f>'Nom. Sic. Sem. 5'!$L$60</f>
        <v>0</v>
      </c>
      <c r="J665" s="52" t="s">
        <v>123</v>
      </c>
      <c r="K665" s="52"/>
      <c r="L665" s="52"/>
      <c r="M665" s="1272">
        <f>'Nom. Sic. Sem. 5'!$M$60</f>
        <v>0</v>
      </c>
      <c r="N665" s="1273"/>
    </row>
    <row r="666" spans="1:14">
      <c r="A666" s="108"/>
      <c r="B666" s="101"/>
      <c r="C666" s="101"/>
      <c r="D666" s="101"/>
      <c r="E666" s="1313">
        <v>0</v>
      </c>
      <c r="F666" s="1314"/>
      <c r="G666" s="65"/>
      <c r="I666" s="64"/>
      <c r="J666" s="52"/>
      <c r="K666" s="52"/>
      <c r="L666" s="52"/>
      <c r="M666" s="1272">
        <v>0</v>
      </c>
      <c r="N666" s="1273"/>
    </row>
    <row r="667" spans="1:14">
      <c r="A667" s="108"/>
      <c r="B667" s="101" t="s">
        <v>124</v>
      </c>
      <c r="C667" s="101"/>
      <c r="D667" s="101"/>
      <c r="E667" s="1313" t="e">
        <f>'Nom. Sic. Sem. 5'!#REF!</f>
        <v>#REF!</v>
      </c>
      <c r="F667" s="1314"/>
      <c r="G667" s="65"/>
      <c r="I667" s="64"/>
      <c r="J667" s="52" t="s">
        <v>124</v>
      </c>
      <c r="K667" s="52"/>
      <c r="L667" s="52"/>
      <c r="M667" s="1272">
        <f>'Nom. Sic. Sem. 5'!$N$60</f>
        <v>0</v>
      </c>
      <c r="N667" s="1273"/>
    </row>
    <row r="668" spans="1:14">
      <c r="A668" s="109">
        <v>0</v>
      </c>
      <c r="B668" s="101" t="s">
        <v>125</v>
      </c>
      <c r="C668" s="101"/>
      <c r="D668" s="101"/>
      <c r="E668" s="1313">
        <v>0</v>
      </c>
      <c r="F668" s="1314"/>
      <c r="G668" s="65"/>
      <c r="I668" s="66">
        <v>0</v>
      </c>
      <c r="J668" s="52" t="s">
        <v>125</v>
      </c>
      <c r="K668" s="52"/>
      <c r="L668" s="52"/>
      <c r="M668" s="1272">
        <v>0</v>
      </c>
      <c r="N668" s="1273"/>
    </row>
    <row r="669" spans="1:14">
      <c r="A669" s="109">
        <v>0</v>
      </c>
      <c r="B669" s="101" t="s">
        <v>126</v>
      </c>
      <c r="C669" s="101"/>
      <c r="D669" s="101"/>
      <c r="E669" s="1313">
        <v>0</v>
      </c>
      <c r="F669" s="1314"/>
      <c r="G669" s="65"/>
      <c r="I669" s="66">
        <v>0</v>
      </c>
      <c r="J669" s="52" t="s">
        <v>126</v>
      </c>
      <c r="K669" s="52"/>
      <c r="L669" s="52"/>
      <c r="M669" s="1272">
        <v>0</v>
      </c>
      <c r="N669" s="1273"/>
    </row>
    <row r="670" spans="1:14">
      <c r="A670" s="110" t="e">
        <f>'Nom. Sic. Sem. 5'!#REF!</f>
        <v>#REF!</v>
      </c>
      <c r="B670" s="101" t="s">
        <v>127</v>
      </c>
      <c r="C670" s="101"/>
      <c r="D670" s="101"/>
      <c r="E670" s="1313" t="e">
        <f>'Nom. Sic. Sem. 5'!#REF!</f>
        <v>#REF!</v>
      </c>
      <c r="F670" s="1314"/>
      <c r="G670" s="65"/>
      <c r="I670" s="67">
        <f>'Nom. Sic. Sem. 5'!$V$60</f>
        <v>0</v>
      </c>
      <c r="J670" s="52" t="s">
        <v>127</v>
      </c>
      <c r="K670" s="52"/>
      <c r="L670" s="52"/>
      <c r="M670" s="1272">
        <f>'Nom. Sic. Sem. 5'!$W$60</f>
        <v>0</v>
      </c>
      <c r="N670" s="1273"/>
    </row>
    <row r="671" spans="1:14">
      <c r="A671" s="109" t="e">
        <f>'Nom. Sic. Sem. 5'!#REF!</f>
        <v>#REF!</v>
      </c>
      <c r="B671" s="101" t="s">
        <v>128</v>
      </c>
      <c r="C671" s="101"/>
      <c r="D671" s="101"/>
      <c r="E671" s="1313" t="e">
        <f>'Nom. Sic. Sem. 5'!#REF!</f>
        <v>#REF!</v>
      </c>
      <c r="F671" s="1314"/>
      <c r="G671" s="65"/>
      <c r="I671" s="66">
        <f>'Nom. Sic. Sem. 5'!$AB$60</f>
        <v>0</v>
      </c>
      <c r="J671" s="52" t="s">
        <v>128</v>
      </c>
      <c r="K671" s="52"/>
      <c r="L671" s="52"/>
      <c r="M671" s="1272">
        <f>'Nom. Sic. Sem. 5'!$AC$60</f>
        <v>0</v>
      </c>
      <c r="N671" s="1273"/>
    </row>
    <row r="672" spans="1:14">
      <c r="A672" s="109" t="e">
        <f>'Nom. Sic. Sem. 5'!#REF!</f>
        <v>#REF!</v>
      </c>
      <c r="B672" s="1322" t="str">
        <f>'Nom. Sic. Sem. 1'!$O$4</f>
        <v>PR / RM /F</v>
      </c>
      <c r="C672" s="1322"/>
      <c r="D672" s="1322"/>
      <c r="E672" s="1313" t="e">
        <f>'Nom. Sic. Sem. 5'!#REF!</f>
        <v>#REF!</v>
      </c>
      <c r="F672" s="1314"/>
      <c r="G672" s="65"/>
      <c r="I672" s="66">
        <f>'Nom. Sic. Sem. 5'!$O$60</f>
        <v>0</v>
      </c>
      <c r="J672" s="1267" t="str">
        <f>'Nom. Sic. Sem. 1'!$O$4</f>
        <v>PR / RM /F</v>
      </c>
      <c r="K672" s="1267"/>
      <c r="L672" s="1267"/>
      <c r="M672" s="1272">
        <f>'Nom. Sic. Sem. 5'!$P$60</f>
        <v>0</v>
      </c>
      <c r="N672" s="1273"/>
    </row>
    <row r="673" spans="1:14" ht="16.5" customHeight="1">
      <c r="A673" s="100"/>
      <c r="B673" s="1323" t="s">
        <v>10</v>
      </c>
      <c r="C673" s="1323"/>
      <c r="D673" s="101"/>
      <c r="E673" s="1324" t="e">
        <f>SUM(E665:F672)</f>
        <v>#REF!</v>
      </c>
      <c r="F673" s="1325"/>
      <c r="G673" s="69"/>
      <c r="I673" s="51"/>
      <c r="J673" s="1261" t="s">
        <v>10</v>
      </c>
      <c r="K673" s="1261"/>
      <c r="L673" s="52"/>
      <c r="M673" s="1259">
        <f>SUM(M665:N672)</f>
        <v>0</v>
      </c>
      <c r="N673" s="1262"/>
    </row>
    <row r="674" spans="1:14">
      <c r="A674" s="1317" t="s">
        <v>105</v>
      </c>
      <c r="B674" s="1318"/>
      <c r="C674" s="1318"/>
      <c r="D674" s="1318"/>
      <c r="E674" s="1319"/>
      <c r="F674" s="1320"/>
      <c r="G674" s="69"/>
      <c r="I674" s="1263" t="s">
        <v>105</v>
      </c>
      <c r="J674" s="1248"/>
      <c r="K674" s="1248"/>
      <c r="L674" s="1248"/>
      <c r="M674" s="1257"/>
      <c r="N674" s="1258"/>
    </row>
    <row r="675" spans="1:14">
      <c r="A675" s="1321" t="s">
        <v>129</v>
      </c>
      <c r="B675" s="1322"/>
      <c r="C675" s="1322"/>
      <c r="D675" s="111" t="e">
        <f>'Nom. Sic. Sem. 5'!#REF!</f>
        <v>#REF!</v>
      </c>
      <c r="E675" s="101"/>
      <c r="F675" s="103"/>
      <c r="G675" s="55"/>
      <c r="I675" s="1266" t="s">
        <v>129</v>
      </c>
      <c r="J675" s="1267"/>
      <c r="K675" s="1267"/>
      <c r="L675" s="73">
        <f>'Nom. Sic. Sem. 5'!$AG$60</f>
        <v>0</v>
      </c>
      <c r="M675" s="52"/>
      <c r="N675" s="54"/>
    </row>
    <row r="676" spans="1:14">
      <c r="A676" s="1307" t="s">
        <v>203</v>
      </c>
      <c r="B676" s="1267"/>
      <c r="C676" s="1267"/>
      <c r="D676" s="111" t="e">
        <f>'Nom. Sic. Sem. 5'!#REF!</f>
        <v>#REF!</v>
      </c>
      <c r="E676" s="111"/>
      <c r="F676" s="103"/>
      <c r="G676" s="55"/>
      <c r="I676" s="1307" t="s">
        <v>203</v>
      </c>
      <c r="J676" s="1267"/>
      <c r="K676" s="1267"/>
      <c r="L676" s="73">
        <f>'Nom. Sic. Sem. 5'!$AE$60</f>
        <v>0</v>
      </c>
      <c r="M676" s="73"/>
      <c r="N676" s="54"/>
    </row>
    <row r="677" spans="1:14">
      <c r="A677" s="182" t="s">
        <v>131</v>
      </c>
      <c r="B677" s="181"/>
      <c r="C677" s="181"/>
      <c r="D677" s="111" t="e">
        <f>'Nom. Sic. Sem. 5'!#REF!</f>
        <v>#REF!</v>
      </c>
      <c r="E677" s="101"/>
      <c r="F677" s="103"/>
      <c r="G677" s="55"/>
      <c r="I677" s="72" t="s">
        <v>131</v>
      </c>
      <c r="J677" s="68"/>
      <c r="K677" s="68"/>
      <c r="L677" s="73">
        <f>'Nom. Sic. Sem. 5'!$AF$60</f>
        <v>0</v>
      </c>
      <c r="M677" s="52"/>
      <c r="N677" s="54"/>
    </row>
    <row r="678" spans="1:14">
      <c r="A678" s="1321" t="s">
        <v>132</v>
      </c>
      <c r="B678" s="1322"/>
      <c r="C678" s="1322"/>
      <c r="D678" s="111" t="e">
        <f>'Nom. Sic. Sem. 5'!#REF!</f>
        <v>#REF!</v>
      </c>
      <c r="E678" s="101"/>
      <c r="F678" s="103"/>
      <c r="G678" s="55"/>
      <c r="I678" s="1266" t="s">
        <v>132</v>
      </c>
      <c r="J678" s="1267"/>
      <c r="K678" s="1267"/>
      <c r="L678" s="73">
        <f>'Nom. Sic. Sem. 5'!$AH$60</f>
        <v>0</v>
      </c>
      <c r="M678" s="52"/>
      <c r="N678" s="54"/>
    </row>
    <row r="679" spans="1:14">
      <c r="A679" s="1321" t="s">
        <v>133</v>
      </c>
      <c r="B679" s="1322"/>
      <c r="C679" s="1322"/>
      <c r="D679" s="111" t="e">
        <f>'Nom. Sic. Sem. 5'!#REF!</f>
        <v>#REF!</v>
      </c>
      <c r="E679" s="101"/>
      <c r="F679" s="103"/>
      <c r="G679" s="55"/>
      <c r="I679" s="1266" t="s">
        <v>133</v>
      </c>
      <c r="J679" s="1267"/>
      <c r="K679" s="1267"/>
      <c r="L679" s="73">
        <f>'Nom. Sic. Sem. 5'!$AI$60</f>
        <v>0</v>
      </c>
      <c r="M679" s="52"/>
      <c r="N679" s="54"/>
    </row>
    <row r="680" spans="1:14" ht="13.5" thickBot="1">
      <c r="A680" s="1330" t="s">
        <v>134</v>
      </c>
      <c r="B680" s="1319"/>
      <c r="C680" s="1319"/>
      <c r="D680" s="101"/>
      <c r="E680" s="1331" t="e">
        <f>SUM(D675:D679)</f>
        <v>#REF!</v>
      </c>
      <c r="F680" s="1320"/>
      <c r="G680" s="69"/>
      <c r="I680" s="1268" t="s">
        <v>134</v>
      </c>
      <c r="J680" s="1257"/>
      <c r="K680" s="1257"/>
      <c r="L680" s="52"/>
      <c r="M680" s="1269">
        <f>SUM(L675:L679)</f>
        <v>0</v>
      </c>
      <c r="N680" s="1258"/>
    </row>
    <row r="681" spans="1:14" ht="20.25" customHeight="1" thickBot="1">
      <c r="A681" s="100"/>
      <c r="B681" s="1318" t="s">
        <v>104</v>
      </c>
      <c r="C681" s="1318"/>
      <c r="D681" s="1318"/>
      <c r="E681" s="1332" t="e">
        <f>(E673-E680)</f>
        <v>#REF!</v>
      </c>
      <c r="F681" s="1333"/>
      <c r="G681" s="69"/>
      <c r="I681" s="51"/>
      <c r="J681" s="1248" t="s">
        <v>104</v>
      </c>
      <c r="K681" s="1248"/>
      <c r="L681" s="1248"/>
      <c r="M681" s="1249">
        <f>(M673-M680)</f>
        <v>0</v>
      </c>
      <c r="N681" s="1250"/>
    </row>
    <row r="682" spans="1:14">
      <c r="A682" s="100"/>
      <c r="B682" s="101"/>
      <c r="C682" s="101"/>
      <c r="D682" s="101"/>
      <c r="E682" s="101"/>
      <c r="F682" s="103"/>
      <c r="G682" s="55"/>
      <c r="I682" s="51"/>
      <c r="J682" s="52"/>
      <c r="K682" s="52"/>
      <c r="L682" s="52"/>
      <c r="M682" s="52"/>
      <c r="N682" s="54"/>
    </row>
    <row r="683" spans="1:14">
      <c r="A683" s="100"/>
      <c r="B683" s="101"/>
      <c r="C683" s="101"/>
      <c r="D683" s="101"/>
      <c r="E683" s="101"/>
      <c r="F683" s="103"/>
      <c r="G683" s="55"/>
      <c r="I683" s="51"/>
      <c r="J683" s="52"/>
      <c r="K683" s="52"/>
      <c r="L683" s="52"/>
      <c r="M683" s="52"/>
      <c r="N683" s="54"/>
    </row>
    <row r="684" spans="1:14">
      <c r="A684" s="1326"/>
      <c r="B684" s="1327"/>
      <c r="C684" s="1327"/>
      <c r="D684" s="101" t="s">
        <v>135</v>
      </c>
      <c r="E684" s="101"/>
      <c r="F684" s="103"/>
      <c r="G684" s="55"/>
      <c r="I684" s="1253"/>
      <c r="J684" s="1254"/>
      <c r="K684" s="1254"/>
      <c r="L684" s="52" t="s">
        <v>135</v>
      </c>
      <c r="M684" s="52"/>
      <c r="N684" s="54"/>
    </row>
    <row r="685" spans="1:14">
      <c r="A685" s="1328" t="s">
        <v>136</v>
      </c>
      <c r="B685" s="1329"/>
      <c r="C685" s="1329"/>
      <c r="D685" s="1319" t="s">
        <v>137</v>
      </c>
      <c r="E685" s="1319"/>
      <c r="F685" s="1320"/>
      <c r="G685" s="69"/>
      <c r="I685" s="1255" t="s">
        <v>136</v>
      </c>
      <c r="J685" s="1256"/>
      <c r="K685" s="1256"/>
      <c r="L685" s="1257" t="s">
        <v>137</v>
      </c>
      <c r="M685" s="1257"/>
      <c r="N685" s="1258"/>
    </row>
    <row r="686" spans="1:14" ht="13.5" thickBot="1">
      <c r="A686" s="112"/>
      <c r="B686" s="113"/>
      <c r="C686" s="113"/>
      <c r="D686" s="113"/>
      <c r="E686" s="113"/>
      <c r="F686" s="114"/>
      <c r="G686" s="55"/>
      <c r="I686" s="75"/>
      <c r="J686" s="76"/>
      <c r="K686" s="76"/>
      <c r="L686" s="76"/>
      <c r="M686" s="76"/>
      <c r="N686" s="77"/>
    </row>
    <row r="687" spans="1:14" ht="13.5" thickBot="1">
      <c r="A687" s="68"/>
      <c r="B687" s="68"/>
      <c r="C687" s="68"/>
      <c r="D687" s="73"/>
      <c r="E687" s="52"/>
      <c r="F687" s="52"/>
      <c r="G687" s="52"/>
      <c r="H687" s="52"/>
      <c r="I687" s="68"/>
      <c r="J687" s="68"/>
      <c r="K687" s="68"/>
      <c r="L687" s="73"/>
      <c r="M687" s="52"/>
      <c r="N687" s="52"/>
    </row>
    <row r="688" spans="1:14" ht="19.5" customHeight="1">
      <c r="A688" s="1274" t="s">
        <v>138</v>
      </c>
      <c r="B688" s="1275"/>
      <c r="C688" s="1275"/>
      <c r="D688" s="1275"/>
      <c r="E688" s="1275"/>
      <c r="F688" s="1276"/>
      <c r="G688" s="50"/>
      <c r="I688" s="1274" t="s">
        <v>138</v>
      </c>
      <c r="J688" s="1275"/>
      <c r="K688" s="1275"/>
      <c r="L688" s="1275"/>
      <c r="M688" s="1275"/>
      <c r="N688" s="1276"/>
    </row>
    <row r="689" spans="1:14">
      <c r="A689" s="51"/>
      <c r="B689" s="52"/>
      <c r="C689" s="52"/>
      <c r="D689" s="53"/>
      <c r="E689" s="52"/>
      <c r="F689" s="54"/>
      <c r="G689" s="55"/>
      <c r="I689" s="51"/>
      <c r="J689" s="52"/>
      <c r="K689" s="52"/>
      <c r="L689" s="53"/>
      <c r="M689" s="52"/>
      <c r="N689" s="54"/>
    </row>
    <row r="690" spans="1:14">
      <c r="A690" s="56" t="s">
        <v>120</v>
      </c>
      <c r="B690" s="57">
        <f>'Nom. Sic. Sem. 5'!$C$4</f>
        <v>43493</v>
      </c>
      <c r="C690" s="52" t="s">
        <v>16</v>
      </c>
      <c r="D690" s="57">
        <f>'Nom. Sic. Sem. 5'!$G$4</f>
        <v>43499</v>
      </c>
      <c r="E690" s="52" t="s">
        <v>121</v>
      </c>
      <c r="F690" s="54">
        <f>'Nom. Sic. Sem. 5'!$J$4</f>
        <v>0</v>
      </c>
      <c r="G690" s="55"/>
      <c r="I690" s="56" t="s">
        <v>120</v>
      </c>
      <c r="J690" s="57">
        <f>'Nom. Sic. Sem. 5'!$C$4</f>
        <v>43493</v>
      </c>
      <c r="K690" s="52" t="s">
        <v>16</v>
      </c>
      <c r="L690" s="57">
        <f>'Nom. Sic. Sem. 5'!$G$4</f>
        <v>43499</v>
      </c>
      <c r="M690" s="52" t="s">
        <v>121</v>
      </c>
      <c r="N690" s="54">
        <f>'Nom. Sic. Sem. 5'!$J$4</f>
        <v>0</v>
      </c>
    </row>
    <row r="691" spans="1:14">
      <c r="A691" s="1277" t="s">
        <v>122</v>
      </c>
      <c r="B691" s="1278"/>
      <c r="C691" s="1279" t="str">
        <f>'Nom. Sic. Sem. 5'!$B$61</f>
        <v>Henry Escalona</v>
      </c>
      <c r="D691" s="1279"/>
      <c r="E691" s="1279"/>
      <c r="F691" s="1280"/>
      <c r="G691" s="60"/>
      <c r="I691" s="1277" t="s">
        <v>122</v>
      </c>
      <c r="J691" s="1278"/>
      <c r="K691" s="1279" t="str">
        <f>'Nom. Sic. Sem. 5'!$B$62</f>
        <v>Rosy Ladino</v>
      </c>
      <c r="L691" s="1279"/>
      <c r="M691" s="1279"/>
      <c r="N691" s="1280"/>
    </row>
    <row r="692" spans="1:14">
      <c r="A692" s="58"/>
      <c r="B692" s="59"/>
      <c r="C692" s="61"/>
      <c r="D692" s="61"/>
      <c r="E692" s="61"/>
      <c r="F692" s="62"/>
      <c r="G692" s="63"/>
      <c r="I692" s="58"/>
      <c r="J692" s="59"/>
      <c r="K692" s="61"/>
      <c r="L692" s="61"/>
      <c r="M692" s="61"/>
      <c r="N692" s="62"/>
    </row>
    <row r="693" spans="1:14">
      <c r="A693" s="64">
        <f>'Nom. Sic. Sem. 5'!$L$61</f>
        <v>0</v>
      </c>
      <c r="B693" s="52" t="s">
        <v>123</v>
      </c>
      <c r="C693" s="52"/>
      <c r="D693" s="52"/>
      <c r="E693" s="1272">
        <f>'Nom. Sic. Sem. 5'!$M$61</f>
        <v>0</v>
      </c>
      <c r="F693" s="1273"/>
      <c r="G693" s="65"/>
      <c r="I693" s="64">
        <f>'Nom. Sic. Sem. 5'!$L$62</f>
        <v>0</v>
      </c>
      <c r="J693" s="52" t="s">
        <v>123</v>
      </c>
      <c r="K693" s="52"/>
      <c r="L693" s="52"/>
      <c r="M693" s="1272">
        <f>'Nom. Sic. Sem. 5'!$M$62</f>
        <v>0</v>
      </c>
      <c r="N693" s="1273"/>
    </row>
    <row r="694" spans="1:14">
      <c r="A694" s="64"/>
      <c r="B694" s="52"/>
      <c r="C694" s="52"/>
      <c r="D694" s="52"/>
      <c r="E694" s="1272">
        <v>0</v>
      </c>
      <c r="F694" s="1273"/>
      <c r="G694" s="65"/>
      <c r="I694" s="64"/>
      <c r="J694" s="52"/>
      <c r="K694" s="52"/>
      <c r="L694" s="52"/>
      <c r="M694" s="1272">
        <v>0</v>
      </c>
      <c r="N694" s="1273"/>
    </row>
    <row r="695" spans="1:14">
      <c r="A695" s="64"/>
      <c r="B695" s="52" t="s">
        <v>124</v>
      </c>
      <c r="C695" s="52"/>
      <c r="D695" s="52"/>
      <c r="E695" s="1272">
        <f>'Nom. Sic. Sem. 5'!$N$61</f>
        <v>0</v>
      </c>
      <c r="F695" s="1273"/>
      <c r="G695" s="65"/>
      <c r="I695" s="64"/>
      <c r="J695" s="52" t="s">
        <v>124</v>
      </c>
      <c r="K695" s="52"/>
      <c r="L695" s="52"/>
      <c r="M695" s="1272">
        <f>'Nom. Sic. Sem. 5'!$N$62</f>
        <v>0</v>
      </c>
      <c r="N695" s="1273"/>
    </row>
    <row r="696" spans="1:14">
      <c r="A696" s="66">
        <v>0</v>
      </c>
      <c r="B696" s="52" t="s">
        <v>125</v>
      </c>
      <c r="C696" s="52"/>
      <c r="D696" s="52"/>
      <c r="E696" s="1272">
        <v>0</v>
      </c>
      <c r="F696" s="1273"/>
      <c r="G696" s="65"/>
      <c r="I696" s="66">
        <v>0</v>
      </c>
      <c r="J696" s="52" t="s">
        <v>125</v>
      </c>
      <c r="K696" s="52"/>
      <c r="L696" s="52"/>
      <c r="M696" s="1272">
        <v>0</v>
      </c>
      <c r="N696" s="1273"/>
    </row>
    <row r="697" spans="1:14">
      <c r="A697" s="66">
        <v>0</v>
      </c>
      <c r="B697" s="52" t="s">
        <v>126</v>
      </c>
      <c r="C697" s="52"/>
      <c r="D697" s="52"/>
      <c r="E697" s="1272">
        <v>0</v>
      </c>
      <c r="F697" s="1273"/>
      <c r="G697" s="65"/>
      <c r="I697" s="66">
        <v>0</v>
      </c>
      <c r="J697" s="52" t="s">
        <v>126</v>
      </c>
      <c r="K697" s="52"/>
      <c r="L697" s="52"/>
      <c r="M697" s="1272">
        <v>0</v>
      </c>
      <c r="N697" s="1273"/>
    </row>
    <row r="698" spans="1:14">
      <c r="A698" s="67">
        <f>'Nom. Sic. Sem. 5'!$V$61</f>
        <v>0</v>
      </c>
      <c r="B698" s="52" t="s">
        <v>127</v>
      </c>
      <c r="C698" s="52"/>
      <c r="D698" s="52"/>
      <c r="E698" s="1272">
        <f>'Nom. Sic. Sem. 5'!$W$61</f>
        <v>0</v>
      </c>
      <c r="F698" s="1273"/>
      <c r="G698" s="65"/>
      <c r="I698" s="67">
        <f>'Nom. Sic. Sem. 5'!$V$62</f>
        <v>0</v>
      </c>
      <c r="J698" s="52" t="s">
        <v>127</v>
      </c>
      <c r="K698" s="52"/>
      <c r="L698" s="52"/>
      <c r="M698" s="1272">
        <f>'Nom. Sic. Sem. 5'!$W$62</f>
        <v>0</v>
      </c>
      <c r="N698" s="1273"/>
    </row>
    <row r="699" spans="1:14">
      <c r="A699" s="66">
        <f>'Nom. Sic. Sem. 5'!$AB$61</f>
        <v>0</v>
      </c>
      <c r="B699" s="52" t="s">
        <v>128</v>
      </c>
      <c r="C699" s="52"/>
      <c r="D699" s="52"/>
      <c r="E699" s="1272">
        <f>'Nom. Sic. Sem. 5'!$AC$61</f>
        <v>0</v>
      </c>
      <c r="F699" s="1273"/>
      <c r="G699" s="65"/>
      <c r="I699" s="66">
        <f>'Nom. Sic. Sem. 5'!$AB$62</f>
        <v>0</v>
      </c>
      <c r="J699" s="52" t="s">
        <v>128</v>
      </c>
      <c r="K699" s="52"/>
      <c r="L699" s="52"/>
      <c r="M699" s="1272">
        <f>'Nom. Sic. Sem. 5'!$AC$62</f>
        <v>0</v>
      </c>
      <c r="N699" s="1273"/>
    </row>
    <row r="700" spans="1:14">
      <c r="A700" s="66">
        <f>'Nom. Sic. Sem. 5'!$O$61</f>
        <v>0</v>
      </c>
      <c r="B700" s="1267" t="str">
        <f>'Nom. Sic. Sem. 1'!$O$4</f>
        <v>PR / RM /F</v>
      </c>
      <c r="C700" s="1267"/>
      <c r="D700" s="1267"/>
      <c r="E700" s="1272">
        <f>'Nom. Sic. Sem. 5'!$P$61</f>
        <v>0</v>
      </c>
      <c r="F700" s="1273"/>
      <c r="G700" s="65"/>
      <c r="I700" s="66">
        <f>'Nom. Sic. Sem. 5'!$O$62</f>
        <v>0</v>
      </c>
      <c r="J700" s="1267" t="str">
        <f>'Nom. Sic. Sem. 1'!$O$4</f>
        <v>PR / RM /F</v>
      </c>
      <c r="K700" s="1267"/>
      <c r="L700" s="1267"/>
      <c r="M700" s="1272">
        <f>'Nom. Sic. Sem. 5'!$P$62</f>
        <v>0</v>
      </c>
      <c r="N700" s="1273"/>
    </row>
    <row r="701" spans="1:14" ht="16.5" customHeight="1">
      <c r="A701" s="51"/>
      <c r="B701" s="1261" t="s">
        <v>10</v>
      </c>
      <c r="C701" s="1261"/>
      <c r="D701" s="52"/>
      <c r="E701" s="1259">
        <f>SUM(E693:F700)</f>
        <v>0</v>
      </c>
      <c r="F701" s="1262"/>
      <c r="G701" s="69"/>
      <c r="I701" s="51"/>
      <c r="J701" s="1261" t="s">
        <v>10</v>
      </c>
      <c r="K701" s="1261"/>
      <c r="L701" s="52"/>
      <c r="M701" s="1259">
        <f>SUM(M693:N700)</f>
        <v>0</v>
      </c>
      <c r="N701" s="1262"/>
    </row>
    <row r="702" spans="1:14">
      <c r="A702" s="1263" t="s">
        <v>105</v>
      </c>
      <c r="B702" s="1248"/>
      <c r="C702" s="1248"/>
      <c r="D702" s="1248"/>
      <c r="E702" s="1257"/>
      <c r="F702" s="1258"/>
      <c r="G702" s="69"/>
      <c r="I702" s="1263" t="s">
        <v>105</v>
      </c>
      <c r="J702" s="1248"/>
      <c r="K702" s="1248"/>
      <c r="L702" s="1248"/>
      <c r="M702" s="1257"/>
      <c r="N702" s="1258"/>
    </row>
    <row r="703" spans="1:14">
      <c r="A703" s="1266" t="s">
        <v>129</v>
      </c>
      <c r="B703" s="1267"/>
      <c r="C703" s="1267"/>
      <c r="D703" s="73">
        <f>'Nom. Sic. Sem. 5'!$AG$61</f>
        <v>0</v>
      </c>
      <c r="E703" s="52"/>
      <c r="F703" s="54"/>
      <c r="G703" s="55"/>
      <c r="I703" s="1266" t="s">
        <v>129</v>
      </c>
      <c r="J703" s="1267"/>
      <c r="K703" s="1267"/>
      <c r="L703" s="73">
        <f>'Nom. Sic. Sem. 5'!$AG$62</f>
        <v>0</v>
      </c>
      <c r="M703" s="52"/>
      <c r="N703" s="54"/>
    </row>
    <row r="704" spans="1:14">
      <c r="A704" s="1307" t="s">
        <v>203</v>
      </c>
      <c r="B704" s="1267"/>
      <c r="C704" s="1267"/>
      <c r="D704" s="73">
        <f>'Nom. Sic. Sem. 5'!$AE$61</f>
        <v>0</v>
      </c>
      <c r="E704" s="73"/>
      <c r="F704" s="54"/>
      <c r="G704" s="55"/>
      <c r="I704" s="1307" t="s">
        <v>203</v>
      </c>
      <c r="J704" s="1267"/>
      <c r="K704" s="1267"/>
      <c r="L704" s="73">
        <f>'Nom. Sic. Sem. 5'!$AE$62</f>
        <v>0</v>
      </c>
      <c r="M704" s="73"/>
      <c r="N704" s="54"/>
    </row>
    <row r="705" spans="1:14">
      <c r="A705" s="72" t="s">
        <v>131</v>
      </c>
      <c r="B705" s="68"/>
      <c r="C705" s="68"/>
      <c r="D705" s="73">
        <f>'Nom. Sic. Sem. 5'!$AF$61</f>
        <v>0</v>
      </c>
      <c r="E705" s="52"/>
      <c r="F705" s="54"/>
      <c r="G705" s="55"/>
      <c r="I705" s="72" t="s">
        <v>131</v>
      </c>
      <c r="J705" s="68"/>
      <c r="K705" s="68"/>
      <c r="L705" s="73">
        <f>'Nom. Sic. Sem. 5'!$AF$62</f>
        <v>0</v>
      </c>
      <c r="M705" s="52"/>
      <c r="N705" s="54"/>
    </row>
    <row r="706" spans="1:14">
      <c r="A706" s="1266" t="s">
        <v>132</v>
      </c>
      <c r="B706" s="1267"/>
      <c r="C706" s="1267"/>
      <c r="D706" s="73">
        <f>'Nom. Sic. Sem. 5'!$AH$61</f>
        <v>0</v>
      </c>
      <c r="E706" s="52"/>
      <c r="F706" s="54"/>
      <c r="G706" s="55"/>
      <c r="I706" s="1266" t="s">
        <v>132</v>
      </c>
      <c r="J706" s="1267"/>
      <c r="K706" s="1267"/>
      <c r="L706" s="73">
        <f>'Nom. Sic. Sem. 5'!$AH$62</f>
        <v>0</v>
      </c>
      <c r="M706" s="52"/>
      <c r="N706" s="54"/>
    </row>
    <row r="707" spans="1:14">
      <c r="A707" s="1266" t="s">
        <v>133</v>
      </c>
      <c r="B707" s="1267"/>
      <c r="C707" s="1267"/>
      <c r="D707" s="73">
        <f>'Nom. Sic. Sem. 5'!$AI$61</f>
        <v>0</v>
      </c>
      <c r="E707" s="52"/>
      <c r="F707" s="54"/>
      <c r="G707" s="55"/>
      <c r="I707" s="1266" t="s">
        <v>133</v>
      </c>
      <c r="J707" s="1267"/>
      <c r="K707" s="1267"/>
      <c r="L707" s="73">
        <f>'Nom. Sic. Sem. 5'!$AI$62</f>
        <v>0</v>
      </c>
      <c r="M707" s="52"/>
      <c r="N707" s="54"/>
    </row>
    <row r="708" spans="1:14" ht="13.5" thickBot="1">
      <c r="A708" s="1268" t="s">
        <v>134</v>
      </c>
      <c r="B708" s="1257"/>
      <c r="C708" s="1257"/>
      <c r="D708" s="52"/>
      <c r="E708" s="1269">
        <f>SUM(D703:D707)</f>
        <v>0</v>
      </c>
      <c r="F708" s="1258"/>
      <c r="G708" s="69"/>
      <c r="I708" s="1268" t="s">
        <v>134</v>
      </c>
      <c r="J708" s="1257"/>
      <c r="K708" s="1257"/>
      <c r="L708" s="52"/>
      <c r="M708" s="1269">
        <f>SUM(L703:L707)</f>
        <v>0</v>
      </c>
      <c r="N708" s="1258"/>
    </row>
    <row r="709" spans="1:14" ht="20.25" customHeight="1" thickBot="1">
      <c r="A709" s="51"/>
      <c r="B709" s="1248" t="s">
        <v>104</v>
      </c>
      <c r="C709" s="1248"/>
      <c r="D709" s="1248"/>
      <c r="E709" s="1249">
        <f>(E701-E708)</f>
        <v>0</v>
      </c>
      <c r="F709" s="1250"/>
      <c r="G709" s="69"/>
      <c r="I709" s="51"/>
      <c r="J709" s="1248" t="s">
        <v>104</v>
      </c>
      <c r="K709" s="1248"/>
      <c r="L709" s="1248"/>
      <c r="M709" s="1249">
        <f>(M701-M708)</f>
        <v>0</v>
      </c>
      <c r="N709" s="1250"/>
    </row>
    <row r="710" spans="1:14">
      <c r="A710" s="51"/>
      <c r="B710" s="52"/>
      <c r="C710" s="52"/>
      <c r="D710" s="52"/>
      <c r="E710" s="52"/>
      <c r="F710" s="54"/>
      <c r="G710" s="55"/>
      <c r="I710" s="51"/>
      <c r="J710" s="52"/>
      <c r="K710" s="52"/>
      <c r="L710" s="52"/>
      <c r="M710" s="52"/>
      <c r="N710" s="54"/>
    </row>
    <row r="711" spans="1:14">
      <c r="A711" s="51"/>
      <c r="B711" s="52"/>
      <c r="C711" s="52"/>
      <c r="D711" s="52"/>
      <c r="E711" s="52"/>
      <c r="F711" s="54"/>
      <c r="G711" s="55"/>
      <c r="I711" s="51"/>
      <c r="J711" s="52"/>
      <c r="K711" s="52"/>
      <c r="L711" s="52"/>
      <c r="M711" s="52"/>
      <c r="N711" s="54"/>
    </row>
    <row r="712" spans="1:14">
      <c r="A712" s="1253"/>
      <c r="B712" s="1254"/>
      <c r="C712" s="1254"/>
      <c r="D712" s="52" t="s">
        <v>135</v>
      </c>
      <c r="E712" s="52"/>
      <c r="F712" s="54"/>
      <c r="G712" s="55"/>
      <c r="I712" s="1253"/>
      <c r="J712" s="1254"/>
      <c r="K712" s="1254"/>
      <c r="L712" s="52" t="s">
        <v>135</v>
      </c>
      <c r="M712" s="52"/>
      <c r="N712" s="54"/>
    </row>
    <row r="713" spans="1:14">
      <c r="A713" s="1255" t="s">
        <v>136</v>
      </c>
      <c r="B713" s="1256"/>
      <c r="C713" s="1256"/>
      <c r="D713" s="1257" t="s">
        <v>137</v>
      </c>
      <c r="E713" s="1257"/>
      <c r="F713" s="1258"/>
      <c r="G713" s="69"/>
      <c r="I713" s="1255" t="s">
        <v>136</v>
      </c>
      <c r="J713" s="1256"/>
      <c r="K713" s="1256"/>
      <c r="L713" s="1257" t="s">
        <v>137</v>
      </c>
      <c r="M713" s="1257"/>
      <c r="N713" s="1258"/>
    </row>
    <row r="714" spans="1:14" ht="13.5" thickBot="1">
      <c r="A714" s="75"/>
      <c r="B714" s="76"/>
      <c r="C714" s="76"/>
      <c r="D714" s="76"/>
      <c r="E714" s="76"/>
      <c r="F714" s="77"/>
      <c r="G714" s="55"/>
      <c r="I714" s="75"/>
      <c r="J714" s="76"/>
      <c r="K714" s="76"/>
      <c r="L714" s="76"/>
      <c r="M714" s="76"/>
      <c r="N714" s="77"/>
    </row>
    <row r="715" spans="1:14">
      <c r="A715" s="52"/>
      <c r="B715" s="52"/>
      <c r="C715" s="52"/>
      <c r="D715" s="52"/>
      <c r="E715" s="52"/>
      <c r="F715" s="52"/>
      <c r="G715" s="55"/>
      <c r="H715" s="52"/>
      <c r="I715" s="52"/>
      <c r="J715" s="52"/>
      <c r="K715" s="52"/>
      <c r="L715" s="52"/>
      <c r="M715" s="52"/>
      <c r="N715" s="52"/>
    </row>
    <row r="716" spans="1:14" ht="13.5" thickBot="1">
      <c r="G716" s="55"/>
    </row>
    <row r="717" spans="1:14" ht="19.5" customHeight="1">
      <c r="A717" s="1274" t="s">
        <v>138</v>
      </c>
      <c r="B717" s="1275"/>
      <c r="C717" s="1275"/>
      <c r="D717" s="1275"/>
      <c r="E717" s="1275"/>
      <c r="F717" s="1276"/>
      <c r="G717" s="50"/>
      <c r="I717" s="1274" t="s">
        <v>138</v>
      </c>
      <c r="J717" s="1275"/>
      <c r="K717" s="1275"/>
      <c r="L717" s="1275"/>
      <c r="M717" s="1275"/>
      <c r="N717" s="1276"/>
    </row>
    <row r="718" spans="1:14">
      <c r="A718" s="51"/>
      <c r="B718" s="52"/>
      <c r="C718" s="52"/>
      <c r="D718" s="53"/>
      <c r="E718" s="52"/>
      <c r="F718" s="54"/>
      <c r="G718" s="55"/>
      <c r="I718" s="51"/>
      <c r="J718" s="52"/>
      <c r="K718" s="52"/>
      <c r="L718" s="53"/>
      <c r="M718" s="52"/>
      <c r="N718" s="54"/>
    </row>
    <row r="719" spans="1:14">
      <c r="A719" s="56" t="s">
        <v>120</v>
      </c>
      <c r="B719" s="57">
        <f>'Nom. Sic. Sem. 5'!$C$4</f>
        <v>43493</v>
      </c>
      <c r="C719" s="52" t="s">
        <v>16</v>
      </c>
      <c r="D719" s="57">
        <f>'Nom. Sic. Sem. 5'!$G$4</f>
        <v>43499</v>
      </c>
      <c r="E719" s="52" t="s">
        <v>121</v>
      </c>
      <c r="F719" s="54">
        <f>'Nom. Sic. Sem. 5'!$J$4</f>
        <v>0</v>
      </c>
      <c r="G719" s="55"/>
      <c r="I719" s="56" t="s">
        <v>120</v>
      </c>
      <c r="J719" s="57">
        <f>'Nom. Sic. Sem. 5'!$C$4</f>
        <v>43493</v>
      </c>
      <c r="K719" s="52" t="s">
        <v>16</v>
      </c>
      <c r="L719" s="57">
        <f>'Nom. Sic. Sem. 5'!$G$4</f>
        <v>43499</v>
      </c>
      <c r="M719" s="52" t="s">
        <v>121</v>
      </c>
      <c r="N719" s="54">
        <f>'Nom. Sic. Sem. 5'!$J$4</f>
        <v>0</v>
      </c>
    </row>
    <row r="720" spans="1:14">
      <c r="A720" s="1277" t="s">
        <v>122</v>
      </c>
      <c r="B720" s="1278"/>
      <c r="C720" s="1279" t="str">
        <f>'Nom. Sic. Sem. 5'!$B$63</f>
        <v>marvin rodriguez</v>
      </c>
      <c r="D720" s="1279"/>
      <c r="E720" s="1279"/>
      <c r="F720" s="1280"/>
      <c r="G720" s="60"/>
      <c r="I720" s="1277" t="s">
        <v>122</v>
      </c>
      <c r="J720" s="1278"/>
      <c r="K720" s="1279" t="str">
        <f>'Nom. Sic. Sem. 5'!$B$64</f>
        <v>Yolimar Perez</v>
      </c>
      <c r="L720" s="1279"/>
      <c r="M720" s="1279"/>
      <c r="N720" s="1280"/>
    </row>
    <row r="721" spans="1:14">
      <c r="A721" s="58"/>
      <c r="B721" s="59"/>
      <c r="C721" s="61"/>
      <c r="D721" s="61"/>
      <c r="E721" s="61"/>
      <c r="F721" s="62"/>
      <c r="G721" s="63"/>
      <c r="I721" s="58"/>
      <c r="J721" s="59"/>
      <c r="K721" s="61"/>
      <c r="L721" s="61"/>
      <c r="M721" s="61"/>
      <c r="N721" s="62"/>
    </row>
    <row r="722" spans="1:14">
      <c r="A722" s="64">
        <f>'Nom. Sic. Sem. 5'!$L$63</f>
        <v>0</v>
      </c>
      <c r="B722" s="52" t="s">
        <v>123</v>
      </c>
      <c r="C722" s="52"/>
      <c r="D722" s="52"/>
      <c r="E722" s="1272">
        <f>'Nom. Sic. Sem. 5'!$M$63</f>
        <v>0</v>
      </c>
      <c r="F722" s="1273"/>
      <c r="G722" s="65"/>
      <c r="I722" s="64">
        <f>'Nom. Sic. Sem. 5'!$L$64</f>
        <v>0</v>
      </c>
      <c r="J722" s="52" t="s">
        <v>123</v>
      </c>
      <c r="K722" s="52"/>
      <c r="L722" s="52"/>
      <c r="M722" s="1272">
        <f>'Nom. Sic. Sem. 5'!$M$64</f>
        <v>0</v>
      </c>
      <c r="N722" s="1273"/>
    </row>
    <row r="723" spans="1:14">
      <c r="A723" s="64"/>
      <c r="B723" s="52"/>
      <c r="C723" s="52"/>
      <c r="D723" s="52"/>
      <c r="E723" s="1272">
        <v>0</v>
      </c>
      <c r="F723" s="1273"/>
      <c r="G723" s="65"/>
      <c r="I723" s="64"/>
      <c r="J723" s="52"/>
      <c r="K723" s="52"/>
      <c r="L723" s="52"/>
      <c r="M723" s="1272">
        <v>0</v>
      </c>
      <c r="N723" s="1273"/>
    </row>
    <row r="724" spans="1:14">
      <c r="A724" s="64"/>
      <c r="B724" s="52" t="s">
        <v>124</v>
      </c>
      <c r="C724" s="52"/>
      <c r="D724" s="52"/>
      <c r="E724" s="1272">
        <f>'Nom. Sic. Sem. 5'!$N$63</f>
        <v>0</v>
      </c>
      <c r="F724" s="1273"/>
      <c r="G724" s="65"/>
      <c r="I724" s="64"/>
      <c r="J724" s="52" t="s">
        <v>124</v>
      </c>
      <c r="K724" s="52"/>
      <c r="L724" s="52"/>
      <c r="M724" s="1272">
        <f>'Nom. Sic. Sem. 5'!$N$64</f>
        <v>0</v>
      </c>
      <c r="N724" s="1273"/>
    </row>
    <row r="725" spans="1:14">
      <c r="A725" s="66">
        <v>0</v>
      </c>
      <c r="B725" s="52" t="s">
        <v>125</v>
      </c>
      <c r="C725" s="52"/>
      <c r="D725" s="52"/>
      <c r="E725" s="1272">
        <v>0</v>
      </c>
      <c r="F725" s="1273"/>
      <c r="G725" s="65"/>
      <c r="I725" s="66">
        <v>0</v>
      </c>
      <c r="J725" s="52" t="s">
        <v>125</v>
      </c>
      <c r="K725" s="52"/>
      <c r="L725" s="52"/>
      <c r="M725" s="1272">
        <v>0</v>
      </c>
      <c r="N725" s="1273"/>
    </row>
    <row r="726" spans="1:14">
      <c r="A726" s="66">
        <v>0</v>
      </c>
      <c r="B726" s="52" t="s">
        <v>126</v>
      </c>
      <c r="C726" s="52"/>
      <c r="D726" s="52"/>
      <c r="E726" s="1272">
        <v>0</v>
      </c>
      <c r="F726" s="1273"/>
      <c r="G726" s="65"/>
      <c r="I726" s="66">
        <v>0</v>
      </c>
      <c r="J726" s="52" t="s">
        <v>126</v>
      </c>
      <c r="K726" s="52"/>
      <c r="L726" s="52"/>
      <c r="M726" s="1272">
        <v>0</v>
      </c>
      <c r="N726" s="1273"/>
    </row>
    <row r="727" spans="1:14">
      <c r="A727" s="67">
        <f>'Nom. Sic. Sem. 5'!$V$63</f>
        <v>0</v>
      </c>
      <c r="B727" s="52" t="s">
        <v>127</v>
      </c>
      <c r="C727" s="52"/>
      <c r="D727" s="52"/>
      <c r="E727" s="1272">
        <f>'Nom. Sic. Sem. 5'!$W$63</f>
        <v>0</v>
      </c>
      <c r="F727" s="1273"/>
      <c r="G727" s="65"/>
      <c r="I727" s="67">
        <f>'Nom. Sic. Sem. 5'!$V$64</f>
        <v>0</v>
      </c>
      <c r="J727" s="52" t="s">
        <v>127</v>
      </c>
      <c r="K727" s="52"/>
      <c r="L727" s="52"/>
      <c r="M727" s="1272">
        <f>'Nom. Sic. Sem. 5'!$W$64</f>
        <v>0</v>
      </c>
      <c r="N727" s="1273"/>
    </row>
    <row r="728" spans="1:14">
      <c r="A728" s="66">
        <f>'Nom. Sic. Sem. 5'!$AB$63</f>
        <v>0</v>
      </c>
      <c r="B728" s="52" t="s">
        <v>128</v>
      </c>
      <c r="C728" s="52"/>
      <c r="D728" s="52"/>
      <c r="E728" s="1272">
        <f>'Nom. Sic. Sem. 5'!$AC$63</f>
        <v>0</v>
      </c>
      <c r="F728" s="1273"/>
      <c r="G728" s="65"/>
      <c r="I728" s="66">
        <f>'Nom. Sic. Sem. 5'!$AB$64</f>
        <v>0</v>
      </c>
      <c r="J728" s="52" t="s">
        <v>128</v>
      </c>
      <c r="K728" s="52"/>
      <c r="L728" s="52"/>
      <c r="M728" s="1272">
        <f>'Nom. Sic. Sem. 5'!$AC$64</f>
        <v>0</v>
      </c>
      <c r="N728" s="1273"/>
    </row>
    <row r="729" spans="1:14">
      <c r="A729" s="66">
        <f>'Nom. Sic. Sem. 5'!$O$63</f>
        <v>0</v>
      </c>
      <c r="B729" s="1267" t="str">
        <f>'Nom. Sic. Sem. 1'!$O$4</f>
        <v>PR / RM /F</v>
      </c>
      <c r="C729" s="1267"/>
      <c r="D729" s="1267"/>
      <c r="E729" s="1272">
        <f>'Nom. Sic. Sem. 5'!$P$63</f>
        <v>0</v>
      </c>
      <c r="F729" s="1273"/>
      <c r="G729" s="65"/>
      <c r="I729" s="66">
        <f>'Nom. Sic. Sem. 5'!$O$64</f>
        <v>0</v>
      </c>
      <c r="J729" s="1267" t="str">
        <f>'Nom. Sic. Sem. 1'!$O$4</f>
        <v>PR / RM /F</v>
      </c>
      <c r="K729" s="1267"/>
      <c r="L729" s="1267"/>
      <c r="M729" s="1272">
        <f>'Nom. Sic. Sem. 5'!$P$64</f>
        <v>0</v>
      </c>
      <c r="N729" s="1273"/>
    </row>
    <row r="730" spans="1:14" ht="16.5" customHeight="1">
      <c r="A730" s="51"/>
      <c r="B730" s="1261" t="s">
        <v>10</v>
      </c>
      <c r="C730" s="1261"/>
      <c r="D730" s="52"/>
      <c r="E730" s="1259">
        <f>SUM(E722:F729)</f>
        <v>0</v>
      </c>
      <c r="F730" s="1262"/>
      <c r="G730" s="69"/>
      <c r="I730" s="51"/>
      <c r="J730" s="1261" t="s">
        <v>10</v>
      </c>
      <c r="K730" s="1261"/>
      <c r="L730" s="52"/>
      <c r="M730" s="1259">
        <f>SUM(M722:N729)</f>
        <v>0</v>
      </c>
      <c r="N730" s="1262"/>
    </row>
    <row r="731" spans="1:14">
      <c r="A731" s="1263" t="s">
        <v>105</v>
      </c>
      <c r="B731" s="1248"/>
      <c r="C731" s="1248"/>
      <c r="D731" s="1248"/>
      <c r="E731" s="1257"/>
      <c r="F731" s="1258"/>
      <c r="G731" s="69"/>
      <c r="I731" s="1263" t="s">
        <v>105</v>
      </c>
      <c r="J731" s="1248"/>
      <c r="K731" s="1248"/>
      <c r="L731" s="1248"/>
      <c r="M731" s="1257"/>
      <c r="N731" s="1258"/>
    </row>
    <row r="732" spans="1:14">
      <c r="A732" s="1266" t="s">
        <v>129</v>
      </c>
      <c r="B732" s="1267"/>
      <c r="C732" s="1267"/>
      <c r="D732" s="73">
        <f>'Nom. Sic. Sem. 5'!$AG$63</f>
        <v>0</v>
      </c>
      <c r="E732" s="52"/>
      <c r="F732" s="54"/>
      <c r="G732" s="55"/>
      <c r="I732" s="1266" t="s">
        <v>129</v>
      </c>
      <c r="J732" s="1267"/>
      <c r="K732" s="1267"/>
      <c r="L732" s="73">
        <f>'Nom. Sic. Sem. 5'!$AG$64</f>
        <v>0</v>
      </c>
      <c r="M732" s="52"/>
      <c r="N732" s="54"/>
    </row>
    <row r="733" spans="1:14">
      <c r="A733" s="1307" t="s">
        <v>203</v>
      </c>
      <c r="B733" s="1267"/>
      <c r="C733" s="1267"/>
      <c r="D733" s="73">
        <f>'Nom. Sic. Sem. 5'!$AE$63</f>
        <v>0</v>
      </c>
      <c r="E733" s="73"/>
      <c r="F733" s="54"/>
      <c r="G733" s="55"/>
      <c r="I733" s="1307" t="s">
        <v>203</v>
      </c>
      <c r="J733" s="1267"/>
      <c r="K733" s="1267"/>
      <c r="L733" s="73">
        <f>'Nom. Sic. Sem. 5'!$AE$64</f>
        <v>0</v>
      </c>
      <c r="M733" s="73"/>
      <c r="N733" s="54"/>
    </row>
    <row r="734" spans="1:14">
      <c r="A734" s="72" t="s">
        <v>131</v>
      </c>
      <c r="B734" s="68"/>
      <c r="C734" s="68"/>
      <c r="D734" s="73">
        <f>'Nom. Sic. Sem. 5'!$AF$63</f>
        <v>0</v>
      </c>
      <c r="E734" s="52"/>
      <c r="F734" s="54"/>
      <c r="G734" s="55"/>
      <c r="I734" s="72" t="s">
        <v>131</v>
      </c>
      <c r="J734" s="68"/>
      <c r="K734" s="68"/>
      <c r="L734" s="73">
        <f>'Nom. Sic. Sem. 5'!$AF$64</f>
        <v>0</v>
      </c>
      <c r="M734" s="52"/>
      <c r="N734" s="54"/>
    </row>
    <row r="735" spans="1:14">
      <c r="A735" s="1266" t="s">
        <v>132</v>
      </c>
      <c r="B735" s="1267"/>
      <c r="C735" s="1267"/>
      <c r="D735" s="73">
        <f>'Nom. Sic. Sem. 5'!$AH$63</f>
        <v>0</v>
      </c>
      <c r="E735" s="52"/>
      <c r="F735" s="54"/>
      <c r="G735" s="55"/>
      <c r="I735" s="1266" t="s">
        <v>132</v>
      </c>
      <c r="J735" s="1267"/>
      <c r="K735" s="1267"/>
      <c r="L735" s="73">
        <f>'Nom. Sic. Sem. 5'!$AH$64</f>
        <v>0</v>
      </c>
      <c r="M735" s="52"/>
      <c r="N735" s="54"/>
    </row>
    <row r="736" spans="1:14">
      <c r="A736" s="1266" t="s">
        <v>133</v>
      </c>
      <c r="B736" s="1267"/>
      <c r="C736" s="1267"/>
      <c r="D736" s="73">
        <f>'Nom. Sic. Sem. 5'!$AI$63</f>
        <v>0</v>
      </c>
      <c r="E736" s="52"/>
      <c r="F736" s="54"/>
      <c r="G736" s="55"/>
      <c r="I736" s="1266" t="s">
        <v>133</v>
      </c>
      <c r="J736" s="1267"/>
      <c r="K736" s="1267"/>
      <c r="L736" s="73">
        <f>'Nom. Sic. Sem. 5'!$AI$64</f>
        <v>0</v>
      </c>
      <c r="M736" s="52"/>
      <c r="N736" s="54"/>
    </row>
    <row r="737" spans="1:14" ht="13.5" thickBot="1">
      <c r="A737" s="1268" t="s">
        <v>134</v>
      </c>
      <c r="B737" s="1257"/>
      <c r="C737" s="1257"/>
      <c r="D737" s="52"/>
      <c r="E737" s="1269">
        <f>SUM(D732:D736)</f>
        <v>0</v>
      </c>
      <c r="F737" s="1258"/>
      <c r="G737" s="69"/>
      <c r="I737" s="1268" t="s">
        <v>134</v>
      </c>
      <c r="J737" s="1257"/>
      <c r="K737" s="1257"/>
      <c r="L737" s="52"/>
      <c r="M737" s="1269">
        <f>SUM(L732:L736)</f>
        <v>0</v>
      </c>
      <c r="N737" s="1258"/>
    </row>
    <row r="738" spans="1:14" ht="20.25" customHeight="1" thickBot="1">
      <c r="A738" s="51"/>
      <c r="B738" s="1248" t="s">
        <v>104</v>
      </c>
      <c r="C738" s="1248"/>
      <c r="D738" s="1248"/>
      <c r="E738" s="1249">
        <f>(E730-E737)</f>
        <v>0</v>
      </c>
      <c r="F738" s="1250"/>
      <c r="G738" s="69"/>
      <c r="I738" s="51"/>
      <c r="J738" s="1248" t="s">
        <v>104</v>
      </c>
      <c r="K738" s="1248"/>
      <c r="L738" s="1248"/>
      <c r="M738" s="1249">
        <f>(M730-M737)</f>
        <v>0</v>
      </c>
      <c r="N738" s="1250"/>
    </row>
    <row r="739" spans="1:14">
      <c r="A739" s="51"/>
      <c r="B739" s="52"/>
      <c r="C739" s="52"/>
      <c r="D739" s="52"/>
      <c r="E739" s="52"/>
      <c r="F739" s="54"/>
      <c r="G739" s="55"/>
      <c r="I739" s="51"/>
      <c r="J739" s="52"/>
      <c r="K739" s="52"/>
      <c r="L739" s="52"/>
      <c r="M739" s="52"/>
      <c r="N739" s="54"/>
    </row>
    <row r="740" spans="1:14">
      <c r="A740" s="51"/>
      <c r="B740" s="52"/>
      <c r="C740" s="52"/>
      <c r="D740" s="52"/>
      <c r="E740" s="52"/>
      <c r="F740" s="54"/>
      <c r="G740" s="55"/>
      <c r="I740" s="51"/>
      <c r="J740" s="52"/>
      <c r="K740" s="52"/>
      <c r="L740" s="52"/>
      <c r="M740" s="52"/>
      <c r="N740" s="54"/>
    </row>
    <row r="741" spans="1:14">
      <c r="A741" s="1253"/>
      <c r="B741" s="1254"/>
      <c r="C741" s="1254"/>
      <c r="D741" s="52" t="s">
        <v>135</v>
      </c>
      <c r="E741" s="52"/>
      <c r="F741" s="54"/>
      <c r="G741" s="55"/>
      <c r="I741" s="1253"/>
      <c r="J741" s="1254"/>
      <c r="K741" s="1254"/>
      <c r="L741" s="52" t="s">
        <v>135</v>
      </c>
      <c r="M741" s="52"/>
      <c r="N741" s="54"/>
    </row>
    <row r="742" spans="1:14">
      <c r="A742" s="1255" t="s">
        <v>136</v>
      </c>
      <c r="B742" s="1256"/>
      <c r="C742" s="1256"/>
      <c r="D742" s="1257" t="s">
        <v>137</v>
      </c>
      <c r="E742" s="1257"/>
      <c r="F742" s="1258"/>
      <c r="G742" s="69"/>
      <c r="I742" s="1255" t="s">
        <v>136</v>
      </c>
      <c r="J742" s="1256"/>
      <c r="K742" s="1256"/>
      <c r="L742" s="1257" t="s">
        <v>137</v>
      </c>
      <c r="M742" s="1257"/>
      <c r="N742" s="1258"/>
    </row>
    <row r="743" spans="1:14" ht="13.5" thickBot="1">
      <c r="A743" s="75"/>
      <c r="B743" s="76"/>
      <c r="C743" s="76"/>
      <c r="D743" s="76"/>
      <c r="E743" s="76"/>
      <c r="F743" s="77"/>
      <c r="G743" s="55"/>
      <c r="I743" s="75"/>
      <c r="J743" s="76"/>
      <c r="K743" s="76"/>
      <c r="L743" s="76"/>
      <c r="M743" s="76"/>
      <c r="N743" s="77"/>
    </row>
    <row r="744" spans="1:14" ht="13.5" thickBot="1">
      <c r="A744" s="1290"/>
      <c r="B744" s="1290"/>
      <c r="C744" s="1290"/>
      <c r="D744" s="1257"/>
      <c r="E744" s="1257"/>
      <c r="F744" s="1257"/>
      <c r="G744" s="71"/>
      <c r="H744" s="52"/>
      <c r="I744" s="1290"/>
      <c r="J744" s="1290"/>
      <c r="K744" s="1290"/>
      <c r="L744" s="1257"/>
      <c r="M744" s="1257"/>
      <c r="N744" s="1257"/>
    </row>
    <row r="745" spans="1:14" ht="19.5" customHeight="1">
      <c r="A745" s="1274" t="s">
        <v>138</v>
      </c>
      <c r="B745" s="1275"/>
      <c r="C745" s="1275"/>
      <c r="D745" s="1275"/>
      <c r="E745" s="1275"/>
      <c r="F745" s="1276"/>
      <c r="G745" s="50"/>
      <c r="I745" s="1274" t="s">
        <v>138</v>
      </c>
      <c r="J745" s="1275"/>
      <c r="K745" s="1275"/>
      <c r="L745" s="1275"/>
      <c r="M745" s="1275"/>
      <c r="N745" s="1276"/>
    </row>
    <row r="746" spans="1:14">
      <c r="A746" s="51"/>
      <c r="B746" s="52"/>
      <c r="C746" s="52"/>
      <c r="D746" s="53"/>
      <c r="E746" s="52"/>
      <c r="F746" s="54"/>
      <c r="G746" s="55"/>
      <c r="I746" s="51"/>
      <c r="J746" s="52"/>
      <c r="K746" s="52"/>
      <c r="L746" s="53"/>
      <c r="M746" s="52"/>
      <c r="N746" s="54"/>
    </row>
    <row r="747" spans="1:14">
      <c r="A747" s="56" t="s">
        <v>120</v>
      </c>
      <c r="B747" s="57">
        <f>'Nom. Sic. Sem. 5'!$C$4</f>
        <v>43493</v>
      </c>
      <c r="C747" s="52" t="s">
        <v>16</v>
      </c>
      <c r="D747" s="57">
        <f>'Nom. Sic. Sem. 5'!$G$4</f>
        <v>43499</v>
      </c>
      <c r="E747" s="52" t="s">
        <v>121</v>
      </c>
      <c r="F747" s="54">
        <f>'Nom. Sic. Sem. 5'!$J$4</f>
        <v>0</v>
      </c>
      <c r="G747" s="55"/>
      <c r="I747" s="56" t="s">
        <v>120</v>
      </c>
      <c r="J747" s="57">
        <f>'Nom. Sic. Sem. 5'!$C$4</f>
        <v>43493</v>
      </c>
      <c r="K747" s="52" t="s">
        <v>16</v>
      </c>
      <c r="L747" s="57">
        <f>'Nom. Sic. Sem. 5'!$G$4</f>
        <v>43499</v>
      </c>
      <c r="M747" s="52" t="s">
        <v>121</v>
      </c>
      <c r="N747" s="54">
        <f>'Nom. Sic. Sem. 5'!$J$4</f>
        <v>0</v>
      </c>
    </row>
    <row r="748" spans="1:14">
      <c r="A748" s="1277" t="s">
        <v>122</v>
      </c>
      <c r="B748" s="1278"/>
      <c r="C748" s="1279" t="str">
        <f>'Nom. Sic. Sem. 5'!$B$65</f>
        <v>Luis Miguel Gonzalez</v>
      </c>
      <c r="D748" s="1279"/>
      <c r="E748" s="1279"/>
      <c r="F748" s="1280"/>
      <c r="G748" s="60"/>
      <c r="I748" s="1277" t="s">
        <v>122</v>
      </c>
      <c r="J748" s="1278"/>
      <c r="K748" s="1279" t="e">
        <f>'Nom. Sic. Sem. 5'!#REF!</f>
        <v>#REF!</v>
      </c>
      <c r="L748" s="1279"/>
      <c r="M748" s="1279"/>
      <c r="N748" s="1280"/>
    </row>
    <row r="749" spans="1:14">
      <c r="A749" s="58"/>
      <c r="B749" s="59"/>
      <c r="C749" s="61"/>
      <c r="D749" s="61"/>
      <c r="E749" s="61"/>
      <c r="F749" s="62"/>
      <c r="G749" s="63"/>
      <c r="I749" s="58"/>
      <c r="J749" s="59"/>
      <c r="K749" s="61"/>
      <c r="L749" s="61"/>
      <c r="M749" s="61"/>
      <c r="N749" s="62"/>
    </row>
    <row r="750" spans="1:14">
      <c r="A750" s="64">
        <f>'Nom. Sic. Sem. 5'!$L$65</f>
        <v>0</v>
      </c>
      <c r="B750" s="52" t="s">
        <v>123</v>
      </c>
      <c r="C750" s="52"/>
      <c r="D750" s="52"/>
      <c r="E750" s="1272">
        <f>'Nom. Sic. Sem. 5'!$M$65</f>
        <v>0</v>
      </c>
      <c r="F750" s="1273"/>
      <c r="G750" s="65"/>
      <c r="I750" s="64" t="e">
        <f>'Nom. Sic. Sem. 5'!#REF!</f>
        <v>#REF!</v>
      </c>
      <c r="J750" s="52" t="s">
        <v>123</v>
      </c>
      <c r="K750" s="52"/>
      <c r="L750" s="52"/>
      <c r="M750" s="1272" t="e">
        <f>'Nom. Sic. Sem. 5'!#REF!</f>
        <v>#REF!</v>
      </c>
      <c r="N750" s="1273"/>
    </row>
    <row r="751" spans="1:14">
      <c r="A751" s="64"/>
      <c r="B751" s="52"/>
      <c r="C751" s="52"/>
      <c r="D751" s="52"/>
      <c r="E751" s="1272">
        <v>0</v>
      </c>
      <c r="F751" s="1273"/>
      <c r="G751" s="65"/>
      <c r="I751" s="64"/>
      <c r="J751" s="52"/>
      <c r="K751" s="52"/>
      <c r="L751" s="52"/>
      <c r="M751" s="1272">
        <v>0</v>
      </c>
      <c r="N751" s="1273"/>
    </row>
    <row r="752" spans="1:14">
      <c r="A752" s="64"/>
      <c r="B752" s="52" t="s">
        <v>124</v>
      </c>
      <c r="C752" s="52"/>
      <c r="D752" s="52"/>
      <c r="E752" s="1272">
        <f>'Nom. Sic. Sem. 5'!$N$65</f>
        <v>0</v>
      </c>
      <c r="F752" s="1273"/>
      <c r="G752" s="65"/>
      <c r="I752" s="64"/>
      <c r="J752" s="52" t="s">
        <v>124</v>
      </c>
      <c r="K752" s="52"/>
      <c r="L752" s="52"/>
      <c r="M752" s="1272" t="e">
        <f>'Nom. Sic. Sem. 5'!#REF!</f>
        <v>#REF!</v>
      </c>
      <c r="N752" s="1273"/>
    </row>
    <row r="753" spans="1:14">
      <c r="A753" s="66">
        <v>0</v>
      </c>
      <c r="B753" s="52" t="s">
        <v>125</v>
      </c>
      <c r="C753" s="52"/>
      <c r="D753" s="52"/>
      <c r="E753" s="1272">
        <v>0</v>
      </c>
      <c r="F753" s="1273"/>
      <c r="G753" s="65"/>
      <c r="I753" s="66">
        <v>0</v>
      </c>
      <c r="J753" s="52" t="s">
        <v>125</v>
      </c>
      <c r="K753" s="52"/>
      <c r="L753" s="52"/>
      <c r="M753" s="1272">
        <v>0</v>
      </c>
      <c r="N753" s="1273"/>
    </row>
    <row r="754" spans="1:14">
      <c r="A754" s="66">
        <v>0</v>
      </c>
      <c r="B754" s="52" t="s">
        <v>126</v>
      </c>
      <c r="C754" s="52"/>
      <c r="D754" s="52"/>
      <c r="E754" s="1272">
        <v>0</v>
      </c>
      <c r="F754" s="1273"/>
      <c r="G754" s="65"/>
      <c r="I754" s="66">
        <v>0</v>
      </c>
      <c r="J754" s="52" t="s">
        <v>126</v>
      </c>
      <c r="K754" s="52"/>
      <c r="L754" s="52"/>
      <c r="M754" s="1272">
        <v>0</v>
      </c>
      <c r="N754" s="1273"/>
    </row>
    <row r="755" spans="1:14">
      <c r="A755" s="67">
        <f>'Nom. Sic. Sem. 5'!$V$65</f>
        <v>0</v>
      </c>
      <c r="B755" s="52" t="s">
        <v>127</v>
      </c>
      <c r="C755" s="52"/>
      <c r="D755" s="52"/>
      <c r="E755" s="1272">
        <f>'Nom. Sic. Sem. 5'!$W$65</f>
        <v>0</v>
      </c>
      <c r="F755" s="1273"/>
      <c r="G755" s="65"/>
      <c r="I755" s="67" t="e">
        <f>'Nom. Sic. Sem. 5'!#REF!</f>
        <v>#REF!</v>
      </c>
      <c r="J755" s="52" t="s">
        <v>127</v>
      </c>
      <c r="K755" s="52"/>
      <c r="L755" s="52"/>
      <c r="M755" s="1272" t="e">
        <f>'Nom. Sic. Sem. 5'!#REF!</f>
        <v>#REF!</v>
      </c>
      <c r="N755" s="1273"/>
    </row>
    <row r="756" spans="1:14">
      <c r="A756" s="66">
        <f>'Nom. Sic. Sem. 5'!$AB$65</f>
        <v>0</v>
      </c>
      <c r="B756" s="52" t="s">
        <v>128</v>
      </c>
      <c r="C756" s="52"/>
      <c r="D756" s="52"/>
      <c r="E756" s="1272">
        <f>'Nom. Sic. Sem. 5'!$AC$65</f>
        <v>0</v>
      </c>
      <c r="F756" s="1273"/>
      <c r="G756" s="65"/>
      <c r="I756" s="66" t="e">
        <f>'Nom. Sic. Sem. 5'!#REF!</f>
        <v>#REF!</v>
      </c>
      <c r="J756" s="52" t="s">
        <v>128</v>
      </c>
      <c r="K756" s="52"/>
      <c r="L756" s="52"/>
      <c r="M756" s="1272" t="e">
        <f>'Nom. Sic. Sem. 5'!#REF!</f>
        <v>#REF!</v>
      </c>
      <c r="N756" s="1273"/>
    </row>
    <row r="757" spans="1:14">
      <c r="A757" s="66">
        <f>'Nom. Sic. Sem. 5'!$O$65</f>
        <v>0</v>
      </c>
      <c r="B757" s="1267" t="str">
        <f>'Nom. Sic. Sem. 1'!$O$4</f>
        <v>PR / RM /F</v>
      </c>
      <c r="C757" s="1267"/>
      <c r="D757" s="1267"/>
      <c r="E757" s="1272">
        <f>'Nom. Sic. Sem. 5'!$P$65</f>
        <v>0</v>
      </c>
      <c r="F757" s="1273"/>
      <c r="G757" s="65"/>
      <c r="I757" s="66" t="e">
        <f>'Nom. Sic. Sem. 5'!#REF!</f>
        <v>#REF!</v>
      </c>
      <c r="J757" s="1267" t="str">
        <f>'Nom. Sic. Sem. 1'!$O$4</f>
        <v>PR / RM /F</v>
      </c>
      <c r="K757" s="1267"/>
      <c r="L757" s="1267"/>
      <c r="M757" s="1272" t="e">
        <f>'Nom. Sic. Sem. 5'!#REF!</f>
        <v>#REF!</v>
      </c>
      <c r="N757" s="1273"/>
    </row>
    <row r="758" spans="1:14" ht="16.5" customHeight="1">
      <c r="A758" s="51"/>
      <c r="B758" s="1261" t="s">
        <v>10</v>
      </c>
      <c r="C758" s="1261"/>
      <c r="D758" s="52"/>
      <c r="E758" s="1259">
        <f>SUM(E750:F757)</f>
        <v>0</v>
      </c>
      <c r="F758" s="1262"/>
      <c r="G758" s="69"/>
      <c r="I758" s="51"/>
      <c r="J758" s="1261" t="s">
        <v>10</v>
      </c>
      <c r="K758" s="1261"/>
      <c r="L758" s="52"/>
      <c r="M758" s="1259" t="e">
        <f>SUM(M750:N757)</f>
        <v>#REF!</v>
      </c>
      <c r="N758" s="1262"/>
    </row>
    <row r="759" spans="1:14">
      <c r="A759" s="1263" t="s">
        <v>105</v>
      </c>
      <c r="B759" s="1248"/>
      <c r="C759" s="1248"/>
      <c r="D759" s="1248"/>
      <c r="E759" s="1257"/>
      <c r="F759" s="1258"/>
      <c r="G759" s="69"/>
      <c r="I759" s="1263" t="s">
        <v>105</v>
      </c>
      <c r="J759" s="1248"/>
      <c r="K759" s="1248"/>
      <c r="L759" s="1248"/>
      <c r="M759" s="1257"/>
      <c r="N759" s="1258"/>
    </row>
    <row r="760" spans="1:14">
      <c r="A760" s="1266" t="s">
        <v>129</v>
      </c>
      <c r="B760" s="1267"/>
      <c r="C760" s="1267"/>
      <c r="D760" s="73">
        <f>'Nom. Sic. Sem. 5'!$AG$65</f>
        <v>0</v>
      </c>
      <c r="E760" s="52"/>
      <c r="F760" s="54"/>
      <c r="G760" s="55"/>
      <c r="I760" s="1266" t="s">
        <v>129</v>
      </c>
      <c r="J760" s="1267"/>
      <c r="K760" s="1267"/>
      <c r="L760" s="73" t="e">
        <f>'Nom. Sic. Sem. 5'!#REF!</f>
        <v>#REF!</v>
      </c>
      <c r="M760" s="52"/>
      <c r="N760" s="54"/>
    </row>
    <row r="761" spans="1:14">
      <c r="A761" s="1307" t="s">
        <v>203</v>
      </c>
      <c r="B761" s="1267"/>
      <c r="C761" s="1267"/>
      <c r="D761" s="73">
        <f>'Nom. Sic. Sem. 5'!$AE$65</f>
        <v>0</v>
      </c>
      <c r="E761" s="73"/>
      <c r="F761" s="54"/>
      <c r="G761" s="55"/>
      <c r="I761" s="1307" t="s">
        <v>203</v>
      </c>
      <c r="J761" s="1267"/>
      <c r="K761" s="1267"/>
      <c r="L761" s="73" t="e">
        <f>'Nom. Sic. Sem. 5'!#REF!</f>
        <v>#REF!</v>
      </c>
      <c r="M761" s="73"/>
      <c r="N761" s="54"/>
    </row>
    <row r="762" spans="1:14">
      <c r="A762" s="72" t="s">
        <v>131</v>
      </c>
      <c r="B762" s="68"/>
      <c r="C762" s="68"/>
      <c r="D762" s="73">
        <f>'Nom. Sic. Sem. 5'!$AF$65</f>
        <v>0</v>
      </c>
      <c r="E762" s="52"/>
      <c r="F762" s="54"/>
      <c r="G762" s="55"/>
      <c r="I762" s="72" t="s">
        <v>131</v>
      </c>
      <c r="J762" s="68"/>
      <c r="K762" s="68"/>
      <c r="L762" s="73" t="e">
        <f>'Nom. Sic. Sem. 5'!#REF!</f>
        <v>#REF!</v>
      </c>
      <c r="M762" s="52"/>
      <c r="N762" s="54"/>
    </row>
    <row r="763" spans="1:14">
      <c r="A763" s="1266" t="s">
        <v>132</v>
      </c>
      <c r="B763" s="1267"/>
      <c r="C763" s="1267"/>
      <c r="D763" s="73">
        <f>'Nom. Sic. Sem. 5'!$AH$65</f>
        <v>0</v>
      </c>
      <c r="E763" s="52"/>
      <c r="F763" s="54"/>
      <c r="G763" s="55"/>
      <c r="I763" s="1266" t="s">
        <v>132</v>
      </c>
      <c r="J763" s="1267"/>
      <c r="K763" s="1267"/>
      <c r="L763" s="73" t="e">
        <f>'Nom. Sic. Sem. 5'!#REF!</f>
        <v>#REF!</v>
      </c>
      <c r="M763" s="52"/>
      <c r="N763" s="54"/>
    </row>
    <row r="764" spans="1:14">
      <c r="A764" s="1266" t="s">
        <v>133</v>
      </c>
      <c r="B764" s="1267"/>
      <c r="C764" s="1267"/>
      <c r="D764" s="73">
        <f>'Nom. Sic. Sem. 5'!$AI$65</f>
        <v>0</v>
      </c>
      <c r="E764" s="52"/>
      <c r="F764" s="54"/>
      <c r="G764" s="55"/>
      <c r="I764" s="1266" t="s">
        <v>133</v>
      </c>
      <c r="J764" s="1267"/>
      <c r="K764" s="1267"/>
      <c r="L764" s="73" t="e">
        <f>'Nom. Sic. Sem. 5'!#REF!</f>
        <v>#REF!</v>
      </c>
      <c r="M764" s="52"/>
      <c r="N764" s="54"/>
    </row>
    <row r="765" spans="1:14" ht="13.5" thickBot="1">
      <c r="A765" s="1268" t="s">
        <v>134</v>
      </c>
      <c r="B765" s="1257"/>
      <c r="C765" s="1257"/>
      <c r="D765" s="52"/>
      <c r="E765" s="1269">
        <f>SUM(D760:D764)</f>
        <v>0</v>
      </c>
      <c r="F765" s="1258"/>
      <c r="G765" s="69"/>
      <c r="I765" s="1268" t="s">
        <v>134</v>
      </c>
      <c r="J765" s="1257"/>
      <c r="K765" s="1257"/>
      <c r="L765" s="52"/>
      <c r="M765" s="1269" t="e">
        <f>SUM(L760:L764)</f>
        <v>#REF!</v>
      </c>
      <c r="N765" s="1258"/>
    </row>
    <row r="766" spans="1:14" ht="20.25" customHeight="1" thickBot="1">
      <c r="A766" s="51"/>
      <c r="B766" s="1248" t="s">
        <v>104</v>
      </c>
      <c r="C766" s="1248"/>
      <c r="D766" s="1248"/>
      <c r="E766" s="1249">
        <f>(E758-E765)</f>
        <v>0</v>
      </c>
      <c r="F766" s="1250"/>
      <c r="G766" s="69"/>
      <c r="I766" s="51"/>
      <c r="J766" s="1248" t="s">
        <v>104</v>
      </c>
      <c r="K766" s="1248"/>
      <c r="L766" s="1248"/>
      <c r="M766" s="1249" t="e">
        <f>(M758-M765)</f>
        <v>#REF!</v>
      </c>
      <c r="N766" s="1250"/>
    </row>
    <row r="767" spans="1:14">
      <c r="A767" s="51"/>
      <c r="B767" s="52"/>
      <c r="C767" s="52"/>
      <c r="D767" s="52"/>
      <c r="E767" s="52"/>
      <c r="F767" s="54"/>
      <c r="G767" s="55"/>
      <c r="I767" s="51"/>
      <c r="J767" s="52"/>
      <c r="K767" s="52"/>
      <c r="L767" s="52"/>
      <c r="M767" s="52"/>
      <c r="N767" s="54"/>
    </row>
    <row r="768" spans="1:14">
      <c r="A768" s="51"/>
      <c r="B768" s="52"/>
      <c r="C768" s="52"/>
      <c r="D768" s="52"/>
      <c r="E768" s="52"/>
      <c r="F768" s="54"/>
      <c r="G768" s="55"/>
      <c r="I768" s="51"/>
      <c r="J768" s="52"/>
      <c r="K768" s="52"/>
      <c r="L768" s="52"/>
      <c r="M768" s="52"/>
      <c r="N768" s="54"/>
    </row>
    <row r="769" spans="1:14">
      <c r="A769" s="1253"/>
      <c r="B769" s="1254"/>
      <c r="C769" s="1254"/>
      <c r="D769" s="52" t="s">
        <v>135</v>
      </c>
      <c r="E769" s="52"/>
      <c r="F769" s="54"/>
      <c r="G769" s="55"/>
      <c r="I769" s="1253"/>
      <c r="J769" s="1254"/>
      <c r="K769" s="1254"/>
      <c r="L769" s="52" t="s">
        <v>135</v>
      </c>
      <c r="M769" s="52"/>
      <c r="N769" s="54"/>
    </row>
    <row r="770" spans="1:14">
      <c r="A770" s="1255" t="s">
        <v>136</v>
      </c>
      <c r="B770" s="1256"/>
      <c r="C770" s="1256"/>
      <c r="D770" s="1257" t="s">
        <v>137</v>
      </c>
      <c r="E770" s="1257"/>
      <c r="F770" s="1258"/>
      <c r="G770" s="69"/>
      <c r="I770" s="1255" t="s">
        <v>136</v>
      </c>
      <c r="J770" s="1256"/>
      <c r="K770" s="1256"/>
      <c r="L770" s="1257" t="s">
        <v>137</v>
      </c>
      <c r="M770" s="1257"/>
      <c r="N770" s="1258"/>
    </row>
    <row r="771" spans="1:14" ht="13.5" thickBot="1">
      <c r="A771" s="75"/>
      <c r="B771" s="76"/>
      <c r="C771" s="76"/>
      <c r="D771" s="76"/>
      <c r="E771" s="76"/>
      <c r="F771" s="77"/>
      <c r="G771" s="55"/>
      <c r="I771" s="75"/>
      <c r="J771" s="76"/>
      <c r="K771" s="76"/>
      <c r="L771" s="76"/>
      <c r="M771" s="76"/>
      <c r="N771" s="77"/>
    </row>
    <row r="772" spans="1:14">
      <c r="A772" s="52"/>
      <c r="B772" s="52"/>
      <c r="C772" s="52"/>
      <c r="D772" s="52"/>
      <c r="E772" s="52"/>
      <c r="F772" s="52"/>
      <c r="G772" s="55"/>
      <c r="H772" s="52"/>
      <c r="I772" s="52"/>
      <c r="J772" s="52"/>
      <c r="K772" s="52"/>
      <c r="L772" s="52"/>
      <c r="M772" s="52"/>
      <c r="N772" s="52"/>
    </row>
    <row r="773" spans="1:14" ht="13.5" thickBot="1">
      <c r="G773" s="55"/>
    </row>
    <row r="774" spans="1:14" ht="19.5" customHeight="1">
      <c r="A774" s="1274" t="s">
        <v>138</v>
      </c>
      <c r="B774" s="1275"/>
      <c r="C774" s="1275"/>
      <c r="D774" s="1275"/>
      <c r="E774" s="1275"/>
      <c r="F774" s="1276"/>
      <c r="G774" s="50"/>
      <c r="I774" s="1274" t="s">
        <v>138</v>
      </c>
      <c r="J774" s="1275"/>
      <c r="K774" s="1275"/>
      <c r="L774" s="1275"/>
      <c r="M774" s="1275"/>
      <c r="N774" s="1276"/>
    </row>
    <row r="775" spans="1:14">
      <c r="A775" s="51"/>
      <c r="B775" s="52"/>
      <c r="C775" s="52"/>
      <c r="D775" s="53"/>
      <c r="E775" s="52"/>
      <c r="F775" s="54"/>
      <c r="G775" s="55"/>
      <c r="I775" s="51"/>
      <c r="J775" s="52"/>
      <c r="K775" s="52"/>
      <c r="L775" s="53"/>
      <c r="M775" s="52"/>
      <c r="N775" s="54"/>
    </row>
    <row r="776" spans="1:14">
      <c r="A776" s="56" t="s">
        <v>120</v>
      </c>
      <c r="B776" s="57">
        <f>'Nom. Sic. Sem. 5'!$C$4</f>
        <v>43493</v>
      </c>
      <c r="C776" s="52" t="s">
        <v>16</v>
      </c>
      <c r="D776" s="57">
        <f>'Nom. Sic. Sem. 5'!$G$4</f>
        <v>43499</v>
      </c>
      <c r="E776" s="52" t="s">
        <v>121</v>
      </c>
      <c r="F776" s="54">
        <f>'Nom. Sic. Sem. 5'!$J$4</f>
        <v>0</v>
      </c>
      <c r="G776" s="55"/>
      <c r="I776" s="56" t="s">
        <v>120</v>
      </c>
      <c r="J776" s="57">
        <f>'Nom. Sic. Sem. 5'!$C$4</f>
        <v>43493</v>
      </c>
      <c r="K776" s="52" t="s">
        <v>16</v>
      </c>
      <c r="L776" s="57">
        <f>'Nom. Sic. Sem. 5'!$G$4</f>
        <v>43499</v>
      </c>
      <c r="M776" s="52" t="s">
        <v>121</v>
      </c>
      <c r="N776" s="54">
        <f>'Nom. Sic. Sem. 5'!$J$4</f>
        <v>0</v>
      </c>
    </row>
    <row r="777" spans="1:14">
      <c r="A777" s="1277" t="s">
        <v>122</v>
      </c>
      <c r="B777" s="1278"/>
      <c r="C777" s="1279" t="e">
        <f>'Nom. Sic. Sem. 5'!#REF!</f>
        <v>#REF!</v>
      </c>
      <c r="D777" s="1279"/>
      <c r="E777" s="1279"/>
      <c r="F777" s="1280"/>
      <c r="G777" s="60"/>
      <c r="I777" s="1277" t="s">
        <v>122</v>
      </c>
      <c r="J777" s="1278"/>
      <c r="K777" s="1279" t="e">
        <f>'Nom. Sic. Sem. 5'!#REF!</f>
        <v>#REF!</v>
      </c>
      <c r="L777" s="1279"/>
      <c r="M777" s="1279"/>
      <c r="N777" s="1280"/>
    </row>
    <row r="778" spans="1:14">
      <c r="A778" s="58"/>
      <c r="B778" s="59"/>
      <c r="C778" s="61"/>
      <c r="D778" s="61"/>
      <c r="E778" s="61"/>
      <c r="F778" s="62"/>
      <c r="G778" s="63"/>
      <c r="I778" s="58"/>
      <c r="J778" s="59"/>
      <c r="K778" s="61"/>
      <c r="L778" s="61"/>
      <c r="M778" s="61"/>
      <c r="N778" s="62"/>
    </row>
    <row r="779" spans="1:14">
      <c r="A779" s="64" t="e">
        <f>'Nom. Sic. Sem. 5'!#REF!</f>
        <v>#REF!</v>
      </c>
      <c r="B779" s="52" t="s">
        <v>123</v>
      </c>
      <c r="C779" s="52"/>
      <c r="D779" s="52"/>
      <c r="E779" s="1272" t="e">
        <f>'Nom. Sic. Sem. 5'!#REF!</f>
        <v>#REF!</v>
      </c>
      <c r="F779" s="1273"/>
      <c r="G779" s="65"/>
      <c r="I779" s="64" t="e">
        <f>'Nom. Sic. Sem. 5'!#REF!</f>
        <v>#REF!</v>
      </c>
      <c r="J779" s="52" t="s">
        <v>123</v>
      </c>
      <c r="K779" s="52"/>
      <c r="L779" s="52"/>
      <c r="M779" s="1272" t="e">
        <f>'Nom. Sic. Sem. 5'!#REF!</f>
        <v>#REF!</v>
      </c>
      <c r="N779" s="1273"/>
    </row>
    <row r="780" spans="1:14">
      <c r="A780" s="64"/>
      <c r="B780" s="52"/>
      <c r="C780" s="52"/>
      <c r="D780" s="52"/>
      <c r="E780" s="1272">
        <v>0</v>
      </c>
      <c r="F780" s="1273"/>
      <c r="G780" s="65"/>
      <c r="I780" s="64"/>
      <c r="J780" s="52"/>
      <c r="K780" s="52"/>
      <c r="L780" s="52"/>
      <c r="M780" s="1272">
        <v>0</v>
      </c>
      <c r="N780" s="1273"/>
    </row>
    <row r="781" spans="1:14">
      <c r="A781" s="64"/>
      <c r="B781" s="52" t="s">
        <v>124</v>
      </c>
      <c r="C781" s="52"/>
      <c r="D781" s="52"/>
      <c r="E781" s="1272" t="e">
        <f>'Nom. Sic. Sem. 5'!#REF!</f>
        <v>#REF!</v>
      </c>
      <c r="F781" s="1273"/>
      <c r="G781" s="65"/>
      <c r="I781" s="64"/>
      <c r="J781" s="52" t="s">
        <v>124</v>
      </c>
      <c r="K781" s="52"/>
      <c r="L781" s="52"/>
      <c r="M781" s="1272" t="e">
        <f>'Nom. Sic. Sem. 5'!#REF!</f>
        <v>#REF!</v>
      </c>
      <c r="N781" s="1273"/>
    </row>
    <row r="782" spans="1:14">
      <c r="A782" s="66">
        <v>0</v>
      </c>
      <c r="B782" s="52" t="s">
        <v>125</v>
      </c>
      <c r="C782" s="52"/>
      <c r="D782" s="52"/>
      <c r="E782" s="1272">
        <v>0</v>
      </c>
      <c r="F782" s="1273"/>
      <c r="G782" s="65"/>
      <c r="I782" s="66">
        <v>0</v>
      </c>
      <c r="J782" s="52" t="s">
        <v>125</v>
      </c>
      <c r="K782" s="52"/>
      <c r="L782" s="52"/>
      <c r="M782" s="1272">
        <v>0</v>
      </c>
      <c r="N782" s="1273"/>
    </row>
    <row r="783" spans="1:14">
      <c r="A783" s="66">
        <v>0</v>
      </c>
      <c r="B783" s="52" t="s">
        <v>126</v>
      </c>
      <c r="C783" s="52"/>
      <c r="D783" s="52"/>
      <c r="E783" s="1272">
        <v>0</v>
      </c>
      <c r="F783" s="1273"/>
      <c r="G783" s="65"/>
      <c r="I783" s="66">
        <v>0</v>
      </c>
      <c r="J783" s="52" t="s">
        <v>126</v>
      </c>
      <c r="K783" s="52"/>
      <c r="L783" s="52"/>
      <c r="M783" s="1272">
        <v>0</v>
      </c>
      <c r="N783" s="1273"/>
    </row>
    <row r="784" spans="1:14">
      <c r="A784" s="67" t="e">
        <f>'Nom. Sic. Sem. 5'!#REF!</f>
        <v>#REF!</v>
      </c>
      <c r="B784" s="52" t="s">
        <v>127</v>
      </c>
      <c r="C784" s="52"/>
      <c r="D784" s="52"/>
      <c r="E784" s="1272" t="e">
        <f>'Nom. Sic. Sem. 5'!#REF!</f>
        <v>#REF!</v>
      </c>
      <c r="F784" s="1273"/>
      <c r="G784" s="65"/>
      <c r="I784" s="67" t="e">
        <f>'Nom. Sic. Sem. 5'!#REF!</f>
        <v>#REF!</v>
      </c>
      <c r="J784" s="52" t="s">
        <v>127</v>
      </c>
      <c r="K784" s="52"/>
      <c r="L784" s="52"/>
      <c r="M784" s="1272" t="e">
        <f>'Nom. Sic. Sem. 5'!#REF!</f>
        <v>#REF!</v>
      </c>
      <c r="N784" s="1273"/>
    </row>
    <row r="785" spans="1:14">
      <c r="A785" s="66" t="e">
        <f>'Nom. Sic. Sem. 5'!#REF!</f>
        <v>#REF!</v>
      </c>
      <c r="B785" s="52" t="s">
        <v>128</v>
      </c>
      <c r="C785" s="52"/>
      <c r="D785" s="52"/>
      <c r="E785" s="1272" t="e">
        <f>'Nom. Sic. Sem. 5'!#REF!</f>
        <v>#REF!</v>
      </c>
      <c r="F785" s="1273"/>
      <c r="G785" s="65"/>
      <c r="I785" s="66" t="e">
        <f>'Nom. Sic. Sem. 5'!#REF!</f>
        <v>#REF!</v>
      </c>
      <c r="J785" s="52" t="s">
        <v>128</v>
      </c>
      <c r="K785" s="52"/>
      <c r="L785" s="52"/>
      <c r="M785" s="1272" t="e">
        <f>'Nom. Sic. Sem. 5'!#REF!</f>
        <v>#REF!</v>
      </c>
      <c r="N785" s="1273"/>
    </row>
    <row r="786" spans="1:14">
      <c r="A786" s="66" t="e">
        <f>'Nom. Sic. Sem. 5'!#REF!</f>
        <v>#REF!</v>
      </c>
      <c r="B786" s="1267" t="str">
        <f>'Nom. Sic. Sem. 1'!$O$4</f>
        <v>PR / RM /F</v>
      </c>
      <c r="C786" s="1267"/>
      <c r="D786" s="1267"/>
      <c r="E786" s="1272" t="e">
        <f>'Nom. Sic. Sem. 5'!#REF!</f>
        <v>#REF!</v>
      </c>
      <c r="F786" s="1273"/>
      <c r="G786" s="65"/>
      <c r="I786" s="66" t="e">
        <f>'Nom. Sic. Sem. 5'!#REF!</f>
        <v>#REF!</v>
      </c>
      <c r="J786" s="1267" t="str">
        <f>'Nom. Sic. Sem. 1'!$O$4</f>
        <v>PR / RM /F</v>
      </c>
      <c r="K786" s="1267"/>
      <c r="L786" s="1267"/>
      <c r="M786" s="1272" t="e">
        <f>'Nom. Sic. Sem. 5'!#REF!</f>
        <v>#REF!</v>
      </c>
      <c r="N786" s="1273"/>
    </row>
    <row r="787" spans="1:14" ht="16.5" customHeight="1">
      <c r="A787" s="51"/>
      <c r="B787" s="1261" t="s">
        <v>10</v>
      </c>
      <c r="C787" s="1261"/>
      <c r="D787" s="52"/>
      <c r="E787" s="1259" t="e">
        <f>SUM(E779:F786)</f>
        <v>#REF!</v>
      </c>
      <c r="F787" s="1262"/>
      <c r="G787" s="69"/>
      <c r="I787" s="51"/>
      <c r="J787" s="1261" t="s">
        <v>10</v>
      </c>
      <c r="K787" s="1261"/>
      <c r="L787" s="52"/>
      <c r="M787" s="1259" t="e">
        <f>SUM(M779:N786)</f>
        <v>#REF!</v>
      </c>
      <c r="N787" s="1262"/>
    </row>
    <row r="788" spans="1:14">
      <c r="A788" s="1263" t="s">
        <v>105</v>
      </c>
      <c r="B788" s="1248"/>
      <c r="C788" s="1248"/>
      <c r="D788" s="1248"/>
      <c r="E788" s="1257"/>
      <c r="F788" s="1258"/>
      <c r="G788" s="69"/>
      <c r="I788" s="1263" t="s">
        <v>105</v>
      </c>
      <c r="J788" s="1248"/>
      <c r="K788" s="1248"/>
      <c r="L788" s="1248"/>
      <c r="M788" s="1257"/>
      <c r="N788" s="1258"/>
    </row>
    <row r="789" spans="1:14">
      <c r="A789" s="1266" t="s">
        <v>129</v>
      </c>
      <c r="B789" s="1267"/>
      <c r="C789" s="1267"/>
      <c r="D789" s="73"/>
      <c r="E789" s="52"/>
      <c r="F789" s="54"/>
      <c r="G789" s="55"/>
      <c r="I789" s="1266" t="s">
        <v>129</v>
      </c>
      <c r="J789" s="1267"/>
      <c r="K789" s="1267"/>
      <c r="L789" s="73" t="e">
        <f>'Nom. Sic. Sem. 5'!#REF!</f>
        <v>#REF!</v>
      </c>
      <c r="M789" s="52"/>
      <c r="N789" s="54"/>
    </row>
    <row r="790" spans="1:14">
      <c r="A790" s="1307" t="s">
        <v>203</v>
      </c>
      <c r="B790" s="1267"/>
      <c r="C790" s="1267"/>
      <c r="D790" s="73" t="e">
        <f>'Nom. Sic. Sem. 5'!#REF!</f>
        <v>#REF!</v>
      </c>
      <c r="E790" s="73"/>
      <c r="F790" s="54"/>
      <c r="G790" s="55"/>
      <c r="I790" s="1307" t="s">
        <v>203</v>
      </c>
      <c r="J790" s="1267"/>
      <c r="K790" s="1267"/>
      <c r="L790" s="73" t="e">
        <f>'Nom. Sic. Sem. 5'!#REF!</f>
        <v>#REF!</v>
      </c>
      <c r="M790" s="73"/>
      <c r="N790" s="54"/>
    </row>
    <row r="791" spans="1:14">
      <c r="A791" s="72" t="s">
        <v>131</v>
      </c>
      <c r="B791" s="68"/>
      <c r="C791" s="68"/>
      <c r="D791" s="73" t="e">
        <f>'Nom. Sic. Sem. 5'!#REF!</f>
        <v>#REF!</v>
      </c>
      <c r="E791" s="52"/>
      <c r="F791" s="54"/>
      <c r="G791" s="55"/>
      <c r="I791" s="72" t="s">
        <v>131</v>
      </c>
      <c r="J791" s="68"/>
      <c r="K791" s="68"/>
      <c r="L791" s="73" t="e">
        <f>'Nom. Sic. Sem. 5'!#REF!</f>
        <v>#REF!</v>
      </c>
      <c r="M791" s="52"/>
      <c r="N791" s="54"/>
    </row>
    <row r="792" spans="1:14">
      <c r="A792" s="1266" t="s">
        <v>132</v>
      </c>
      <c r="B792" s="1267"/>
      <c r="C792" s="1267"/>
      <c r="D792" s="73" t="e">
        <f>'Nom. Sic. Sem. 5'!#REF!</f>
        <v>#REF!</v>
      </c>
      <c r="E792" s="52"/>
      <c r="F792" s="54"/>
      <c r="G792" s="55"/>
      <c r="I792" s="1266" t="s">
        <v>132</v>
      </c>
      <c r="J792" s="1267"/>
      <c r="K792" s="1267"/>
      <c r="L792" s="73" t="e">
        <f>'Nom. Sic. Sem. 5'!#REF!</f>
        <v>#REF!</v>
      </c>
      <c r="M792" s="52"/>
      <c r="N792" s="54"/>
    </row>
    <row r="793" spans="1:14">
      <c r="A793" s="1266" t="s">
        <v>133</v>
      </c>
      <c r="B793" s="1267"/>
      <c r="C793" s="1267"/>
      <c r="D793" s="73" t="e">
        <f>'Nom. Sic. Sem. 5'!#REF!</f>
        <v>#REF!</v>
      </c>
      <c r="E793" s="52"/>
      <c r="F793" s="54"/>
      <c r="G793" s="55"/>
      <c r="I793" s="1266" t="s">
        <v>133</v>
      </c>
      <c r="J793" s="1267"/>
      <c r="K793" s="1267"/>
      <c r="L793" s="73" t="e">
        <f>'Nom. Sic. Sem. 5'!#REF!</f>
        <v>#REF!</v>
      </c>
      <c r="M793" s="52"/>
      <c r="N793" s="54"/>
    </row>
    <row r="794" spans="1:14" ht="13.5" thickBot="1">
      <c r="A794" s="1268" t="s">
        <v>134</v>
      </c>
      <c r="B794" s="1257"/>
      <c r="C794" s="1257"/>
      <c r="D794" s="52"/>
      <c r="E794" s="1269" t="e">
        <f>SUM(D789:D793)</f>
        <v>#REF!</v>
      </c>
      <c r="F794" s="1258"/>
      <c r="G794" s="69"/>
      <c r="I794" s="1268" t="s">
        <v>134</v>
      </c>
      <c r="J794" s="1257"/>
      <c r="K794" s="1257"/>
      <c r="L794" s="52"/>
      <c r="M794" s="1269" t="e">
        <f>SUM(L789:L793)</f>
        <v>#REF!</v>
      </c>
      <c r="N794" s="1258"/>
    </row>
    <row r="795" spans="1:14" ht="20.25" customHeight="1" thickBot="1">
      <c r="A795" s="51"/>
      <c r="B795" s="1248" t="s">
        <v>104</v>
      </c>
      <c r="C795" s="1248"/>
      <c r="D795" s="1248"/>
      <c r="E795" s="1249" t="e">
        <f>(E787-E794)</f>
        <v>#REF!</v>
      </c>
      <c r="F795" s="1250"/>
      <c r="G795" s="69"/>
      <c r="I795" s="51"/>
      <c r="J795" s="1248" t="s">
        <v>104</v>
      </c>
      <c r="K795" s="1248"/>
      <c r="L795" s="1248"/>
      <c r="M795" s="1249" t="e">
        <f>(M787-M794)</f>
        <v>#REF!</v>
      </c>
      <c r="N795" s="1250"/>
    </row>
    <row r="796" spans="1:14">
      <c r="A796" s="51"/>
      <c r="B796" s="52"/>
      <c r="C796" s="52"/>
      <c r="D796" s="52"/>
      <c r="E796" s="52"/>
      <c r="F796" s="54"/>
      <c r="G796" s="55"/>
      <c r="I796" s="51"/>
      <c r="J796" s="52"/>
      <c r="K796" s="52"/>
      <c r="L796" s="52"/>
      <c r="M796" s="52"/>
      <c r="N796" s="54"/>
    </row>
    <row r="797" spans="1:14">
      <c r="A797" s="51"/>
      <c r="B797" s="52"/>
      <c r="C797" s="52"/>
      <c r="D797" s="52"/>
      <c r="E797" s="52"/>
      <c r="F797" s="54"/>
      <c r="G797" s="55"/>
      <c r="I797" s="51"/>
      <c r="J797" s="52"/>
      <c r="K797" s="52"/>
      <c r="L797" s="52"/>
      <c r="M797" s="52"/>
      <c r="N797" s="54"/>
    </row>
    <row r="798" spans="1:14">
      <c r="A798" s="1253"/>
      <c r="B798" s="1254"/>
      <c r="C798" s="1254"/>
      <c r="D798" s="52" t="s">
        <v>135</v>
      </c>
      <c r="E798" s="52"/>
      <c r="F798" s="54"/>
      <c r="G798" s="55"/>
      <c r="I798" s="1253"/>
      <c r="J798" s="1254"/>
      <c r="K798" s="1254"/>
      <c r="L798" s="52" t="s">
        <v>135</v>
      </c>
      <c r="M798" s="52"/>
      <c r="N798" s="54"/>
    </row>
    <row r="799" spans="1:14">
      <c r="A799" s="1255" t="s">
        <v>136</v>
      </c>
      <c r="B799" s="1256"/>
      <c r="C799" s="1256"/>
      <c r="D799" s="1257" t="s">
        <v>137</v>
      </c>
      <c r="E799" s="1257"/>
      <c r="F799" s="1258"/>
      <c r="G799" s="69"/>
      <c r="I799" s="1255" t="s">
        <v>136</v>
      </c>
      <c r="J799" s="1256"/>
      <c r="K799" s="1256"/>
      <c r="L799" s="1257" t="s">
        <v>137</v>
      </c>
      <c r="M799" s="1257"/>
      <c r="N799" s="1258"/>
    </row>
    <row r="800" spans="1:14" ht="13.5" thickBot="1">
      <c r="A800" s="75"/>
      <c r="B800" s="76"/>
      <c r="C800" s="76"/>
      <c r="D800" s="76"/>
      <c r="E800" s="76"/>
      <c r="F800" s="77"/>
      <c r="G800" s="55"/>
      <c r="I800" s="75"/>
      <c r="J800" s="76"/>
      <c r="K800" s="76"/>
      <c r="L800" s="76"/>
      <c r="M800" s="76"/>
      <c r="N800" s="77"/>
    </row>
    <row r="801" spans="1:14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</row>
    <row r="802" spans="1:14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</row>
    <row r="803" spans="1:14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</row>
    <row r="804" spans="1:14" ht="13.5" thickBo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</row>
    <row r="805" spans="1:14" ht="19.5" customHeight="1">
      <c r="A805" s="1274" t="s">
        <v>138</v>
      </c>
      <c r="B805" s="1275"/>
      <c r="C805" s="1275"/>
      <c r="D805" s="1275"/>
      <c r="E805" s="1275"/>
      <c r="F805" s="1276"/>
      <c r="G805" s="50"/>
      <c r="I805" s="1274" t="s">
        <v>138</v>
      </c>
      <c r="J805" s="1275"/>
      <c r="K805" s="1275"/>
      <c r="L805" s="1275"/>
      <c r="M805" s="1275"/>
      <c r="N805" s="1276"/>
    </row>
    <row r="806" spans="1:14">
      <c r="A806" s="51"/>
      <c r="B806" s="52"/>
      <c r="C806" s="52"/>
      <c r="D806" s="53"/>
      <c r="E806" s="52"/>
      <c r="F806" s="54"/>
      <c r="G806" s="55"/>
      <c r="I806" s="51"/>
      <c r="J806" s="52"/>
      <c r="K806" s="52"/>
      <c r="L806" s="53"/>
      <c r="M806" s="52"/>
      <c r="N806" s="54"/>
    </row>
    <row r="807" spans="1:14">
      <c r="A807" s="56" t="s">
        <v>120</v>
      </c>
      <c r="B807" s="57">
        <f>'Nom. Sic. Sem. 5'!$C$4</f>
        <v>43493</v>
      </c>
      <c r="C807" s="52" t="s">
        <v>16</v>
      </c>
      <c r="D807" s="57">
        <f>'Nom. Sic. Sem. 5'!$G$4</f>
        <v>43499</v>
      </c>
      <c r="E807" s="52" t="s">
        <v>121</v>
      </c>
      <c r="F807" s="54">
        <f>'Nom. Sic. Sem. 5'!$J$4</f>
        <v>0</v>
      </c>
      <c r="G807" s="55"/>
      <c r="I807" s="56" t="s">
        <v>120</v>
      </c>
      <c r="J807" s="57">
        <f>'Nom. Sic. Sem. 5'!$C$4</f>
        <v>43493</v>
      </c>
      <c r="K807" s="52" t="s">
        <v>16</v>
      </c>
      <c r="L807" s="57">
        <f>'Nom. Sic. Sem. 5'!$G$4</f>
        <v>43499</v>
      </c>
      <c r="M807" s="52" t="s">
        <v>121</v>
      </c>
      <c r="N807" s="54">
        <f>'Nom. Sic. Sem. 5'!$J$4</f>
        <v>0</v>
      </c>
    </row>
    <row r="808" spans="1:14">
      <c r="A808" s="1277" t="s">
        <v>122</v>
      </c>
      <c r="B808" s="1278"/>
      <c r="C808" s="1279" t="e">
        <f>'Nom. Sic. Sem. 5'!#REF!</f>
        <v>#REF!</v>
      </c>
      <c r="D808" s="1279"/>
      <c r="E808" s="1279"/>
      <c r="F808" s="1280"/>
      <c r="G808" s="60"/>
      <c r="I808" s="1277" t="s">
        <v>122</v>
      </c>
      <c r="J808" s="1278"/>
      <c r="K808" s="1279" t="e">
        <f>'Nom. Sic. Sem. 5'!#REF!</f>
        <v>#REF!</v>
      </c>
      <c r="L808" s="1279"/>
      <c r="M808" s="1279"/>
      <c r="N808" s="1280"/>
    </row>
    <row r="809" spans="1:14">
      <c r="A809" s="58"/>
      <c r="B809" s="59"/>
      <c r="C809" s="61"/>
      <c r="D809" s="61"/>
      <c r="E809" s="61"/>
      <c r="F809" s="62"/>
      <c r="G809" s="63"/>
      <c r="I809" s="58"/>
      <c r="J809" s="59"/>
      <c r="K809" s="61"/>
      <c r="L809" s="61"/>
      <c r="M809" s="61"/>
      <c r="N809" s="62"/>
    </row>
    <row r="810" spans="1:14">
      <c r="A810" s="64" t="e">
        <f>'Nom. Sic. Sem. 5'!#REF!</f>
        <v>#REF!</v>
      </c>
      <c r="B810" s="52" t="s">
        <v>123</v>
      </c>
      <c r="C810" s="52"/>
      <c r="D810" s="52"/>
      <c r="E810" s="1272" t="e">
        <f>'Nom. Sic. Sem. 5'!#REF!</f>
        <v>#REF!</v>
      </c>
      <c r="F810" s="1273"/>
      <c r="G810" s="65"/>
      <c r="I810" s="64" t="e">
        <f>'Nom. Sic. Sem. 5'!#REF!</f>
        <v>#REF!</v>
      </c>
      <c r="J810" s="52" t="s">
        <v>123</v>
      </c>
      <c r="K810" s="52"/>
      <c r="L810" s="52"/>
      <c r="M810" s="1272" t="e">
        <f>'Nom. Sic. Sem. 5'!#REF!</f>
        <v>#REF!</v>
      </c>
      <c r="N810" s="1273"/>
    </row>
    <row r="811" spans="1:14">
      <c r="A811" s="64"/>
      <c r="B811" s="52"/>
      <c r="C811" s="52"/>
      <c r="D811" s="52"/>
      <c r="E811" s="1272">
        <v>0</v>
      </c>
      <c r="F811" s="1273"/>
      <c r="G811" s="65"/>
      <c r="I811" s="64"/>
      <c r="J811" s="52"/>
      <c r="K811" s="52"/>
      <c r="L811" s="52"/>
      <c r="M811" s="1272">
        <v>0</v>
      </c>
      <c r="N811" s="1273"/>
    </row>
    <row r="812" spans="1:14">
      <c r="A812" s="64"/>
      <c r="B812" s="52" t="s">
        <v>124</v>
      </c>
      <c r="C812" s="52"/>
      <c r="D812" s="52"/>
      <c r="E812" s="1272" t="e">
        <f>'Nom. Sic. Sem. 5'!#REF!</f>
        <v>#REF!</v>
      </c>
      <c r="F812" s="1273"/>
      <c r="G812" s="65"/>
      <c r="I812" s="64"/>
      <c r="J812" s="52" t="s">
        <v>124</v>
      </c>
      <c r="K812" s="52"/>
      <c r="L812" s="52"/>
      <c r="M812" s="1272" t="e">
        <f>'Nom. Sic. Sem. 5'!#REF!</f>
        <v>#REF!</v>
      </c>
      <c r="N812" s="1273"/>
    </row>
    <row r="813" spans="1:14">
      <c r="A813" s="66">
        <v>0</v>
      </c>
      <c r="B813" s="52" t="s">
        <v>125</v>
      </c>
      <c r="C813" s="52"/>
      <c r="D813" s="52"/>
      <c r="E813" s="1272">
        <v>0</v>
      </c>
      <c r="F813" s="1273"/>
      <c r="G813" s="65"/>
      <c r="I813" s="66">
        <v>0</v>
      </c>
      <c r="J813" s="52" t="s">
        <v>125</v>
      </c>
      <c r="K813" s="52"/>
      <c r="L813" s="52"/>
      <c r="M813" s="1272">
        <v>0</v>
      </c>
      <c r="N813" s="1273"/>
    </row>
    <row r="814" spans="1:14">
      <c r="A814" s="66">
        <v>0</v>
      </c>
      <c r="B814" s="52" t="s">
        <v>126</v>
      </c>
      <c r="C814" s="52"/>
      <c r="D814" s="52"/>
      <c r="E814" s="1272">
        <v>0</v>
      </c>
      <c r="F814" s="1273"/>
      <c r="G814" s="65"/>
      <c r="I814" s="66">
        <v>0</v>
      </c>
      <c r="J814" s="52" t="s">
        <v>126</v>
      </c>
      <c r="K814" s="52"/>
      <c r="L814" s="52"/>
      <c r="M814" s="1272">
        <v>0</v>
      </c>
      <c r="N814" s="1273"/>
    </row>
    <row r="815" spans="1:14">
      <c r="A815" s="67" t="e">
        <f>'Nom. Sic. Sem. 5'!#REF!</f>
        <v>#REF!</v>
      </c>
      <c r="B815" s="52" t="s">
        <v>127</v>
      </c>
      <c r="C815" s="52"/>
      <c r="D815" s="52"/>
      <c r="E815" s="1272" t="e">
        <f>'Nom. Sic. Sem. 5'!#REF!</f>
        <v>#REF!</v>
      </c>
      <c r="F815" s="1273"/>
      <c r="G815" s="65"/>
      <c r="I815" s="67" t="e">
        <f>'Nom. Sic. Sem. 5'!#REF!</f>
        <v>#REF!</v>
      </c>
      <c r="J815" s="52" t="s">
        <v>127</v>
      </c>
      <c r="K815" s="52"/>
      <c r="L815" s="52"/>
      <c r="M815" s="1272" t="e">
        <f>'Nom. Sic. Sem. 5'!#REF!</f>
        <v>#REF!</v>
      </c>
      <c r="N815" s="1273"/>
    </row>
    <row r="816" spans="1:14">
      <c r="A816" s="66" t="e">
        <f>'Nom. Sic. Sem. 5'!#REF!</f>
        <v>#REF!</v>
      </c>
      <c r="B816" s="52" t="s">
        <v>128</v>
      </c>
      <c r="C816" s="52"/>
      <c r="D816" s="52"/>
      <c r="E816" s="1272" t="e">
        <f>'Nom. Sic. Sem. 5'!#REF!</f>
        <v>#REF!</v>
      </c>
      <c r="F816" s="1273"/>
      <c r="G816" s="65"/>
      <c r="I816" s="66" t="e">
        <f>'Nom. Sic. Sem. 5'!#REF!</f>
        <v>#REF!</v>
      </c>
      <c r="J816" s="52" t="s">
        <v>128</v>
      </c>
      <c r="K816" s="52"/>
      <c r="L816" s="52"/>
      <c r="M816" s="1272" t="e">
        <f>'Nom. Sic. Sem. 5'!#REF!</f>
        <v>#REF!</v>
      </c>
      <c r="N816" s="1273"/>
    </row>
    <row r="817" spans="1:14">
      <c r="A817" s="66" t="e">
        <f>'Nom. Sic. Sem. 5'!#REF!</f>
        <v>#REF!</v>
      </c>
      <c r="B817" s="1267" t="str">
        <f>'Nom. Sic. Sem. 1'!$O$4</f>
        <v>PR / RM /F</v>
      </c>
      <c r="C817" s="1267"/>
      <c r="D817" s="1267"/>
      <c r="E817" s="1272" t="e">
        <f>'Nom. Sic. Sem. 5'!#REF!</f>
        <v>#REF!</v>
      </c>
      <c r="F817" s="1273"/>
      <c r="G817" s="65"/>
      <c r="I817" s="66" t="e">
        <f>'Nom. Sic. Sem. 5'!#REF!</f>
        <v>#REF!</v>
      </c>
      <c r="J817" s="1267" t="str">
        <f>'Nom. Sic. Sem. 1'!$O$4</f>
        <v>PR / RM /F</v>
      </c>
      <c r="K817" s="1267"/>
      <c r="L817" s="1267"/>
      <c r="M817" s="1272" t="e">
        <f>'Nom. Sic. Sem. 5'!#REF!</f>
        <v>#REF!</v>
      </c>
      <c r="N817" s="1273"/>
    </row>
    <row r="818" spans="1:14" ht="16.5" customHeight="1">
      <c r="A818" s="51"/>
      <c r="B818" s="1261" t="s">
        <v>10</v>
      </c>
      <c r="C818" s="1261"/>
      <c r="D818" s="52"/>
      <c r="E818" s="1259" t="e">
        <f>SUM(E810:F817)</f>
        <v>#REF!</v>
      </c>
      <c r="F818" s="1262"/>
      <c r="G818" s="69"/>
      <c r="I818" s="51"/>
      <c r="J818" s="1261" t="s">
        <v>10</v>
      </c>
      <c r="K818" s="1261"/>
      <c r="L818" s="52"/>
      <c r="M818" s="1259" t="e">
        <f>SUM(M810:N817)</f>
        <v>#REF!</v>
      </c>
      <c r="N818" s="1262"/>
    </row>
    <row r="819" spans="1:14">
      <c r="A819" s="1263" t="s">
        <v>105</v>
      </c>
      <c r="B819" s="1248"/>
      <c r="C819" s="1248"/>
      <c r="D819" s="1248"/>
      <c r="E819" s="1257"/>
      <c r="F819" s="1258"/>
      <c r="G819" s="69"/>
      <c r="I819" s="1263" t="s">
        <v>105</v>
      </c>
      <c r="J819" s="1248"/>
      <c r="K819" s="1248"/>
      <c r="L819" s="1248"/>
      <c r="M819" s="1257"/>
      <c r="N819" s="1258"/>
    </row>
    <row r="820" spans="1:14">
      <c r="A820" s="1266" t="s">
        <v>129</v>
      </c>
      <c r="B820" s="1267"/>
      <c r="C820" s="1267"/>
      <c r="D820" s="73" t="e">
        <f>'Nom. Sic. Sem. 5'!#REF!</f>
        <v>#REF!</v>
      </c>
      <c r="E820" s="52"/>
      <c r="F820" s="54"/>
      <c r="G820" s="55"/>
      <c r="I820" s="1266" t="s">
        <v>129</v>
      </c>
      <c r="J820" s="1267"/>
      <c r="K820" s="1267"/>
      <c r="L820" s="73" t="e">
        <f>'Nom. Sic. Sem. 5'!#REF!</f>
        <v>#REF!</v>
      </c>
      <c r="M820" s="52"/>
      <c r="N820" s="54"/>
    </row>
    <row r="821" spans="1:14">
      <c r="A821" s="1307" t="s">
        <v>203</v>
      </c>
      <c r="B821" s="1267"/>
      <c r="C821" s="1267"/>
      <c r="D821" s="73" t="e">
        <f>'Nom. Sic. Sem. 5'!#REF!</f>
        <v>#REF!</v>
      </c>
      <c r="E821" s="73"/>
      <c r="F821" s="54"/>
      <c r="G821" s="55"/>
      <c r="I821" s="1307" t="s">
        <v>203</v>
      </c>
      <c r="J821" s="1267"/>
      <c r="K821" s="1267"/>
      <c r="L821" s="73" t="e">
        <f>'Nom. Sic. Sem. 5'!#REF!</f>
        <v>#REF!</v>
      </c>
      <c r="M821" s="73"/>
      <c r="N821" s="54"/>
    </row>
    <row r="822" spans="1:14">
      <c r="A822" s="72" t="s">
        <v>131</v>
      </c>
      <c r="B822" s="68"/>
      <c r="C822" s="68"/>
      <c r="D822" s="73" t="e">
        <f>'Nom. Sic. Sem. 5'!#REF!</f>
        <v>#REF!</v>
      </c>
      <c r="E822" s="52"/>
      <c r="F822" s="54"/>
      <c r="G822" s="55"/>
      <c r="I822" s="72" t="s">
        <v>131</v>
      </c>
      <c r="J822" s="68"/>
      <c r="K822" s="68"/>
      <c r="L822" s="73" t="e">
        <f>'Nom. Sic. Sem. 5'!#REF!</f>
        <v>#REF!</v>
      </c>
      <c r="M822" s="52"/>
      <c r="N822" s="54"/>
    </row>
    <row r="823" spans="1:14">
      <c r="A823" s="1266" t="s">
        <v>132</v>
      </c>
      <c r="B823" s="1267"/>
      <c r="C823" s="1267"/>
      <c r="D823" s="73" t="e">
        <f>'Nom. Sic. Sem. 5'!#REF!</f>
        <v>#REF!</v>
      </c>
      <c r="E823" s="52"/>
      <c r="F823" s="54"/>
      <c r="G823" s="55"/>
      <c r="I823" s="1266" t="s">
        <v>132</v>
      </c>
      <c r="J823" s="1267"/>
      <c r="K823" s="1267"/>
      <c r="L823" s="73" t="e">
        <f>'Nom. Sic. Sem. 5'!#REF!</f>
        <v>#REF!</v>
      </c>
      <c r="M823" s="52"/>
      <c r="N823" s="54"/>
    </row>
    <row r="824" spans="1:14">
      <c r="A824" s="1266" t="s">
        <v>133</v>
      </c>
      <c r="B824" s="1267"/>
      <c r="C824" s="1267"/>
      <c r="D824" s="73" t="e">
        <f>'Nom. Sic. Sem. 5'!#REF!</f>
        <v>#REF!</v>
      </c>
      <c r="E824" s="52"/>
      <c r="F824" s="54"/>
      <c r="G824" s="55"/>
      <c r="I824" s="1266" t="s">
        <v>133</v>
      </c>
      <c r="J824" s="1267"/>
      <c r="K824" s="1267"/>
      <c r="L824" s="73" t="e">
        <f>'Nom. Sic. Sem. 5'!#REF!</f>
        <v>#REF!</v>
      </c>
      <c r="M824" s="52"/>
      <c r="N824" s="54"/>
    </row>
    <row r="825" spans="1:14" ht="13.5" thickBot="1">
      <c r="A825" s="1268" t="s">
        <v>134</v>
      </c>
      <c r="B825" s="1257"/>
      <c r="C825" s="1257"/>
      <c r="D825" s="52"/>
      <c r="E825" s="1269" t="e">
        <f>SUM(D820:D824)</f>
        <v>#REF!</v>
      </c>
      <c r="F825" s="1258"/>
      <c r="G825" s="69"/>
      <c r="I825" s="1268" t="s">
        <v>134</v>
      </c>
      <c r="J825" s="1257"/>
      <c r="K825" s="1257"/>
      <c r="L825" s="52"/>
      <c r="M825" s="1269" t="e">
        <f>SUM(L820:L824)</f>
        <v>#REF!</v>
      </c>
      <c r="N825" s="1258"/>
    </row>
    <row r="826" spans="1:14" ht="20.25" customHeight="1" thickBot="1">
      <c r="A826" s="51"/>
      <c r="B826" s="1248" t="s">
        <v>104</v>
      </c>
      <c r="C826" s="1248"/>
      <c r="D826" s="1248"/>
      <c r="E826" s="1249" t="e">
        <f>(E818-E825)</f>
        <v>#REF!</v>
      </c>
      <c r="F826" s="1250"/>
      <c r="G826" s="69"/>
      <c r="I826" s="51"/>
      <c r="J826" s="1248" t="s">
        <v>104</v>
      </c>
      <c r="K826" s="1248"/>
      <c r="L826" s="1248"/>
      <c r="M826" s="1249" t="e">
        <f>(M818-M825)</f>
        <v>#REF!</v>
      </c>
      <c r="N826" s="1250"/>
    </row>
    <row r="827" spans="1:14">
      <c r="A827" s="51"/>
      <c r="B827" s="52"/>
      <c r="C827" s="52"/>
      <c r="D827" s="52"/>
      <c r="E827" s="52"/>
      <c r="F827" s="54"/>
      <c r="G827" s="55"/>
      <c r="I827" s="51"/>
      <c r="J827" s="52"/>
      <c r="K827" s="52"/>
      <c r="L827" s="52"/>
      <c r="M827" s="52"/>
      <c r="N827" s="54"/>
    </row>
    <row r="828" spans="1:14">
      <c r="A828" s="51"/>
      <c r="B828" s="52"/>
      <c r="C828" s="52"/>
      <c r="D828" s="52"/>
      <c r="E828" s="52"/>
      <c r="F828" s="54"/>
      <c r="G828" s="55"/>
      <c r="I828" s="51"/>
      <c r="J828" s="52"/>
      <c r="K828" s="52"/>
      <c r="L828" s="52"/>
      <c r="M828" s="52"/>
      <c r="N828" s="54"/>
    </row>
    <row r="829" spans="1:14">
      <c r="A829" s="1253"/>
      <c r="B829" s="1254"/>
      <c r="C829" s="1254"/>
      <c r="D829" s="52" t="s">
        <v>135</v>
      </c>
      <c r="E829" s="52"/>
      <c r="F829" s="54"/>
      <c r="G829" s="55"/>
      <c r="I829" s="1253"/>
      <c r="J829" s="1254"/>
      <c r="K829" s="1254"/>
      <c r="L829" s="52" t="s">
        <v>135</v>
      </c>
      <c r="M829" s="52"/>
      <c r="N829" s="54"/>
    </row>
    <row r="830" spans="1:14">
      <c r="A830" s="1255" t="s">
        <v>136</v>
      </c>
      <c r="B830" s="1256"/>
      <c r="C830" s="1256"/>
      <c r="D830" s="1257" t="s">
        <v>137</v>
      </c>
      <c r="E830" s="1257"/>
      <c r="F830" s="1258"/>
      <c r="G830" s="69"/>
      <c r="I830" s="1255" t="s">
        <v>136</v>
      </c>
      <c r="J830" s="1256"/>
      <c r="K830" s="1256"/>
      <c r="L830" s="1257" t="s">
        <v>137</v>
      </c>
      <c r="M830" s="1257"/>
      <c r="N830" s="1258"/>
    </row>
    <row r="831" spans="1:14" ht="13.5" thickBot="1">
      <c r="A831" s="75"/>
      <c r="B831" s="76"/>
      <c r="C831" s="76"/>
      <c r="D831" s="76"/>
      <c r="E831" s="76"/>
      <c r="F831" s="77"/>
      <c r="G831" s="55"/>
      <c r="I831" s="75"/>
      <c r="J831" s="76"/>
      <c r="K831" s="76"/>
      <c r="L831" s="76"/>
      <c r="M831" s="76"/>
      <c r="N831" s="77"/>
    </row>
    <row r="832" spans="1:14">
      <c r="A832" s="52"/>
      <c r="B832" s="52"/>
      <c r="C832" s="52"/>
      <c r="D832" s="52"/>
      <c r="E832" s="52"/>
      <c r="F832" s="52"/>
      <c r="G832" s="55"/>
      <c r="H832" s="52"/>
      <c r="I832" s="52"/>
      <c r="J832" s="52"/>
      <c r="K832" s="52"/>
      <c r="L832" s="52"/>
      <c r="M832" s="52"/>
      <c r="N832" s="52"/>
    </row>
    <row r="833" spans="1:14" ht="13.5" thickBot="1">
      <c r="G833" s="55"/>
    </row>
    <row r="834" spans="1:14" ht="19.5" customHeight="1">
      <c r="A834" s="1274" t="s">
        <v>138</v>
      </c>
      <c r="B834" s="1275"/>
      <c r="C834" s="1275"/>
      <c r="D834" s="1275"/>
      <c r="E834" s="1275"/>
      <c r="F834" s="1276"/>
      <c r="G834" s="50"/>
      <c r="I834" s="1274" t="s">
        <v>138</v>
      </c>
      <c r="J834" s="1275"/>
      <c r="K834" s="1275"/>
      <c r="L834" s="1275"/>
      <c r="M834" s="1275"/>
      <c r="N834" s="1276"/>
    </row>
    <row r="835" spans="1:14">
      <c r="A835" s="51"/>
      <c r="B835" s="52"/>
      <c r="C835" s="52"/>
      <c r="D835" s="53"/>
      <c r="E835" s="52"/>
      <c r="F835" s="54"/>
      <c r="G835" s="55"/>
      <c r="I835" s="51"/>
      <c r="J835" s="52"/>
      <c r="K835" s="52"/>
      <c r="L835" s="53"/>
      <c r="M835" s="52"/>
      <c r="N835" s="54"/>
    </row>
    <row r="836" spans="1:14">
      <c r="A836" s="56" t="s">
        <v>120</v>
      </c>
      <c r="B836" s="57">
        <f>'Nom. Sic. Sem. 5'!$C$4</f>
        <v>43493</v>
      </c>
      <c r="C836" s="52" t="s">
        <v>16</v>
      </c>
      <c r="D836" s="57">
        <f>'Nom. Sic. Sem. 5'!$G$4</f>
        <v>43499</v>
      </c>
      <c r="E836" s="52" t="s">
        <v>121</v>
      </c>
      <c r="F836" s="54">
        <f>'Nom. Sic. Sem. 5'!$J$4</f>
        <v>0</v>
      </c>
      <c r="G836" s="55"/>
      <c r="I836" s="56" t="s">
        <v>120</v>
      </c>
      <c r="J836" s="57">
        <f>'Nom. Sic. Sem. 5'!$C$4</f>
        <v>43493</v>
      </c>
      <c r="K836" s="52" t="s">
        <v>16</v>
      </c>
      <c r="L836" s="57">
        <f>'Nom. Sic. Sem. 5'!$G$4</f>
        <v>43499</v>
      </c>
      <c r="M836" s="52" t="s">
        <v>121</v>
      </c>
      <c r="N836" s="54">
        <f>'Nom. Sic. Sem. 5'!$J$4</f>
        <v>0</v>
      </c>
    </row>
    <row r="837" spans="1:14">
      <c r="A837" s="1277" t="s">
        <v>122</v>
      </c>
      <c r="B837" s="1278"/>
      <c r="C837" s="1279" t="str">
        <f>'Nom. Sic. Sem. 5'!$B$37</f>
        <v>Carlos perozo</v>
      </c>
      <c r="D837" s="1279"/>
      <c r="E837" s="1279"/>
      <c r="F837" s="1280"/>
      <c r="G837" s="60"/>
      <c r="I837" s="1277" t="s">
        <v>122</v>
      </c>
      <c r="J837" s="1278"/>
      <c r="K837" s="1279" t="str">
        <f>'Nom. Sic. Sem. 5'!$B$38</f>
        <v>José Gregorio Álvarez</v>
      </c>
      <c r="L837" s="1279"/>
      <c r="M837" s="1279"/>
      <c r="N837" s="1280"/>
    </row>
    <row r="838" spans="1:14">
      <c r="A838" s="58"/>
      <c r="B838" s="59"/>
      <c r="C838" s="61"/>
      <c r="D838" s="61"/>
      <c r="E838" s="61"/>
      <c r="F838" s="62"/>
      <c r="G838" s="63"/>
      <c r="I838" s="58"/>
      <c r="J838" s="59"/>
      <c r="K838" s="61"/>
      <c r="L838" s="61"/>
      <c r="M838" s="61"/>
      <c r="N838" s="62"/>
    </row>
    <row r="839" spans="1:14">
      <c r="A839" s="64">
        <f>'Nom. Sic. Sem. 5'!$L$37</f>
        <v>0</v>
      </c>
      <c r="B839" s="52" t="s">
        <v>123</v>
      </c>
      <c r="C839" s="52"/>
      <c r="D839" s="52"/>
      <c r="E839" s="1272">
        <f>'Nom. Sic. Sem. 5'!$M$37</f>
        <v>0</v>
      </c>
      <c r="F839" s="1273"/>
      <c r="G839" s="65"/>
      <c r="I839" s="64">
        <f>'Nom. Sic. Sem. 5'!$L$38</f>
        <v>0</v>
      </c>
      <c r="J839" s="52" t="s">
        <v>123</v>
      </c>
      <c r="K839" s="52"/>
      <c r="L839" s="52"/>
      <c r="M839" s="1272">
        <f>'Nom. Sic. Sem. 5'!$M$38</f>
        <v>0</v>
      </c>
      <c r="N839" s="1273"/>
    </row>
    <row r="840" spans="1:14">
      <c r="A840" s="64"/>
      <c r="B840" s="52"/>
      <c r="C840" s="52"/>
      <c r="D840" s="52"/>
      <c r="E840" s="1272">
        <v>0</v>
      </c>
      <c r="F840" s="1273"/>
      <c r="G840" s="65"/>
      <c r="I840" s="64"/>
      <c r="J840" s="52"/>
      <c r="K840" s="52"/>
      <c r="L840" s="52"/>
      <c r="M840" s="1272">
        <v>0</v>
      </c>
      <c r="N840" s="1273"/>
    </row>
    <row r="841" spans="1:14">
      <c r="A841" s="64"/>
      <c r="B841" s="52" t="s">
        <v>124</v>
      </c>
      <c r="C841" s="52"/>
      <c r="D841" s="52"/>
      <c r="E841" s="1272">
        <f>'Nom. Sic. Sem. 5'!$N$37</f>
        <v>0</v>
      </c>
      <c r="F841" s="1273"/>
      <c r="G841" s="65"/>
      <c r="I841" s="64"/>
      <c r="J841" s="52" t="s">
        <v>124</v>
      </c>
      <c r="K841" s="52"/>
      <c r="L841" s="52"/>
      <c r="M841" s="1272">
        <f>'Nom. Sic. Sem. 5'!$N$38</f>
        <v>0</v>
      </c>
      <c r="N841" s="1273"/>
    </row>
    <row r="842" spans="1:14">
      <c r="A842" s="66">
        <v>0</v>
      </c>
      <c r="B842" s="52" t="s">
        <v>125</v>
      </c>
      <c r="C842" s="52"/>
      <c r="D842" s="52"/>
      <c r="E842" s="1272">
        <v>0</v>
      </c>
      <c r="F842" s="1273"/>
      <c r="G842" s="65"/>
      <c r="I842" s="66">
        <v>0</v>
      </c>
      <c r="J842" s="52" t="s">
        <v>125</v>
      </c>
      <c r="K842" s="52"/>
      <c r="L842" s="52"/>
      <c r="M842" s="1272">
        <v>0</v>
      </c>
      <c r="N842" s="1273"/>
    </row>
    <row r="843" spans="1:14">
      <c r="A843" s="66">
        <v>0</v>
      </c>
      <c r="B843" s="52" t="s">
        <v>126</v>
      </c>
      <c r="C843" s="52"/>
      <c r="D843" s="52"/>
      <c r="E843" s="1272">
        <v>0</v>
      </c>
      <c r="F843" s="1273"/>
      <c r="G843" s="65"/>
      <c r="I843" s="66">
        <v>0</v>
      </c>
      <c r="J843" s="52" t="s">
        <v>126</v>
      </c>
      <c r="K843" s="52"/>
      <c r="L843" s="52"/>
      <c r="M843" s="1272">
        <v>0</v>
      </c>
      <c r="N843" s="1273"/>
    </row>
    <row r="844" spans="1:14">
      <c r="A844" s="67">
        <f>'Nom. Sic. Sem. 5'!$V$37</f>
        <v>0</v>
      </c>
      <c r="B844" s="52" t="s">
        <v>127</v>
      </c>
      <c r="C844" s="52"/>
      <c r="D844" s="52"/>
      <c r="E844" s="1272">
        <f>'Nom. Sic. Sem. 5'!$W$37</f>
        <v>0</v>
      </c>
      <c r="F844" s="1273"/>
      <c r="G844" s="65"/>
      <c r="I844" s="67">
        <f>'Nom. Sic. Sem. 5'!$V$38</f>
        <v>0</v>
      </c>
      <c r="J844" s="52" t="s">
        <v>127</v>
      </c>
      <c r="K844" s="52"/>
      <c r="L844" s="52"/>
      <c r="M844" s="1272">
        <f>'Nom. Sic. Sem. 5'!$W$38</f>
        <v>0</v>
      </c>
      <c r="N844" s="1273"/>
    </row>
    <row r="845" spans="1:14">
      <c r="A845" s="66">
        <f>'Nom. Sic. Sem. 5'!$AB$37</f>
        <v>0</v>
      </c>
      <c r="B845" s="52" t="s">
        <v>128</v>
      </c>
      <c r="C845" s="52"/>
      <c r="D845" s="52"/>
      <c r="E845" s="1272">
        <f>'Nom. Sic. Sem. 5'!$AC$37</f>
        <v>0</v>
      </c>
      <c r="F845" s="1273"/>
      <c r="G845" s="65"/>
      <c r="I845" s="66">
        <f>'Nom. Sic. Sem. 5'!$AB$38</f>
        <v>0</v>
      </c>
      <c r="J845" s="52" t="s">
        <v>128</v>
      </c>
      <c r="K845" s="52"/>
      <c r="L845" s="52"/>
      <c r="M845" s="1272">
        <f>'Nom. Sic. Sem. 5'!$AC$38</f>
        <v>0</v>
      </c>
      <c r="N845" s="1273"/>
    </row>
    <row r="846" spans="1:14">
      <c r="A846" s="66">
        <f>'Nom. Sic. Sem. 5'!$O$37</f>
        <v>0</v>
      </c>
      <c r="B846" s="1267" t="str">
        <f>'Nom. Sic. Sem. 1'!$O$4</f>
        <v>PR / RM /F</v>
      </c>
      <c r="C846" s="1267"/>
      <c r="D846" s="1267"/>
      <c r="E846" s="1272">
        <f>'Nom. Sic. Sem. 5'!$P$37</f>
        <v>0</v>
      </c>
      <c r="F846" s="1273"/>
      <c r="G846" s="65"/>
      <c r="I846" s="66">
        <f>'Nom. Sic. Sem. 5'!$O$38</f>
        <v>0</v>
      </c>
      <c r="J846" s="1267" t="str">
        <f>'Nom. Sic. Sem. 1'!$O$4</f>
        <v>PR / RM /F</v>
      </c>
      <c r="K846" s="1267"/>
      <c r="L846" s="1267"/>
      <c r="M846" s="1272">
        <f>'Nom. Sic. Sem. 5'!$P$38</f>
        <v>0</v>
      </c>
      <c r="N846" s="1273"/>
    </row>
    <row r="847" spans="1:14" ht="16.5" customHeight="1">
      <c r="A847" s="51"/>
      <c r="B847" s="1261" t="s">
        <v>10</v>
      </c>
      <c r="C847" s="1261"/>
      <c r="D847" s="52"/>
      <c r="E847" s="1259">
        <f>SUM(E839:F846)</f>
        <v>0</v>
      </c>
      <c r="F847" s="1262"/>
      <c r="G847" s="69"/>
      <c r="I847" s="51"/>
      <c r="J847" s="1261" t="s">
        <v>10</v>
      </c>
      <c r="K847" s="1261"/>
      <c r="L847" s="52"/>
      <c r="M847" s="1259">
        <f>SUM(M839:N846)</f>
        <v>0</v>
      </c>
      <c r="N847" s="1262"/>
    </row>
    <row r="848" spans="1:14">
      <c r="A848" s="1263" t="s">
        <v>105</v>
      </c>
      <c r="B848" s="1248"/>
      <c r="C848" s="1248"/>
      <c r="D848" s="1248"/>
      <c r="E848" s="1257"/>
      <c r="F848" s="1258"/>
      <c r="G848" s="69"/>
      <c r="I848" s="1263" t="s">
        <v>105</v>
      </c>
      <c r="J848" s="1248"/>
      <c r="K848" s="1248"/>
      <c r="L848" s="1248"/>
      <c r="M848" s="1257"/>
      <c r="N848" s="1258"/>
    </row>
    <row r="849" spans="1:14">
      <c r="A849" s="1266" t="s">
        <v>129</v>
      </c>
      <c r="B849" s="1267"/>
      <c r="C849" s="1267"/>
      <c r="D849" s="73">
        <f>'Nom. Sic. Sem. 5'!$AG$37</f>
        <v>0</v>
      </c>
      <c r="E849" s="52"/>
      <c r="F849" s="54"/>
      <c r="G849" s="55"/>
      <c r="I849" s="1266" t="s">
        <v>129</v>
      </c>
      <c r="J849" s="1267"/>
      <c r="K849" s="1267"/>
      <c r="L849" s="73">
        <f>'Nom. Sic. Sem. 5'!$AG$38</f>
        <v>0</v>
      </c>
      <c r="M849" s="52"/>
      <c r="N849" s="54"/>
    </row>
    <row r="850" spans="1:14">
      <c r="A850" s="1307" t="s">
        <v>203</v>
      </c>
      <c r="B850" s="1267"/>
      <c r="C850" s="1267"/>
      <c r="D850" s="73">
        <f>'Nom. Sic. Sem. 5'!$AE$37</f>
        <v>0</v>
      </c>
      <c r="E850" s="73"/>
      <c r="F850" s="54"/>
      <c r="G850" s="55"/>
      <c r="I850" s="1307" t="s">
        <v>203</v>
      </c>
      <c r="J850" s="1267"/>
      <c r="K850" s="1267"/>
      <c r="L850" s="73">
        <f>'Nom. Sic. Sem. 5'!$AE$38</f>
        <v>0</v>
      </c>
      <c r="M850" s="73"/>
      <c r="N850" s="54"/>
    </row>
    <row r="851" spans="1:14">
      <c r="A851" s="72" t="s">
        <v>131</v>
      </c>
      <c r="B851" s="68"/>
      <c r="C851" s="68"/>
      <c r="D851" s="73">
        <f>'Nom. Sic. Sem. 5'!$AF$37</f>
        <v>0</v>
      </c>
      <c r="E851" s="52"/>
      <c r="F851" s="54"/>
      <c r="G851" s="55"/>
      <c r="I851" s="72" t="s">
        <v>131</v>
      </c>
      <c r="J851" s="68"/>
      <c r="K851" s="68"/>
      <c r="L851" s="73">
        <f>'Nom. Sic. Sem. 5'!$AF$38</f>
        <v>0</v>
      </c>
      <c r="M851" s="52"/>
      <c r="N851" s="54"/>
    </row>
    <row r="852" spans="1:14">
      <c r="A852" s="1266" t="s">
        <v>132</v>
      </c>
      <c r="B852" s="1267"/>
      <c r="C852" s="1267"/>
      <c r="D852" s="73">
        <f>'Nom. Sic. Sem. 5'!$AH$37</f>
        <v>0</v>
      </c>
      <c r="E852" s="52"/>
      <c r="F852" s="54"/>
      <c r="G852" s="55"/>
      <c r="I852" s="1266" t="s">
        <v>132</v>
      </c>
      <c r="J852" s="1267"/>
      <c r="K852" s="1267"/>
      <c r="L852" s="73">
        <f>'Nom. Sic. Sem. 5'!$AH$38</f>
        <v>0</v>
      </c>
      <c r="M852" s="52"/>
      <c r="N852" s="54"/>
    </row>
    <row r="853" spans="1:14">
      <c r="A853" s="1266" t="s">
        <v>133</v>
      </c>
      <c r="B853" s="1267"/>
      <c r="C853" s="1267"/>
      <c r="D853" s="73">
        <f>'Nom. Sic. Sem. 5'!$AI$37</f>
        <v>0</v>
      </c>
      <c r="E853" s="52"/>
      <c r="F853" s="54"/>
      <c r="G853" s="55"/>
      <c r="I853" s="1266" t="s">
        <v>133</v>
      </c>
      <c r="J853" s="1267"/>
      <c r="K853" s="1267"/>
      <c r="L853" s="73">
        <f>'Nom. Sic. Sem. 5'!$AI$38</f>
        <v>0</v>
      </c>
      <c r="M853" s="52"/>
      <c r="N853" s="54"/>
    </row>
    <row r="854" spans="1:14" ht="13.5" thickBot="1">
      <c r="A854" s="1268" t="s">
        <v>134</v>
      </c>
      <c r="B854" s="1257"/>
      <c r="C854" s="1257"/>
      <c r="D854" s="52"/>
      <c r="E854" s="1269">
        <f>SUM(D849:D853)</f>
        <v>0</v>
      </c>
      <c r="F854" s="1258"/>
      <c r="G854" s="69"/>
      <c r="I854" s="1268" t="s">
        <v>134</v>
      </c>
      <c r="J854" s="1257"/>
      <c r="K854" s="1257"/>
      <c r="L854" s="52"/>
      <c r="M854" s="1269">
        <f>SUM(L849:L853)</f>
        <v>0</v>
      </c>
      <c r="N854" s="1258"/>
    </row>
    <row r="855" spans="1:14" ht="20.25" customHeight="1" thickBot="1">
      <c r="A855" s="51"/>
      <c r="B855" s="1248" t="s">
        <v>104</v>
      </c>
      <c r="C855" s="1248"/>
      <c r="D855" s="1248"/>
      <c r="E855" s="1249">
        <f>(E847-E854)</f>
        <v>0</v>
      </c>
      <c r="F855" s="1250"/>
      <c r="G855" s="69"/>
      <c r="I855" s="51"/>
      <c r="J855" s="1248" t="s">
        <v>104</v>
      </c>
      <c r="K855" s="1248"/>
      <c r="L855" s="1248"/>
      <c r="M855" s="1249">
        <f>(M847-M854)</f>
        <v>0</v>
      </c>
      <c r="N855" s="1250"/>
    </row>
    <row r="856" spans="1:14">
      <c r="A856" s="51"/>
      <c r="B856" s="52"/>
      <c r="C856" s="52"/>
      <c r="D856" s="52"/>
      <c r="E856" s="52"/>
      <c r="F856" s="54"/>
      <c r="G856" s="55"/>
      <c r="I856" s="51"/>
      <c r="J856" s="52"/>
      <c r="K856" s="52"/>
      <c r="L856" s="52"/>
      <c r="M856" s="52"/>
      <c r="N856" s="54"/>
    </row>
    <row r="857" spans="1:14">
      <c r="A857" s="51"/>
      <c r="B857" s="52"/>
      <c r="C857" s="52"/>
      <c r="D857" s="52"/>
      <c r="E857" s="52"/>
      <c r="F857" s="54"/>
      <c r="G857" s="55"/>
      <c r="I857" s="51"/>
      <c r="J857" s="52"/>
      <c r="K857" s="52"/>
      <c r="L857" s="52"/>
      <c r="M857" s="52"/>
      <c r="N857" s="54"/>
    </row>
    <row r="858" spans="1:14">
      <c r="A858" s="1253"/>
      <c r="B858" s="1254"/>
      <c r="C858" s="1254"/>
      <c r="D858" s="52" t="s">
        <v>135</v>
      </c>
      <c r="E858" s="52"/>
      <c r="F858" s="54"/>
      <c r="G858" s="55"/>
      <c r="I858" s="1253"/>
      <c r="J858" s="1254"/>
      <c r="K858" s="1254"/>
      <c r="L858" s="52" t="s">
        <v>135</v>
      </c>
      <c r="M858" s="52"/>
      <c r="N858" s="54"/>
    </row>
    <row r="859" spans="1:14">
      <c r="A859" s="1255" t="s">
        <v>136</v>
      </c>
      <c r="B859" s="1256"/>
      <c r="C859" s="1256"/>
      <c r="D859" s="1257" t="s">
        <v>137</v>
      </c>
      <c r="E859" s="1257"/>
      <c r="F859" s="1258"/>
      <c r="G859" s="69"/>
      <c r="I859" s="1255" t="s">
        <v>136</v>
      </c>
      <c r="J859" s="1256"/>
      <c r="K859" s="1256"/>
      <c r="L859" s="1257" t="s">
        <v>137</v>
      </c>
      <c r="M859" s="1257"/>
      <c r="N859" s="1258"/>
    </row>
    <row r="860" spans="1:14" ht="13.5" thickBot="1">
      <c r="A860" s="75"/>
      <c r="B860" s="76"/>
      <c r="C860" s="76"/>
      <c r="D860" s="76"/>
      <c r="E860" s="76"/>
      <c r="F860" s="77"/>
      <c r="G860" s="55"/>
      <c r="I860" s="75"/>
      <c r="J860" s="76"/>
      <c r="K860" s="76"/>
      <c r="L860" s="76"/>
      <c r="M860" s="76"/>
      <c r="N860" s="77"/>
    </row>
    <row r="861" spans="1:14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</row>
    <row r="862" spans="1:14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</row>
    <row r="863" spans="1:14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</row>
    <row r="864" spans="1:14" ht="13.5" thickBo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</row>
    <row r="865" spans="1:14" ht="19.5" customHeight="1">
      <c r="A865" s="1274" t="s">
        <v>138</v>
      </c>
      <c r="B865" s="1275"/>
      <c r="C865" s="1275"/>
      <c r="D865" s="1275"/>
      <c r="E865" s="1275"/>
      <c r="F865" s="1276"/>
      <c r="G865" s="50"/>
      <c r="I865" s="1274" t="s">
        <v>138</v>
      </c>
      <c r="J865" s="1275"/>
      <c r="K865" s="1275"/>
      <c r="L865" s="1275"/>
      <c r="M865" s="1275"/>
      <c r="N865" s="1276"/>
    </row>
    <row r="866" spans="1:14">
      <c r="A866" s="51"/>
      <c r="B866" s="52"/>
      <c r="C866" s="52"/>
      <c r="D866" s="53"/>
      <c r="E866" s="52"/>
      <c r="F866" s="54"/>
      <c r="G866" s="55"/>
      <c r="I866" s="51"/>
      <c r="J866" s="52"/>
      <c r="K866" s="52"/>
      <c r="L866" s="53"/>
      <c r="M866" s="52"/>
      <c r="N866" s="54"/>
    </row>
    <row r="867" spans="1:14">
      <c r="A867" s="56" t="s">
        <v>120</v>
      </c>
      <c r="B867" s="57">
        <f>'Nom. Sic. Sem. 5'!$C$4</f>
        <v>43493</v>
      </c>
      <c r="C867" s="52" t="s">
        <v>16</v>
      </c>
      <c r="D867" s="57">
        <f>'Nom. Sic. Sem. 5'!$G$4</f>
        <v>43499</v>
      </c>
      <c r="E867" s="52" t="s">
        <v>121</v>
      </c>
      <c r="F867" s="54">
        <f>'Nom. Sic. Sem. 5'!$J$4</f>
        <v>0</v>
      </c>
      <c r="G867" s="55"/>
      <c r="I867" s="56" t="s">
        <v>120</v>
      </c>
      <c r="J867" s="57">
        <f>'Nom. Sic. Sem. 5'!$C$4</f>
        <v>43493</v>
      </c>
      <c r="K867" s="52" t="s">
        <v>16</v>
      </c>
      <c r="L867" s="57">
        <f>'Nom. Sic. Sem. 5'!$G$4</f>
        <v>43499</v>
      </c>
      <c r="M867" s="52" t="s">
        <v>121</v>
      </c>
      <c r="N867" s="54">
        <f>'Nom. Sic. Sem. 5'!$J$4</f>
        <v>0</v>
      </c>
    </row>
    <row r="868" spans="1:14">
      <c r="A868" s="1277" t="s">
        <v>122</v>
      </c>
      <c r="B868" s="1278"/>
      <c r="C868" s="1279" t="e">
        <f>'Nom. Sic. Sem. 5'!#REF!</f>
        <v>#REF!</v>
      </c>
      <c r="D868" s="1279"/>
      <c r="E868" s="1279"/>
      <c r="F868" s="1280"/>
      <c r="G868" s="60"/>
      <c r="I868" s="1277" t="s">
        <v>122</v>
      </c>
      <c r="J868" s="1278"/>
      <c r="K868" s="1279" t="e">
        <f>'Nom. Sic. Sem. 5'!#REF!</f>
        <v>#REF!</v>
      </c>
      <c r="L868" s="1279"/>
      <c r="M868" s="1279"/>
      <c r="N868" s="1280"/>
    </row>
    <row r="869" spans="1:14">
      <c r="A869" s="58"/>
      <c r="B869" s="59"/>
      <c r="C869" s="61"/>
      <c r="D869" s="61"/>
      <c r="E869" s="61"/>
      <c r="F869" s="62"/>
      <c r="G869" s="63"/>
      <c r="I869" s="58"/>
      <c r="J869" s="59"/>
      <c r="K869" s="61"/>
      <c r="L869" s="61"/>
      <c r="M869" s="61"/>
      <c r="N869" s="62"/>
    </row>
    <row r="870" spans="1:14">
      <c r="A870" s="64" t="e">
        <f>'Nom. Sic. Sem. 5'!#REF!</f>
        <v>#REF!</v>
      </c>
      <c r="B870" s="52" t="s">
        <v>123</v>
      </c>
      <c r="C870" s="52"/>
      <c r="D870" s="52"/>
      <c r="E870" s="1272" t="e">
        <f>'Nom. Sic. Sem. 5'!#REF!</f>
        <v>#REF!</v>
      </c>
      <c r="F870" s="1273"/>
      <c r="G870" s="65"/>
      <c r="I870" s="64" t="e">
        <f>'Nom. Sic. Sem. 5'!#REF!</f>
        <v>#REF!</v>
      </c>
      <c r="J870" s="52" t="s">
        <v>123</v>
      </c>
      <c r="K870" s="52"/>
      <c r="L870" s="52"/>
      <c r="M870" s="1272" t="e">
        <f>'Nom. Sic. Sem. 5'!#REF!</f>
        <v>#REF!</v>
      </c>
      <c r="N870" s="1273"/>
    </row>
    <row r="871" spans="1:14">
      <c r="A871" s="64"/>
      <c r="B871" s="52"/>
      <c r="C871" s="52"/>
      <c r="D871" s="52"/>
      <c r="E871" s="1272">
        <v>0</v>
      </c>
      <c r="F871" s="1273"/>
      <c r="G871" s="65"/>
      <c r="I871" s="64"/>
      <c r="J871" s="52"/>
      <c r="K871" s="52"/>
      <c r="L871" s="52"/>
      <c r="M871" s="1272">
        <v>0</v>
      </c>
      <c r="N871" s="1273"/>
    </row>
    <row r="872" spans="1:14">
      <c r="A872" s="64"/>
      <c r="B872" s="52" t="s">
        <v>124</v>
      </c>
      <c r="C872" s="52"/>
      <c r="D872" s="52"/>
      <c r="E872" s="1272" t="e">
        <f>'Nom. Sic. Sem. 5'!#REF!</f>
        <v>#REF!</v>
      </c>
      <c r="F872" s="1273"/>
      <c r="G872" s="65"/>
      <c r="I872" s="64"/>
      <c r="J872" s="52" t="s">
        <v>124</v>
      </c>
      <c r="K872" s="52"/>
      <c r="L872" s="52"/>
      <c r="M872" s="1272" t="e">
        <f>'Nom. Sic. Sem. 5'!#REF!</f>
        <v>#REF!</v>
      </c>
      <c r="N872" s="1273"/>
    </row>
    <row r="873" spans="1:14">
      <c r="A873" s="66">
        <v>0</v>
      </c>
      <c r="B873" s="52" t="s">
        <v>125</v>
      </c>
      <c r="C873" s="52"/>
      <c r="D873" s="52"/>
      <c r="E873" s="1272">
        <v>0</v>
      </c>
      <c r="F873" s="1273"/>
      <c r="G873" s="65"/>
      <c r="I873" s="66">
        <v>0</v>
      </c>
      <c r="J873" s="52" t="s">
        <v>125</v>
      </c>
      <c r="K873" s="52"/>
      <c r="L873" s="52"/>
      <c r="M873" s="1272">
        <v>0</v>
      </c>
      <c r="N873" s="1273"/>
    </row>
    <row r="874" spans="1:14">
      <c r="A874" s="66">
        <v>0</v>
      </c>
      <c r="B874" s="52" t="s">
        <v>126</v>
      </c>
      <c r="C874" s="52"/>
      <c r="D874" s="52"/>
      <c r="E874" s="1272">
        <v>0</v>
      </c>
      <c r="F874" s="1273"/>
      <c r="G874" s="65"/>
      <c r="I874" s="66">
        <v>0</v>
      </c>
      <c r="J874" s="52" t="s">
        <v>126</v>
      </c>
      <c r="K874" s="52"/>
      <c r="L874" s="52"/>
      <c r="M874" s="1272">
        <v>0</v>
      </c>
      <c r="N874" s="1273"/>
    </row>
    <row r="875" spans="1:14">
      <c r="A875" s="67" t="e">
        <f>'Nom. Sic. Sem. 5'!#REF!</f>
        <v>#REF!</v>
      </c>
      <c r="B875" s="52" t="s">
        <v>127</v>
      </c>
      <c r="C875" s="52"/>
      <c r="D875" s="52"/>
      <c r="E875" s="1272" t="e">
        <f>'Nom. Sic. Sem. 5'!#REF!</f>
        <v>#REF!</v>
      </c>
      <c r="F875" s="1273"/>
      <c r="G875" s="65"/>
      <c r="I875" s="67" t="e">
        <f>'Nom. Sic. Sem. 5'!#REF!</f>
        <v>#REF!</v>
      </c>
      <c r="J875" s="52" t="s">
        <v>127</v>
      </c>
      <c r="K875" s="52"/>
      <c r="L875" s="52"/>
      <c r="M875" s="1272" t="e">
        <f>'Nom. Sic. Sem. 5'!#REF!</f>
        <v>#REF!</v>
      </c>
      <c r="N875" s="1273"/>
    </row>
    <row r="876" spans="1:14">
      <c r="A876" s="66" t="e">
        <f>'Nom. Sic. Sem. 5'!#REF!</f>
        <v>#REF!</v>
      </c>
      <c r="B876" s="52" t="s">
        <v>128</v>
      </c>
      <c r="C876" s="52"/>
      <c r="D876" s="52"/>
      <c r="E876" s="1272" t="e">
        <f>'Nom. Sic. Sem. 5'!#REF!</f>
        <v>#REF!</v>
      </c>
      <c r="F876" s="1273"/>
      <c r="G876" s="65"/>
      <c r="I876" s="66" t="e">
        <f>'Nom. Sic. Sem. 5'!#REF!</f>
        <v>#REF!</v>
      </c>
      <c r="J876" s="52" t="s">
        <v>128</v>
      </c>
      <c r="K876" s="52"/>
      <c r="L876" s="52"/>
      <c r="M876" s="1272" t="e">
        <f>'Nom. Sic. Sem. 5'!#REF!</f>
        <v>#REF!</v>
      </c>
      <c r="N876" s="1273"/>
    </row>
    <row r="877" spans="1:14">
      <c r="A877" s="66" t="e">
        <f>'Nom. Sic. Sem. 5'!#REF!</f>
        <v>#REF!</v>
      </c>
      <c r="B877" s="1267" t="str">
        <f>'Nom. Sic. Sem. 1'!$O$4</f>
        <v>PR / RM /F</v>
      </c>
      <c r="C877" s="1267"/>
      <c r="D877" s="1267"/>
      <c r="E877" s="1272" t="e">
        <f>'Nom. Sic. Sem. 5'!#REF!</f>
        <v>#REF!</v>
      </c>
      <c r="F877" s="1273"/>
      <c r="G877" s="65"/>
      <c r="I877" s="66" t="e">
        <f>'Nom. Sic. Sem. 5'!#REF!</f>
        <v>#REF!</v>
      </c>
      <c r="J877" s="1267" t="str">
        <f>'Nom. Sic. Sem. 1'!$O$4</f>
        <v>PR / RM /F</v>
      </c>
      <c r="K877" s="1267"/>
      <c r="L877" s="1267"/>
      <c r="M877" s="1272" t="e">
        <f>'Nom. Sic. Sem. 5'!#REF!</f>
        <v>#REF!</v>
      </c>
      <c r="N877" s="1273"/>
    </row>
    <row r="878" spans="1:14" ht="16.5" customHeight="1">
      <c r="A878" s="51"/>
      <c r="B878" s="1261" t="s">
        <v>10</v>
      </c>
      <c r="C878" s="1261"/>
      <c r="D878" s="52"/>
      <c r="E878" s="1259" t="e">
        <f>SUM(E870:F877)</f>
        <v>#REF!</v>
      </c>
      <c r="F878" s="1262"/>
      <c r="G878" s="69"/>
      <c r="I878" s="51"/>
      <c r="J878" s="1261" t="s">
        <v>10</v>
      </c>
      <c r="K878" s="1261"/>
      <c r="L878" s="52"/>
      <c r="M878" s="1259" t="e">
        <f>SUM(M870:N877)</f>
        <v>#REF!</v>
      </c>
      <c r="N878" s="1262"/>
    </row>
    <row r="879" spans="1:14">
      <c r="A879" s="1263" t="s">
        <v>105</v>
      </c>
      <c r="B879" s="1248"/>
      <c r="C879" s="1248"/>
      <c r="D879" s="1248"/>
      <c r="E879" s="1257"/>
      <c r="F879" s="1258"/>
      <c r="G879" s="69"/>
      <c r="I879" s="1263" t="s">
        <v>105</v>
      </c>
      <c r="J879" s="1248"/>
      <c r="K879" s="1248"/>
      <c r="L879" s="1248"/>
      <c r="M879" s="1257"/>
      <c r="N879" s="1258"/>
    </row>
    <row r="880" spans="1:14">
      <c r="A880" s="1266" t="s">
        <v>129</v>
      </c>
      <c r="B880" s="1267"/>
      <c r="C880" s="1267"/>
      <c r="D880" s="73" t="e">
        <f>'Nom. Sic. Sem. 5'!#REF!</f>
        <v>#REF!</v>
      </c>
      <c r="E880" s="52"/>
      <c r="F880" s="54"/>
      <c r="G880" s="55"/>
      <c r="I880" s="1266" t="s">
        <v>129</v>
      </c>
      <c r="J880" s="1267"/>
      <c r="K880" s="1267"/>
      <c r="L880" s="73" t="e">
        <f>'Nom. Sic. Sem. 5'!#REF!</f>
        <v>#REF!</v>
      </c>
      <c r="M880" s="52"/>
      <c r="N880" s="54"/>
    </row>
    <row r="881" spans="1:14">
      <c r="A881" s="1307" t="s">
        <v>203</v>
      </c>
      <c r="B881" s="1267"/>
      <c r="C881" s="1267"/>
      <c r="D881" s="73" t="e">
        <f>'Nom. Sic. Sem. 5'!#REF!</f>
        <v>#REF!</v>
      </c>
      <c r="E881" s="73"/>
      <c r="F881" s="54"/>
      <c r="G881" s="55"/>
      <c r="I881" s="1307" t="s">
        <v>203</v>
      </c>
      <c r="J881" s="1267"/>
      <c r="K881" s="1267"/>
      <c r="L881" s="73" t="e">
        <f>'Nom. Sic. Sem. 5'!#REF!</f>
        <v>#REF!</v>
      </c>
      <c r="M881" s="73"/>
      <c r="N881" s="54"/>
    </row>
    <row r="882" spans="1:14">
      <c r="A882" s="72" t="s">
        <v>131</v>
      </c>
      <c r="B882" s="68"/>
      <c r="C882" s="68"/>
      <c r="D882" s="73" t="e">
        <f>'Nom. Sic. Sem. 5'!#REF!</f>
        <v>#REF!</v>
      </c>
      <c r="E882" s="52"/>
      <c r="F882" s="54"/>
      <c r="G882" s="55"/>
      <c r="I882" s="72" t="s">
        <v>131</v>
      </c>
      <c r="J882" s="68"/>
      <c r="K882" s="68"/>
      <c r="L882" s="73" t="e">
        <f>'Nom. Sic. Sem. 5'!#REF!</f>
        <v>#REF!</v>
      </c>
      <c r="M882" s="52"/>
      <c r="N882" s="54"/>
    </row>
    <row r="883" spans="1:14">
      <c r="A883" s="1266" t="s">
        <v>132</v>
      </c>
      <c r="B883" s="1267"/>
      <c r="C883" s="1267"/>
      <c r="D883" s="73" t="e">
        <f>'Nom. Sic. Sem. 5'!#REF!</f>
        <v>#REF!</v>
      </c>
      <c r="E883" s="52"/>
      <c r="F883" s="54"/>
      <c r="G883" s="55"/>
      <c r="I883" s="1266" t="s">
        <v>132</v>
      </c>
      <c r="J883" s="1267"/>
      <c r="K883" s="1267"/>
      <c r="L883" s="73" t="e">
        <f>'Nom. Sic. Sem. 5'!#REF!</f>
        <v>#REF!</v>
      </c>
      <c r="M883" s="52"/>
      <c r="N883" s="54"/>
    </row>
    <row r="884" spans="1:14">
      <c r="A884" s="1266" t="s">
        <v>133</v>
      </c>
      <c r="B884" s="1267"/>
      <c r="C884" s="1267"/>
      <c r="D884" s="73" t="e">
        <f>'Nom. Sic. Sem. 5'!#REF!</f>
        <v>#REF!</v>
      </c>
      <c r="E884" s="52"/>
      <c r="F884" s="54"/>
      <c r="G884" s="55"/>
      <c r="I884" s="1266" t="s">
        <v>133</v>
      </c>
      <c r="J884" s="1267"/>
      <c r="K884" s="1267"/>
      <c r="L884" s="73" t="e">
        <f>'Nom. Sic. Sem. 5'!#REF!</f>
        <v>#REF!</v>
      </c>
      <c r="M884" s="52"/>
      <c r="N884" s="54"/>
    </row>
    <row r="885" spans="1:14" ht="13.5" thickBot="1">
      <c r="A885" s="1268" t="s">
        <v>134</v>
      </c>
      <c r="B885" s="1257"/>
      <c r="C885" s="1257"/>
      <c r="D885" s="52"/>
      <c r="E885" s="1269" t="e">
        <f>SUM(D880:D884)</f>
        <v>#REF!</v>
      </c>
      <c r="F885" s="1258"/>
      <c r="G885" s="69"/>
      <c r="I885" s="1268" t="s">
        <v>134</v>
      </c>
      <c r="J885" s="1257"/>
      <c r="K885" s="1257"/>
      <c r="L885" s="52"/>
      <c r="M885" s="1269" t="e">
        <f>SUM(L880:L884)</f>
        <v>#REF!</v>
      </c>
      <c r="N885" s="1258"/>
    </row>
    <row r="886" spans="1:14" ht="20.25" customHeight="1" thickBot="1">
      <c r="A886" s="51"/>
      <c r="B886" s="1248" t="s">
        <v>104</v>
      </c>
      <c r="C886" s="1248"/>
      <c r="D886" s="1248"/>
      <c r="E886" s="1249" t="e">
        <f>(E878-E885)</f>
        <v>#REF!</v>
      </c>
      <c r="F886" s="1250"/>
      <c r="G886" s="69"/>
      <c r="I886" s="51"/>
      <c r="J886" s="1248" t="s">
        <v>104</v>
      </c>
      <c r="K886" s="1248"/>
      <c r="L886" s="1248"/>
      <c r="M886" s="1249" t="e">
        <f>(M878-M885)</f>
        <v>#REF!</v>
      </c>
      <c r="N886" s="1250"/>
    </row>
    <row r="887" spans="1:14">
      <c r="A887" s="51"/>
      <c r="B887" s="52"/>
      <c r="C887" s="52"/>
      <c r="D887" s="52"/>
      <c r="E887" s="52"/>
      <c r="F887" s="54"/>
      <c r="G887" s="55"/>
      <c r="I887" s="51"/>
      <c r="J887" s="52"/>
      <c r="K887" s="52"/>
      <c r="L887" s="52"/>
      <c r="M887" s="52"/>
      <c r="N887" s="54"/>
    </row>
    <row r="888" spans="1:14">
      <c r="A888" s="51"/>
      <c r="B888" s="52"/>
      <c r="C888" s="52"/>
      <c r="D888" s="52"/>
      <c r="E888" s="52"/>
      <c r="F888" s="54"/>
      <c r="G888" s="55"/>
      <c r="I888" s="51"/>
      <c r="J888" s="52"/>
      <c r="K888" s="52"/>
      <c r="L888" s="52"/>
      <c r="M888" s="52"/>
      <c r="N888" s="54"/>
    </row>
    <row r="889" spans="1:14">
      <c r="A889" s="1253"/>
      <c r="B889" s="1254"/>
      <c r="C889" s="1254"/>
      <c r="D889" s="52" t="s">
        <v>135</v>
      </c>
      <c r="E889" s="52"/>
      <c r="F889" s="54"/>
      <c r="G889" s="55"/>
      <c r="I889" s="1253"/>
      <c r="J889" s="1254"/>
      <c r="K889" s="1254"/>
      <c r="L889" s="52" t="s">
        <v>135</v>
      </c>
      <c r="M889" s="52"/>
      <c r="N889" s="54"/>
    </row>
    <row r="890" spans="1:14">
      <c r="A890" s="1255" t="s">
        <v>136</v>
      </c>
      <c r="B890" s="1256"/>
      <c r="C890" s="1256"/>
      <c r="D890" s="1257" t="s">
        <v>137</v>
      </c>
      <c r="E890" s="1257"/>
      <c r="F890" s="1258"/>
      <c r="G890" s="69"/>
      <c r="I890" s="1255" t="s">
        <v>136</v>
      </c>
      <c r="J890" s="1256"/>
      <c r="K890" s="1256"/>
      <c r="L890" s="1257" t="s">
        <v>137</v>
      </c>
      <c r="M890" s="1257"/>
      <c r="N890" s="1258"/>
    </row>
    <row r="891" spans="1:14" ht="13.5" thickBot="1">
      <c r="A891" s="75"/>
      <c r="B891" s="76"/>
      <c r="C891" s="76"/>
      <c r="D891" s="76"/>
      <c r="E891" s="76"/>
      <c r="F891" s="77"/>
      <c r="G891" s="55"/>
      <c r="I891" s="75"/>
      <c r="J891" s="76"/>
      <c r="K891" s="76"/>
      <c r="L891" s="76"/>
      <c r="M891" s="76"/>
      <c r="N891" s="77"/>
    </row>
    <row r="892" spans="1:14">
      <c r="A892" s="52"/>
      <c r="B892" s="52"/>
      <c r="C892" s="52"/>
      <c r="D892" s="52"/>
      <c r="E892" s="52"/>
      <c r="F892" s="52"/>
      <c r="G892" s="55"/>
      <c r="H892" s="52"/>
      <c r="I892" s="52"/>
      <c r="J892" s="52"/>
      <c r="K892" s="52"/>
      <c r="L892" s="52"/>
      <c r="M892" s="52"/>
      <c r="N892" s="52"/>
    </row>
    <row r="893" spans="1:14">
      <c r="G893" s="55"/>
    </row>
  </sheetData>
  <mergeCells count="1696">
    <mergeCell ref="A889:C889"/>
    <mergeCell ref="I889:K889"/>
    <mergeCell ref="A890:C890"/>
    <mergeCell ref="D890:F890"/>
    <mergeCell ref="I890:K890"/>
    <mergeCell ref="L890:N890"/>
    <mergeCell ref="A885:C885"/>
    <mergeCell ref="E885:F885"/>
    <mergeCell ref="I885:K885"/>
    <mergeCell ref="M885:N885"/>
    <mergeCell ref="B886:D886"/>
    <mergeCell ref="E886:F886"/>
    <mergeCell ref="J886:L886"/>
    <mergeCell ref="M886:N886"/>
    <mergeCell ref="A881:C881"/>
    <mergeCell ref="I881:K881"/>
    <mergeCell ref="A883:C883"/>
    <mergeCell ref="I883:K883"/>
    <mergeCell ref="A884:C884"/>
    <mergeCell ref="I884:K884"/>
    <mergeCell ref="A879:D879"/>
    <mergeCell ref="E879:F879"/>
    <mergeCell ref="I879:L879"/>
    <mergeCell ref="M879:N879"/>
    <mergeCell ref="A880:C880"/>
    <mergeCell ref="I880:K880"/>
    <mergeCell ref="B877:D877"/>
    <mergeCell ref="E877:F877"/>
    <mergeCell ref="J877:L877"/>
    <mergeCell ref="M877:N877"/>
    <mergeCell ref="B878:C878"/>
    <mergeCell ref="E878:F878"/>
    <mergeCell ref="J878:K878"/>
    <mergeCell ref="M878:N878"/>
    <mergeCell ref="E874:F874"/>
    <mergeCell ref="M874:N874"/>
    <mergeCell ref="E875:F875"/>
    <mergeCell ref="M875:N875"/>
    <mergeCell ref="E876:F876"/>
    <mergeCell ref="M876:N876"/>
    <mergeCell ref="E871:F871"/>
    <mergeCell ref="M871:N871"/>
    <mergeCell ref="E872:F872"/>
    <mergeCell ref="M872:N872"/>
    <mergeCell ref="E873:F873"/>
    <mergeCell ref="M873:N873"/>
    <mergeCell ref="A868:B868"/>
    <mergeCell ref="C868:F868"/>
    <mergeCell ref="I868:J868"/>
    <mergeCell ref="K868:N868"/>
    <mergeCell ref="E870:F870"/>
    <mergeCell ref="M870:N870"/>
    <mergeCell ref="A859:C859"/>
    <mergeCell ref="D859:F859"/>
    <mergeCell ref="I859:K859"/>
    <mergeCell ref="L859:N859"/>
    <mergeCell ref="A865:F865"/>
    <mergeCell ref="I865:N865"/>
    <mergeCell ref="B855:D855"/>
    <mergeCell ref="E855:F855"/>
    <mergeCell ref="J855:L855"/>
    <mergeCell ref="M855:N855"/>
    <mergeCell ref="A858:C858"/>
    <mergeCell ref="I858:K858"/>
    <mergeCell ref="A853:C853"/>
    <mergeCell ref="I853:K853"/>
    <mergeCell ref="A854:C854"/>
    <mergeCell ref="E854:F854"/>
    <mergeCell ref="I854:K854"/>
    <mergeCell ref="M854:N854"/>
    <mergeCell ref="A849:C849"/>
    <mergeCell ref="I849:K849"/>
    <mergeCell ref="A850:C850"/>
    <mergeCell ref="I850:K850"/>
    <mergeCell ref="A852:C852"/>
    <mergeCell ref="I852:K852"/>
    <mergeCell ref="B847:C847"/>
    <mergeCell ref="E847:F847"/>
    <mergeCell ref="J847:K847"/>
    <mergeCell ref="M847:N847"/>
    <mergeCell ref="A848:D848"/>
    <mergeCell ref="E848:F848"/>
    <mergeCell ref="I848:L848"/>
    <mergeCell ref="M848:N848"/>
    <mergeCell ref="E845:F845"/>
    <mergeCell ref="M845:N845"/>
    <mergeCell ref="B846:D846"/>
    <mergeCell ref="E846:F846"/>
    <mergeCell ref="J846:L846"/>
    <mergeCell ref="M846:N846"/>
    <mergeCell ref="E842:F842"/>
    <mergeCell ref="M842:N842"/>
    <mergeCell ref="E843:F843"/>
    <mergeCell ref="M843:N843"/>
    <mergeCell ref="E844:F844"/>
    <mergeCell ref="M844:N844"/>
    <mergeCell ref="E839:F839"/>
    <mergeCell ref="M839:N839"/>
    <mergeCell ref="E840:F840"/>
    <mergeCell ref="M840:N840"/>
    <mergeCell ref="E841:F841"/>
    <mergeCell ref="M841:N841"/>
    <mergeCell ref="A834:F834"/>
    <mergeCell ref="I834:N834"/>
    <mergeCell ref="A837:B837"/>
    <mergeCell ref="C837:F837"/>
    <mergeCell ref="I837:J837"/>
    <mergeCell ref="K837:N837"/>
    <mergeCell ref="A829:C829"/>
    <mergeCell ref="I829:K829"/>
    <mergeCell ref="A830:C830"/>
    <mergeCell ref="D830:F830"/>
    <mergeCell ref="I830:K830"/>
    <mergeCell ref="L830:N830"/>
    <mergeCell ref="A825:C825"/>
    <mergeCell ref="E825:F825"/>
    <mergeCell ref="I825:K825"/>
    <mergeCell ref="M825:N825"/>
    <mergeCell ref="B826:D826"/>
    <mergeCell ref="E826:F826"/>
    <mergeCell ref="J826:L826"/>
    <mergeCell ref="M826:N826"/>
    <mergeCell ref="A821:C821"/>
    <mergeCell ref="I821:K821"/>
    <mergeCell ref="A823:C823"/>
    <mergeCell ref="I823:K823"/>
    <mergeCell ref="A824:C824"/>
    <mergeCell ref="I824:K824"/>
    <mergeCell ref="A819:D819"/>
    <mergeCell ref="E819:F819"/>
    <mergeCell ref="I819:L819"/>
    <mergeCell ref="M819:N819"/>
    <mergeCell ref="A820:C820"/>
    <mergeCell ref="I820:K820"/>
    <mergeCell ref="B817:D817"/>
    <mergeCell ref="E817:F817"/>
    <mergeCell ref="J817:L817"/>
    <mergeCell ref="M817:N817"/>
    <mergeCell ref="B818:C818"/>
    <mergeCell ref="E818:F818"/>
    <mergeCell ref="J818:K818"/>
    <mergeCell ref="M818:N818"/>
    <mergeCell ref="E814:F814"/>
    <mergeCell ref="M814:N814"/>
    <mergeCell ref="E815:F815"/>
    <mergeCell ref="M815:N815"/>
    <mergeCell ref="E816:F816"/>
    <mergeCell ref="M816:N816"/>
    <mergeCell ref="E811:F811"/>
    <mergeCell ref="M811:N811"/>
    <mergeCell ref="E812:F812"/>
    <mergeCell ref="M812:N812"/>
    <mergeCell ref="E813:F813"/>
    <mergeCell ref="M813:N813"/>
    <mergeCell ref="A808:B808"/>
    <mergeCell ref="C808:F808"/>
    <mergeCell ref="I808:J808"/>
    <mergeCell ref="K808:N808"/>
    <mergeCell ref="E810:F810"/>
    <mergeCell ref="M810:N810"/>
    <mergeCell ref="A799:C799"/>
    <mergeCell ref="D799:F799"/>
    <mergeCell ref="I799:K799"/>
    <mergeCell ref="L799:N799"/>
    <mergeCell ref="A805:F805"/>
    <mergeCell ref="I805:N805"/>
    <mergeCell ref="B795:D795"/>
    <mergeCell ref="E795:F795"/>
    <mergeCell ref="J795:L795"/>
    <mergeCell ref="M795:N795"/>
    <mergeCell ref="A798:C798"/>
    <mergeCell ref="I798:K798"/>
    <mergeCell ref="A793:C793"/>
    <mergeCell ref="I793:K793"/>
    <mergeCell ref="A794:C794"/>
    <mergeCell ref="E794:F794"/>
    <mergeCell ref="I794:K794"/>
    <mergeCell ref="M794:N794"/>
    <mergeCell ref="A789:C789"/>
    <mergeCell ref="I789:K789"/>
    <mergeCell ref="A790:C790"/>
    <mergeCell ref="I790:K790"/>
    <mergeCell ref="A792:C792"/>
    <mergeCell ref="I792:K792"/>
    <mergeCell ref="B787:C787"/>
    <mergeCell ref="E787:F787"/>
    <mergeCell ref="J787:K787"/>
    <mergeCell ref="M787:N787"/>
    <mergeCell ref="A788:D788"/>
    <mergeCell ref="E788:F788"/>
    <mergeCell ref="I788:L788"/>
    <mergeCell ref="M788:N788"/>
    <mergeCell ref="E785:F785"/>
    <mergeCell ref="M785:N785"/>
    <mergeCell ref="B786:D786"/>
    <mergeCell ref="E786:F786"/>
    <mergeCell ref="J786:L786"/>
    <mergeCell ref="M786:N786"/>
    <mergeCell ref="E782:F782"/>
    <mergeCell ref="M782:N782"/>
    <mergeCell ref="E783:F783"/>
    <mergeCell ref="M783:N783"/>
    <mergeCell ref="E784:F784"/>
    <mergeCell ref="M784:N784"/>
    <mergeCell ref="E779:F779"/>
    <mergeCell ref="M779:N779"/>
    <mergeCell ref="E780:F780"/>
    <mergeCell ref="M780:N780"/>
    <mergeCell ref="E781:F781"/>
    <mergeCell ref="M781:N781"/>
    <mergeCell ref="A774:F774"/>
    <mergeCell ref="I774:N774"/>
    <mergeCell ref="A777:B777"/>
    <mergeCell ref="C777:F777"/>
    <mergeCell ref="I777:J777"/>
    <mergeCell ref="K777:N777"/>
    <mergeCell ref="A769:C769"/>
    <mergeCell ref="I769:K769"/>
    <mergeCell ref="A770:C770"/>
    <mergeCell ref="D770:F770"/>
    <mergeCell ref="I770:K770"/>
    <mergeCell ref="L770:N770"/>
    <mergeCell ref="A765:C765"/>
    <mergeCell ref="E765:F765"/>
    <mergeCell ref="I765:K765"/>
    <mergeCell ref="M765:N765"/>
    <mergeCell ref="B766:D766"/>
    <mergeCell ref="E766:F766"/>
    <mergeCell ref="J766:L766"/>
    <mergeCell ref="M766:N766"/>
    <mergeCell ref="A761:C761"/>
    <mergeCell ref="I761:K761"/>
    <mergeCell ref="A763:C763"/>
    <mergeCell ref="I763:K763"/>
    <mergeCell ref="A764:C764"/>
    <mergeCell ref="I764:K764"/>
    <mergeCell ref="A759:D759"/>
    <mergeCell ref="E759:F759"/>
    <mergeCell ref="I759:L759"/>
    <mergeCell ref="M759:N759"/>
    <mergeCell ref="A760:C760"/>
    <mergeCell ref="I760:K760"/>
    <mergeCell ref="B757:D757"/>
    <mergeCell ref="E757:F757"/>
    <mergeCell ref="J757:L757"/>
    <mergeCell ref="M757:N757"/>
    <mergeCell ref="B758:C758"/>
    <mergeCell ref="E758:F758"/>
    <mergeCell ref="J758:K758"/>
    <mergeCell ref="M758:N758"/>
    <mergeCell ref="E754:F754"/>
    <mergeCell ref="M754:N754"/>
    <mergeCell ref="E755:F755"/>
    <mergeCell ref="M755:N755"/>
    <mergeCell ref="E756:F756"/>
    <mergeCell ref="M756:N756"/>
    <mergeCell ref="E751:F751"/>
    <mergeCell ref="M751:N751"/>
    <mergeCell ref="E752:F752"/>
    <mergeCell ref="M752:N752"/>
    <mergeCell ref="E753:F753"/>
    <mergeCell ref="M753:N753"/>
    <mergeCell ref="A748:B748"/>
    <mergeCell ref="C748:F748"/>
    <mergeCell ref="I748:J748"/>
    <mergeCell ref="K748:N748"/>
    <mergeCell ref="E750:F750"/>
    <mergeCell ref="M750:N750"/>
    <mergeCell ref="A744:C744"/>
    <mergeCell ref="D744:F744"/>
    <mergeCell ref="I744:K744"/>
    <mergeCell ref="L744:N744"/>
    <mergeCell ref="A745:F745"/>
    <mergeCell ref="I745:N745"/>
    <mergeCell ref="A741:C741"/>
    <mergeCell ref="I741:K741"/>
    <mergeCell ref="A742:C742"/>
    <mergeCell ref="D742:F742"/>
    <mergeCell ref="I742:K742"/>
    <mergeCell ref="L742:N742"/>
    <mergeCell ref="A737:C737"/>
    <mergeCell ref="E737:F737"/>
    <mergeCell ref="I737:K737"/>
    <mergeCell ref="M737:N737"/>
    <mergeCell ref="B738:D738"/>
    <mergeCell ref="E738:F738"/>
    <mergeCell ref="J738:L738"/>
    <mergeCell ref="M738:N738"/>
    <mergeCell ref="A733:C733"/>
    <mergeCell ref="I733:K733"/>
    <mergeCell ref="A735:C735"/>
    <mergeCell ref="I735:K735"/>
    <mergeCell ref="A736:C736"/>
    <mergeCell ref="I736:K736"/>
    <mergeCell ref="A731:D731"/>
    <mergeCell ref="E731:F731"/>
    <mergeCell ref="I731:L731"/>
    <mergeCell ref="M731:N731"/>
    <mergeCell ref="A732:C732"/>
    <mergeCell ref="I732:K732"/>
    <mergeCell ref="B729:D729"/>
    <mergeCell ref="E729:F729"/>
    <mergeCell ref="J729:L729"/>
    <mergeCell ref="M729:N729"/>
    <mergeCell ref="B730:C730"/>
    <mergeCell ref="E730:F730"/>
    <mergeCell ref="J730:K730"/>
    <mergeCell ref="M730:N730"/>
    <mergeCell ref="E726:F726"/>
    <mergeCell ref="M726:N726"/>
    <mergeCell ref="E727:F727"/>
    <mergeCell ref="M727:N727"/>
    <mergeCell ref="E728:F728"/>
    <mergeCell ref="M728:N728"/>
    <mergeCell ref="E723:F723"/>
    <mergeCell ref="M723:N723"/>
    <mergeCell ref="E724:F724"/>
    <mergeCell ref="M724:N724"/>
    <mergeCell ref="E725:F725"/>
    <mergeCell ref="M725:N725"/>
    <mergeCell ref="A720:B720"/>
    <mergeCell ref="C720:F720"/>
    <mergeCell ref="I720:J720"/>
    <mergeCell ref="K720:N720"/>
    <mergeCell ref="E722:F722"/>
    <mergeCell ref="M722:N722"/>
    <mergeCell ref="A713:C713"/>
    <mergeCell ref="D713:F713"/>
    <mergeCell ref="I713:K713"/>
    <mergeCell ref="L713:N713"/>
    <mergeCell ref="A717:F717"/>
    <mergeCell ref="I717:N717"/>
    <mergeCell ref="B709:D709"/>
    <mergeCell ref="E709:F709"/>
    <mergeCell ref="J709:L709"/>
    <mergeCell ref="M709:N709"/>
    <mergeCell ref="A712:C712"/>
    <mergeCell ref="I712:K712"/>
    <mergeCell ref="A707:C707"/>
    <mergeCell ref="I707:K707"/>
    <mergeCell ref="A708:C708"/>
    <mergeCell ref="E708:F708"/>
    <mergeCell ref="I708:K708"/>
    <mergeCell ref="M708:N708"/>
    <mergeCell ref="A703:C703"/>
    <mergeCell ref="I703:K703"/>
    <mergeCell ref="A704:C704"/>
    <mergeCell ref="I704:K704"/>
    <mergeCell ref="A706:C706"/>
    <mergeCell ref="I706:K706"/>
    <mergeCell ref="B701:C701"/>
    <mergeCell ref="E701:F701"/>
    <mergeCell ref="J701:K701"/>
    <mergeCell ref="M701:N701"/>
    <mergeCell ref="A702:D702"/>
    <mergeCell ref="E702:F702"/>
    <mergeCell ref="I702:L702"/>
    <mergeCell ref="M702:N702"/>
    <mergeCell ref="E699:F699"/>
    <mergeCell ref="M699:N699"/>
    <mergeCell ref="B700:D700"/>
    <mergeCell ref="E700:F700"/>
    <mergeCell ref="J700:L700"/>
    <mergeCell ref="M700:N700"/>
    <mergeCell ref="E696:F696"/>
    <mergeCell ref="M696:N696"/>
    <mergeCell ref="E697:F697"/>
    <mergeCell ref="M697:N697"/>
    <mergeCell ref="E698:F698"/>
    <mergeCell ref="M698:N698"/>
    <mergeCell ref="E693:F693"/>
    <mergeCell ref="M693:N693"/>
    <mergeCell ref="E694:F694"/>
    <mergeCell ref="M694:N694"/>
    <mergeCell ref="E695:F695"/>
    <mergeCell ref="M695:N695"/>
    <mergeCell ref="A688:F688"/>
    <mergeCell ref="I688:N688"/>
    <mergeCell ref="A691:B691"/>
    <mergeCell ref="C691:F691"/>
    <mergeCell ref="I691:J691"/>
    <mergeCell ref="K691:N691"/>
    <mergeCell ref="A684:C684"/>
    <mergeCell ref="I684:K684"/>
    <mergeCell ref="A685:C685"/>
    <mergeCell ref="D685:F685"/>
    <mergeCell ref="I685:K685"/>
    <mergeCell ref="L685:N685"/>
    <mergeCell ref="A680:C680"/>
    <mergeCell ref="E680:F680"/>
    <mergeCell ref="I680:K680"/>
    <mergeCell ref="M680:N680"/>
    <mergeCell ref="B681:D681"/>
    <mergeCell ref="E681:F681"/>
    <mergeCell ref="J681:L681"/>
    <mergeCell ref="M681:N681"/>
    <mergeCell ref="A676:C676"/>
    <mergeCell ref="I676:K676"/>
    <mergeCell ref="A678:C678"/>
    <mergeCell ref="I678:K678"/>
    <mergeCell ref="A679:C679"/>
    <mergeCell ref="I679:K679"/>
    <mergeCell ref="A674:D674"/>
    <mergeCell ref="E674:F674"/>
    <mergeCell ref="I674:L674"/>
    <mergeCell ref="M674:N674"/>
    <mergeCell ref="A675:C675"/>
    <mergeCell ref="I675:K675"/>
    <mergeCell ref="B672:D672"/>
    <mergeCell ref="E672:F672"/>
    <mergeCell ref="J672:L672"/>
    <mergeCell ref="M672:N672"/>
    <mergeCell ref="B673:C673"/>
    <mergeCell ref="E673:F673"/>
    <mergeCell ref="J673:K673"/>
    <mergeCell ref="M673:N673"/>
    <mergeCell ref="E669:F669"/>
    <mergeCell ref="M669:N669"/>
    <mergeCell ref="E670:F670"/>
    <mergeCell ref="M670:N670"/>
    <mergeCell ref="E671:F671"/>
    <mergeCell ref="M671:N671"/>
    <mergeCell ref="E666:F666"/>
    <mergeCell ref="M666:N666"/>
    <mergeCell ref="E667:F667"/>
    <mergeCell ref="M667:N667"/>
    <mergeCell ref="E668:F668"/>
    <mergeCell ref="M668:N668"/>
    <mergeCell ref="A663:B663"/>
    <mergeCell ref="C663:F663"/>
    <mergeCell ref="I663:J663"/>
    <mergeCell ref="K663:N663"/>
    <mergeCell ref="E665:F665"/>
    <mergeCell ref="M665:N665"/>
    <mergeCell ref="A656:C656"/>
    <mergeCell ref="D656:F656"/>
    <mergeCell ref="I656:K656"/>
    <mergeCell ref="L656:N656"/>
    <mergeCell ref="A660:F660"/>
    <mergeCell ref="I660:N660"/>
    <mergeCell ref="B652:D652"/>
    <mergeCell ref="E652:F652"/>
    <mergeCell ref="J652:L652"/>
    <mergeCell ref="M652:N652"/>
    <mergeCell ref="A655:C655"/>
    <mergeCell ref="I655:K655"/>
    <mergeCell ref="A650:C650"/>
    <mergeCell ref="I650:K650"/>
    <mergeCell ref="A651:C651"/>
    <mergeCell ref="E651:F651"/>
    <mergeCell ref="I651:K651"/>
    <mergeCell ref="M651:N651"/>
    <mergeCell ref="A646:C646"/>
    <mergeCell ref="I646:K646"/>
    <mergeCell ref="A647:C647"/>
    <mergeCell ref="I647:K647"/>
    <mergeCell ref="A649:C649"/>
    <mergeCell ref="I649:K649"/>
    <mergeCell ref="B644:C644"/>
    <mergeCell ref="E644:F644"/>
    <mergeCell ref="J644:K644"/>
    <mergeCell ref="M644:N644"/>
    <mergeCell ref="A645:D645"/>
    <mergeCell ref="E645:F645"/>
    <mergeCell ref="I645:L645"/>
    <mergeCell ref="M645:N645"/>
    <mergeCell ref="E642:F642"/>
    <mergeCell ref="M642:N642"/>
    <mergeCell ref="B643:D643"/>
    <mergeCell ref="E643:F643"/>
    <mergeCell ref="J643:L643"/>
    <mergeCell ref="M643:N643"/>
    <mergeCell ref="E639:F639"/>
    <mergeCell ref="M639:N639"/>
    <mergeCell ref="E640:F640"/>
    <mergeCell ref="M640:N640"/>
    <mergeCell ref="E641:F641"/>
    <mergeCell ref="M641:N641"/>
    <mergeCell ref="E636:F636"/>
    <mergeCell ref="M636:N636"/>
    <mergeCell ref="E637:F637"/>
    <mergeCell ref="M637:N637"/>
    <mergeCell ref="E638:F638"/>
    <mergeCell ref="M638:N638"/>
    <mergeCell ref="E630:F630"/>
    <mergeCell ref="M630:N630"/>
    <mergeCell ref="A631:F631"/>
    <mergeCell ref="I631:N631"/>
    <mergeCell ref="A634:B634"/>
    <mergeCell ref="C634:F634"/>
    <mergeCell ref="I634:J634"/>
    <mergeCell ref="K634:N634"/>
    <mergeCell ref="A627:C627"/>
    <mergeCell ref="I627:K627"/>
    <mergeCell ref="A628:C628"/>
    <mergeCell ref="D628:F628"/>
    <mergeCell ref="I628:K628"/>
    <mergeCell ref="L628:N628"/>
    <mergeCell ref="A623:C623"/>
    <mergeCell ref="E623:F623"/>
    <mergeCell ref="I623:K623"/>
    <mergeCell ref="M623:N623"/>
    <mergeCell ref="B624:D624"/>
    <mergeCell ref="E624:F624"/>
    <mergeCell ref="J624:L624"/>
    <mergeCell ref="M624:N624"/>
    <mergeCell ref="A619:C619"/>
    <mergeCell ref="I619:K619"/>
    <mergeCell ref="A621:C621"/>
    <mergeCell ref="I621:K621"/>
    <mergeCell ref="A622:C622"/>
    <mergeCell ref="I622:K622"/>
    <mergeCell ref="A617:D617"/>
    <mergeCell ref="E617:F617"/>
    <mergeCell ref="I617:L617"/>
    <mergeCell ref="M617:N617"/>
    <mergeCell ref="A618:C618"/>
    <mergeCell ref="I618:K618"/>
    <mergeCell ref="B615:D615"/>
    <mergeCell ref="E615:F615"/>
    <mergeCell ref="J615:L615"/>
    <mergeCell ref="M615:N615"/>
    <mergeCell ref="B616:C616"/>
    <mergeCell ref="E616:F616"/>
    <mergeCell ref="J616:K616"/>
    <mergeCell ref="M616:N616"/>
    <mergeCell ref="E612:F612"/>
    <mergeCell ref="M612:N612"/>
    <mergeCell ref="E613:F613"/>
    <mergeCell ref="M613:N613"/>
    <mergeCell ref="E614:F614"/>
    <mergeCell ref="M614:N614"/>
    <mergeCell ref="E609:F609"/>
    <mergeCell ref="M609:N609"/>
    <mergeCell ref="E610:F610"/>
    <mergeCell ref="M610:N610"/>
    <mergeCell ref="E611:F611"/>
    <mergeCell ref="M611:N611"/>
    <mergeCell ref="A606:B606"/>
    <mergeCell ref="C606:F606"/>
    <mergeCell ref="I606:J606"/>
    <mergeCell ref="K606:N606"/>
    <mergeCell ref="E608:F608"/>
    <mergeCell ref="M608:N608"/>
    <mergeCell ref="A599:C599"/>
    <mergeCell ref="D599:F599"/>
    <mergeCell ref="I599:K599"/>
    <mergeCell ref="L599:N599"/>
    <mergeCell ref="A603:F603"/>
    <mergeCell ref="I603:N603"/>
    <mergeCell ref="B595:D595"/>
    <mergeCell ref="E595:F595"/>
    <mergeCell ref="J595:L595"/>
    <mergeCell ref="M595:N595"/>
    <mergeCell ref="A598:C598"/>
    <mergeCell ref="I598:K598"/>
    <mergeCell ref="A593:C593"/>
    <mergeCell ref="I593:K593"/>
    <mergeCell ref="A594:C594"/>
    <mergeCell ref="E594:F594"/>
    <mergeCell ref="I594:K594"/>
    <mergeCell ref="M594:N594"/>
    <mergeCell ref="A589:C589"/>
    <mergeCell ref="I589:K589"/>
    <mergeCell ref="A590:C590"/>
    <mergeCell ref="I590:K590"/>
    <mergeCell ref="A592:C592"/>
    <mergeCell ref="I592:K592"/>
    <mergeCell ref="B587:C587"/>
    <mergeCell ref="E587:F587"/>
    <mergeCell ref="J587:K587"/>
    <mergeCell ref="M587:N587"/>
    <mergeCell ref="A588:D588"/>
    <mergeCell ref="E588:F588"/>
    <mergeCell ref="I588:L588"/>
    <mergeCell ref="M588:N588"/>
    <mergeCell ref="E585:F585"/>
    <mergeCell ref="M585:N585"/>
    <mergeCell ref="B586:D586"/>
    <mergeCell ref="E586:F586"/>
    <mergeCell ref="J586:L586"/>
    <mergeCell ref="M586:N586"/>
    <mergeCell ref="E582:F582"/>
    <mergeCell ref="M582:N582"/>
    <mergeCell ref="E583:F583"/>
    <mergeCell ref="M583:N583"/>
    <mergeCell ref="E584:F584"/>
    <mergeCell ref="M584:N584"/>
    <mergeCell ref="E579:F579"/>
    <mergeCell ref="M579:N579"/>
    <mergeCell ref="E580:F580"/>
    <mergeCell ref="M580:N580"/>
    <mergeCell ref="E581:F581"/>
    <mergeCell ref="M581:N581"/>
    <mergeCell ref="A574:F574"/>
    <mergeCell ref="I574:N574"/>
    <mergeCell ref="A577:B577"/>
    <mergeCell ref="C577:F577"/>
    <mergeCell ref="I577:J577"/>
    <mergeCell ref="K577:N577"/>
    <mergeCell ref="A568:C568"/>
    <mergeCell ref="I568:K568"/>
    <mergeCell ref="A569:C569"/>
    <mergeCell ref="D569:F569"/>
    <mergeCell ref="I569:K569"/>
    <mergeCell ref="L569:N569"/>
    <mergeCell ref="A564:C564"/>
    <mergeCell ref="E564:F564"/>
    <mergeCell ref="I564:K564"/>
    <mergeCell ref="M564:N564"/>
    <mergeCell ref="B565:D565"/>
    <mergeCell ref="E565:F565"/>
    <mergeCell ref="J565:L565"/>
    <mergeCell ref="M565:N565"/>
    <mergeCell ref="A560:C560"/>
    <mergeCell ref="I560:K560"/>
    <mergeCell ref="A562:C562"/>
    <mergeCell ref="I562:K562"/>
    <mergeCell ref="A563:C563"/>
    <mergeCell ref="I563:K563"/>
    <mergeCell ref="A558:D558"/>
    <mergeCell ref="E558:F558"/>
    <mergeCell ref="I558:L558"/>
    <mergeCell ref="M558:N558"/>
    <mergeCell ref="A559:C559"/>
    <mergeCell ref="I559:K559"/>
    <mergeCell ref="B556:D556"/>
    <mergeCell ref="E556:F556"/>
    <mergeCell ref="J556:L556"/>
    <mergeCell ref="M556:N556"/>
    <mergeCell ref="B557:C557"/>
    <mergeCell ref="E557:F557"/>
    <mergeCell ref="J557:K557"/>
    <mergeCell ref="M557:N557"/>
    <mergeCell ref="E553:F553"/>
    <mergeCell ref="M553:N553"/>
    <mergeCell ref="E554:F554"/>
    <mergeCell ref="M554:N554"/>
    <mergeCell ref="E555:F555"/>
    <mergeCell ref="M555:N555"/>
    <mergeCell ref="E550:F550"/>
    <mergeCell ref="M550:N550"/>
    <mergeCell ref="E551:F551"/>
    <mergeCell ref="M551:N551"/>
    <mergeCell ref="E552:F552"/>
    <mergeCell ref="M552:N552"/>
    <mergeCell ref="A547:B547"/>
    <mergeCell ref="C547:F547"/>
    <mergeCell ref="I547:J547"/>
    <mergeCell ref="K547:N547"/>
    <mergeCell ref="E549:F549"/>
    <mergeCell ref="M549:N549"/>
    <mergeCell ref="A541:C541"/>
    <mergeCell ref="D541:F541"/>
    <mergeCell ref="I541:K541"/>
    <mergeCell ref="L541:N541"/>
    <mergeCell ref="A544:F544"/>
    <mergeCell ref="I544:N544"/>
    <mergeCell ref="B537:D537"/>
    <mergeCell ref="E537:F537"/>
    <mergeCell ref="J537:L537"/>
    <mergeCell ref="M537:N537"/>
    <mergeCell ref="A540:C540"/>
    <mergeCell ref="I540:K540"/>
    <mergeCell ref="A535:C535"/>
    <mergeCell ref="I535:K535"/>
    <mergeCell ref="A536:C536"/>
    <mergeCell ref="E536:F536"/>
    <mergeCell ref="I536:K536"/>
    <mergeCell ref="M536:N536"/>
    <mergeCell ref="A531:C531"/>
    <mergeCell ref="I531:K531"/>
    <mergeCell ref="A532:C532"/>
    <mergeCell ref="I532:K532"/>
    <mergeCell ref="A534:C534"/>
    <mergeCell ref="I534:K534"/>
    <mergeCell ref="B529:C529"/>
    <mergeCell ref="E529:F529"/>
    <mergeCell ref="J529:K529"/>
    <mergeCell ref="M529:N529"/>
    <mergeCell ref="A530:D530"/>
    <mergeCell ref="E530:F530"/>
    <mergeCell ref="I530:L530"/>
    <mergeCell ref="M530:N530"/>
    <mergeCell ref="E527:F527"/>
    <mergeCell ref="M527:N527"/>
    <mergeCell ref="B528:D528"/>
    <mergeCell ref="E528:F528"/>
    <mergeCell ref="J528:L528"/>
    <mergeCell ref="M528:N528"/>
    <mergeCell ref="E524:F524"/>
    <mergeCell ref="M524:N524"/>
    <mergeCell ref="E525:F525"/>
    <mergeCell ref="M525:N525"/>
    <mergeCell ref="E526:F526"/>
    <mergeCell ref="M526:N526"/>
    <mergeCell ref="E521:F521"/>
    <mergeCell ref="M521:N521"/>
    <mergeCell ref="E522:F522"/>
    <mergeCell ref="M522:N522"/>
    <mergeCell ref="E523:F523"/>
    <mergeCell ref="M523:N523"/>
    <mergeCell ref="A516:F516"/>
    <mergeCell ref="I516:N516"/>
    <mergeCell ref="A519:B519"/>
    <mergeCell ref="C519:F519"/>
    <mergeCell ref="I519:J519"/>
    <mergeCell ref="K519:N519"/>
    <mergeCell ref="A511:C511"/>
    <mergeCell ref="I511:K511"/>
    <mergeCell ref="A512:C512"/>
    <mergeCell ref="D512:F512"/>
    <mergeCell ref="I512:K512"/>
    <mergeCell ref="L512:N512"/>
    <mergeCell ref="A507:C507"/>
    <mergeCell ref="E507:F507"/>
    <mergeCell ref="I507:K507"/>
    <mergeCell ref="M507:N507"/>
    <mergeCell ref="B508:D508"/>
    <mergeCell ref="E508:F508"/>
    <mergeCell ref="J508:L508"/>
    <mergeCell ref="M508:N508"/>
    <mergeCell ref="A503:C503"/>
    <mergeCell ref="I503:K503"/>
    <mergeCell ref="A505:C505"/>
    <mergeCell ref="I505:K505"/>
    <mergeCell ref="A506:C506"/>
    <mergeCell ref="I506:K506"/>
    <mergeCell ref="A501:D501"/>
    <mergeCell ref="E501:F501"/>
    <mergeCell ref="I501:L501"/>
    <mergeCell ref="M501:N501"/>
    <mergeCell ref="A502:C502"/>
    <mergeCell ref="I502:K502"/>
    <mergeCell ref="B499:D499"/>
    <mergeCell ref="E499:F499"/>
    <mergeCell ref="J499:L499"/>
    <mergeCell ref="M499:N499"/>
    <mergeCell ref="B500:C500"/>
    <mergeCell ref="E500:F500"/>
    <mergeCell ref="J500:K500"/>
    <mergeCell ref="M500:N500"/>
    <mergeCell ref="E496:F496"/>
    <mergeCell ref="M496:N496"/>
    <mergeCell ref="E497:F497"/>
    <mergeCell ref="M497:N497"/>
    <mergeCell ref="E498:F498"/>
    <mergeCell ref="M498:N498"/>
    <mergeCell ref="E493:F493"/>
    <mergeCell ref="M493:N493"/>
    <mergeCell ref="E494:F494"/>
    <mergeCell ref="M494:N494"/>
    <mergeCell ref="E495:F495"/>
    <mergeCell ref="M495:N495"/>
    <mergeCell ref="A490:B490"/>
    <mergeCell ref="C490:F490"/>
    <mergeCell ref="I490:J490"/>
    <mergeCell ref="K490:N490"/>
    <mergeCell ref="E492:F492"/>
    <mergeCell ref="M492:N492"/>
    <mergeCell ref="A486:D486"/>
    <mergeCell ref="E486:F486"/>
    <mergeCell ref="I486:L486"/>
    <mergeCell ref="M486:N486"/>
    <mergeCell ref="A487:F487"/>
    <mergeCell ref="I487:N487"/>
    <mergeCell ref="A483:C483"/>
    <mergeCell ref="I483:K483"/>
    <mergeCell ref="A484:C484"/>
    <mergeCell ref="D484:F484"/>
    <mergeCell ref="I484:K484"/>
    <mergeCell ref="L484:N484"/>
    <mergeCell ref="A479:C479"/>
    <mergeCell ref="E479:F479"/>
    <mergeCell ref="I479:K479"/>
    <mergeCell ref="M479:N479"/>
    <mergeCell ref="B480:D480"/>
    <mergeCell ref="E480:F480"/>
    <mergeCell ref="J480:L480"/>
    <mergeCell ref="M480:N480"/>
    <mergeCell ref="A475:C475"/>
    <mergeCell ref="I475:K475"/>
    <mergeCell ref="A477:C477"/>
    <mergeCell ref="I477:K477"/>
    <mergeCell ref="A478:C478"/>
    <mergeCell ref="I478:K478"/>
    <mergeCell ref="A473:D473"/>
    <mergeCell ref="E473:F473"/>
    <mergeCell ref="I473:L473"/>
    <mergeCell ref="M473:N473"/>
    <mergeCell ref="A474:C474"/>
    <mergeCell ref="I474:K474"/>
    <mergeCell ref="B471:D471"/>
    <mergeCell ref="E471:F471"/>
    <mergeCell ref="J471:L471"/>
    <mergeCell ref="M471:N471"/>
    <mergeCell ref="B472:C472"/>
    <mergeCell ref="E472:F472"/>
    <mergeCell ref="J472:K472"/>
    <mergeCell ref="M472:N472"/>
    <mergeCell ref="E468:F468"/>
    <mergeCell ref="M468:N468"/>
    <mergeCell ref="E469:F469"/>
    <mergeCell ref="M469:N469"/>
    <mergeCell ref="E470:F470"/>
    <mergeCell ref="M470:N470"/>
    <mergeCell ref="E465:F465"/>
    <mergeCell ref="M465:N465"/>
    <mergeCell ref="E466:F466"/>
    <mergeCell ref="M466:N466"/>
    <mergeCell ref="E467:F467"/>
    <mergeCell ref="M467:N467"/>
    <mergeCell ref="A462:B462"/>
    <mergeCell ref="C462:F462"/>
    <mergeCell ref="I462:J462"/>
    <mergeCell ref="K462:N462"/>
    <mergeCell ref="E464:F464"/>
    <mergeCell ref="M464:N464"/>
    <mergeCell ref="A455:C455"/>
    <mergeCell ref="D455:F455"/>
    <mergeCell ref="I455:K455"/>
    <mergeCell ref="L455:N455"/>
    <mergeCell ref="A459:F459"/>
    <mergeCell ref="I459:N459"/>
    <mergeCell ref="B451:D451"/>
    <mergeCell ref="E451:F451"/>
    <mergeCell ref="J451:L451"/>
    <mergeCell ref="M451:N451"/>
    <mergeCell ref="A454:C454"/>
    <mergeCell ref="I454:K454"/>
    <mergeCell ref="A449:C449"/>
    <mergeCell ref="I449:K449"/>
    <mergeCell ref="A450:C450"/>
    <mergeCell ref="E450:F450"/>
    <mergeCell ref="I450:K450"/>
    <mergeCell ref="M450:N450"/>
    <mergeCell ref="A445:C445"/>
    <mergeCell ref="I445:K445"/>
    <mergeCell ref="A446:C446"/>
    <mergeCell ref="I446:K446"/>
    <mergeCell ref="A448:C448"/>
    <mergeCell ref="I448:K448"/>
    <mergeCell ref="B443:C443"/>
    <mergeCell ref="E443:F443"/>
    <mergeCell ref="J443:K443"/>
    <mergeCell ref="M443:N443"/>
    <mergeCell ref="A444:D444"/>
    <mergeCell ref="E444:F444"/>
    <mergeCell ref="I444:L444"/>
    <mergeCell ref="M444:N444"/>
    <mergeCell ref="E441:F441"/>
    <mergeCell ref="M441:N441"/>
    <mergeCell ref="B442:D442"/>
    <mergeCell ref="E442:F442"/>
    <mergeCell ref="J442:L442"/>
    <mergeCell ref="M442:N442"/>
    <mergeCell ref="E438:F438"/>
    <mergeCell ref="M438:N438"/>
    <mergeCell ref="E439:F439"/>
    <mergeCell ref="M439:N439"/>
    <mergeCell ref="E440:F440"/>
    <mergeCell ref="M440:N440"/>
    <mergeCell ref="E435:F435"/>
    <mergeCell ref="M435:N435"/>
    <mergeCell ref="E436:F436"/>
    <mergeCell ref="M436:N436"/>
    <mergeCell ref="E437:F437"/>
    <mergeCell ref="M437:N437"/>
    <mergeCell ref="A430:F430"/>
    <mergeCell ref="I430:N430"/>
    <mergeCell ref="A433:B433"/>
    <mergeCell ref="C433:F433"/>
    <mergeCell ref="I433:J433"/>
    <mergeCell ref="K433:N433"/>
    <mergeCell ref="A426:C426"/>
    <mergeCell ref="D426:F426"/>
    <mergeCell ref="I426:K426"/>
    <mergeCell ref="L426:N426"/>
    <mergeCell ref="E429:F429"/>
    <mergeCell ref="M429:N429"/>
    <mergeCell ref="B422:D422"/>
    <mergeCell ref="E422:F422"/>
    <mergeCell ref="J422:L422"/>
    <mergeCell ref="M422:N422"/>
    <mergeCell ref="A425:C425"/>
    <mergeCell ref="I425:K425"/>
    <mergeCell ref="A420:C420"/>
    <mergeCell ref="I420:K420"/>
    <mergeCell ref="A421:C421"/>
    <mergeCell ref="E421:F421"/>
    <mergeCell ref="I421:K421"/>
    <mergeCell ref="M421:N421"/>
    <mergeCell ref="A416:C416"/>
    <mergeCell ref="I416:K416"/>
    <mergeCell ref="A417:C417"/>
    <mergeCell ref="I417:K417"/>
    <mergeCell ref="A419:C419"/>
    <mergeCell ref="I419:K419"/>
    <mergeCell ref="B414:C414"/>
    <mergeCell ref="E414:F414"/>
    <mergeCell ref="J414:K414"/>
    <mergeCell ref="M414:N414"/>
    <mergeCell ref="A415:D415"/>
    <mergeCell ref="E415:F415"/>
    <mergeCell ref="I415:L415"/>
    <mergeCell ref="M415:N415"/>
    <mergeCell ref="E412:F412"/>
    <mergeCell ref="M412:N412"/>
    <mergeCell ref="B413:D413"/>
    <mergeCell ref="E413:F413"/>
    <mergeCell ref="J413:L413"/>
    <mergeCell ref="M413:N413"/>
    <mergeCell ref="E409:F409"/>
    <mergeCell ref="M409:N409"/>
    <mergeCell ref="E410:F410"/>
    <mergeCell ref="M410:N410"/>
    <mergeCell ref="E411:F411"/>
    <mergeCell ref="M411:N411"/>
    <mergeCell ref="E406:F406"/>
    <mergeCell ref="M406:N406"/>
    <mergeCell ref="E407:F407"/>
    <mergeCell ref="M407:N407"/>
    <mergeCell ref="E408:F408"/>
    <mergeCell ref="M408:N408"/>
    <mergeCell ref="A400:C400"/>
    <mergeCell ref="I400:K400"/>
    <mergeCell ref="A401:F401"/>
    <mergeCell ref="I401:N401"/>
    <mergeCell ref="A404:B404"/>
    <mergeCell ref="C404:F404"/>
    <mergeCell ref="I404:J404"/>
    <mergeCell ref="K404:N404"/>
    <mergeCell ref="A397:C397"/>
    <mergeCell ref="I397:K397"/>
    <mergeCell ref="A398:C398"/>
    <mergeCell ref="D398:F398"/>
    <mergeCell ref="I398:K398"/>
    <mergeCell ref="L398:N398"/>
    <mergeCell ref="A393:C393"/>
    <mergeCell ref="E393:F393"/>
    <mergeCell ref="I393:K393"/>
    <mergeCell ref="M393:N393"/>
    <mergeCell ref="B394:D394"/>
    <mergeCell ref="E394:F394"/>
    <mergeCell ref="J394:L394"/>
    <mergeCell ref="M394:N394"/>
    <mergeCell ref="A389:C389"/>
    <mergeCell ref="I389:K389"/>
    <mergeCell ref="A391:C391"/>
    <mergeCell ref="I391:K391"/>
    <mergeCell ref="A392:C392"/>
    <mergeCell ref="I392:K392"/>
    <mergeCell ref="A387:D387"/>
    <mergeCell ref="E387:F387"/>
    <mergeCell ref="I387:L387"/>
    <mergeCell ref="M387:N387"/>
    <mergeCell ref="A388:C388"/>
    <mergeCell ref="I388:K388"/>
    <mergeCell ref="B385:D385"/>
    <mergeCell ref="E385:F385"/>
    <mergeCell ref="J385:L385"/>
    <mergeCell ref="M385:N385"/>
    <mergeCell ref="B386:C386"/>
    <mergeCell ref="E386:F386"/>
    <mergeCell ref="J386:K386"/>
    <mergeCell ref="M386:N386"/>
    <mergeCell ref="E382:F382"/>
    <mergeCell ref="M382:N382"/>
    <mergeCell ref="E383:F383"/>
    <mergeCell ref="M383:N383"/>
    <mergeCell ref="E384:F384"/>
    <mergeCell ref="M384:N384"/>
    <mergeCell ref="E379:F379"/>
    <mergeCell ref="M379:N379"/>
    <mergeCell ref="E380:F380"/>
    <mergeCell ref="M380:N380"/>
    <mergeCell ref="E381:F381"/>
    <mergeCell ref="M381:N381"/>
    <mergeCell ref="A376:B376"/>
    <mergeCell ref="C376:F376"/>
    <mergeCell ref="I376:J376"/>
    <mergeCell ref="K376:N376"/>
    <mergeCell ref="E378:F378"/>
    <mergeCell ref="M378:N378"/>
    <mergeCell ref="A369:C369"/>
    <mergeCell ref="D369:F369"/>
    <mergeCell ref="I369:K369"/>
    <mergeCell ref="L369:N369"/>
    <mergeCell ref="A373:F373"/>
    <mergeCell ref="I373:N373"/>
    <mergeCell ref="B365:D365"/>
    <mergeCell ref="E365:F365"/>
    <mergeCell ref="J365:L365"/>
    <mergeCell ref="M365:N365"/>
    <mergeCell ref="A368:C368"/>
    <mergeCell ref="I368:K368"/>
    <mergeCell ref="A363:C363"/>
    <mergeCell ref="I363:K363"/>
    <mergeCell ref="A364:C364"/>
    <mergeCell ref="E364:F364"/>
    <mergeCell ref="I364:K364"/>
    <mergeCell ref="M364:N364"/>
    <mergeCell ref="A359:C359"/>
    <mergeCell ref="I359:K359"/>
    <mergeCell ref="A360:C360"/>
    <mergeCell ref="I360:K360"/>
    <mergeCell ref="A362:C362"/>
    <mergeCell ref="I362:K362"/>
    <mergeCell ref="B357:C357"/>
    <mergeCell ref="E357:F357"/>
    <mergeCell ref="J357:K357"/>
    <mergeCell ref="M357:N357"/>
    <mergeCell ref="A358:D358"/>
    <mergeCell ref="E358:F358"/>
    <mergeCell ref="I358:L358"/>
    <mergeCell ref="M358:N358"/>
    <mergeCell ref="E355:F355"/>
    <mergeCell ref="M355:N355"/>
    <mergeCell ref="B356:D356"/>
    <mergeCell ref="E356:F356"/>
    <mergeCell ref="J356:L356"/>
    <mergeCell ref="M356:N356"/>
    <mergeCell ref="E352:F352"/>
    <mergeCell ref="M352:N352"/>
    <mergeCell ref="E353:F353"/>
    <mergeCell ref="M353:N353"/>
    <mergeCell ref="E354:F354"/>
    <mergeCell ref="M354:N354"/>
    <mergeCell ref="E349:F349"/>
    <mergeCell ref="M349:N349"/>
    <mergeCell ref="E350:F350"/>
    <mergeCell ref="M350:N350"/>
    <mergeCell ref="E351:F351"/>
    <mergeCell ref="M351:N351"/>
    <mergeCell ref="E343:F343"/>
    <mergeCell ref="M343:N343"/>
    <mergeCell ref="A344:F344"/>
    <mergeCell ref="I344:N344"/>
    <mergeCell ref="A347:B347"/>
    <mergeCell ref="C347:F347"/>
    <mergeCell ref="I347:J347"/>
    <mergeCell ref="K347:N347"/>
    <mergeCell ref="A340:C340"/>
    <mergeCell ref="I340:K340"/>
    <mergeCell ref="A341:C341"/>
    <mergeCell ref="D341:F341"/>
    <mergeCell ref="I341:K341"/>
    <mergeCell ref="L341:N341"/>
    <mergeCell ref="A336:C336"/>
    <mergeCell ref="E336:F336"/>
    <mergeCell ref="I336:K336"/>
    <mergeCell ref="M336:N336"/>
    <mergeCell ref="B337:D337"/>
    <mergeCell ref="E337:F337"/>
    <mergeCell ref="J337:L337"/>
    <mergeCell ref="M337:N337"/>
    <mergeCell ref="A332:C332"/>
    <mergeCell ref="I332:K332"/>
    <mergeCell ref="A334:C334"/>
    <mergeCell ref="I334:K334"/>
    <mergeCell ref="A335:C335"/>
    <mergeCell ref="I335:K335"/>
    <mergeCell ref="A330:D330"/>
    <mergeCell ref="E330:F330"/>
    <mergeCell ref="I330:L330"/>
    <mergeCell ref="M330:N330"/>
    <mergeCell ref="A331:C331"/>
    <mergeCell ref="I331:K331"/>
    <mergeCell ref="B328:D328"/>
    <mergeCell ref="E328:F328"/>
    <mergeCell ref="J328:L328"/>
    <mergeCell ref="M328:N328"/>
    <mergeCell ref="B329:C329"/>
    <mergeCell ref="E329:F329"/>
    <mergeCell ref="J329:K329"/>
    <mergeCell ref="M329:N329"/>
    <mergeCell ref="E325:F325"/>
    <mergeCell ref="M325:N325"/>
    <mergeCell ref="E326:F326"/>
    <mergeCell ref="M326:N326"/>
    <mergeCell ref="E327:F327"/>
    <mergeCell ref="M327:N327"/>
    <mergeCell ref="E322:F322"/>
    <mergeCell ref="M322:N322"/>
    <mergeCell ref="E323:F323"/>
    <mergeCell ref="M323:N323"/>
    <mergeCell ref="E324:F324"/>
    <mergeCell ref="M324:N324"/>
    <mergeCell ref="A319:B319"/>
    <mergeCell ref="C319:F319"/>
    <mergeCell ref="I319:J319"/>
    <mergeCell ref="K319:N319"/>
    <mergeCell ref="E321:F321"/>
    <mergeCell ref="M321:N321"/>
    <mergeCell ref="A312:C312"/>
    <mergeCell ref="D312:F312"/>
    <mergeCell ref="I312:K312"/>
    <mergeCell ref="L312:N312"/>
    <mergeCell ref="A316:F316"/>
    <mergeCell ref="I316:N316"/>
    <mergeCell ref="B308:D308"/>
    <mergeCell ref="E308:F308"/>
    <mergeCell ref="J308:L308"/>
    <mergeCell ref="M308:N308"/>
    <mergeCell ref="A311:C311"/>
    <mergeCell ref="I311:K311"/>
    <mergeCell ref="A306:C306"/>
    <mergeCell ref="I306:K306"/>
    <mergeCell ref="A307:C307"/>
    <mergeCell ref="E307:F307"/>
    <mergeCell ref="I307:K307"/>
    <mergeCell ref="M307:N307"/>
    <mergeCell ref="A302:C302"/>
    <mergeCell ref="I302:K302"/>
    <mergeCell ref="A303:C303"/>
    <mergeCell ref="I303:K303"/>
    <mergeCell ref="A305:C305"/>
    <mergeCell ref="I305:K305"/>
    <mergeCell ref="B300:C300"/>
    <mergeCell ref="E300:F300"/>
    <mergeCell ref="J300:K300"/>
    <mergeCell ref="M300:N300"/>
    <mergeCell ref="A301:D301"/>
    <mergeCell ref="E301:F301"/>
    <mergeCell ref="I301:L301"/>
    <mergeCell ref="M301:N301"/>
    <mergeCell ref="E298:F298"/>
    <mergeCell ref="M298:N298"/>
    <mergeCell ref="B299:D299"/>
    <mergeCell ref="E299:F299"/>
    <mergeCell ref="J299:L299"/>
    <mergeCell ref="M299:N299"/>
    <mergeCell ref="E295:F295"/>
    <mergeCell ref="M295:N295"/>
    <mergeCell ref="E296:F296"/>
    <mergeCell ref="M296:N296"/>
    <mergeCell ref="E297:F297"/>
    <mergeCell ref="M297:N297"/>
    <mergeCell ref="E292:F292"/>
    <mergeCell ref="M292:N292"/>
    <mergeCell ref="E293:F293"/>
    <mergeCell ref="M293:N293"/>
    <mergeCell ref="E294:F294"/>
    <mergeCell ref="M294:N294"/>
    <mergeCell ref="A287:F287"/>
    <mergeCell ref="I287:N287"/>
    <mergeCell ref="A290:B290"/>
    <mergeCell ref="C290:F290"/>
    <mergeCell ref="I290:J290"/>
    <mergeCell ref="K290:N290"/>
    <mergeCell ref="A283:C283"/>
    <mergeCell ref="I283:K283"/>
    <mergeCell ref="A284:C284"/>
    <mergeCell ref="D284:F284"/>
    <mergeCell ref="I284:K284"/>
    <mergeCell ref="L284:N284"/>
    <mergeCell ref="A279:C279"/>
    <mergeCell ref="E279:F279"/>
    <mergeCell ref="I279:K279"/>
    <mergeCell ref="M279:N279"/>
    <mergeCell ref="B280:D280"/>
    <mergeCell ref="E280:F280"/>
    <mergeCell ref="J280:L280"/>
    <mergeCell ref="M280:N280"/>
    <mergeCell ref="A275:C275"/>
    <mergeCell ref="I275:K275"/>
    <mergeCell ref="A277:C277"/>
    <mergeCell ref="I277:K277"/>
    <mergeCell ref="A278:C278"/>
    <mergeCell ref="I278:K278"/>
    <mergeCell ref="A273:D273"/>
    <mergeCell ref="E273:F273"/>
    <mergeCell ref="I273:L273"/>
    <mergeCell ref="M273:N273"/>
    <mergeCell ref="A274:C274"/>
    <mergeCell ref="I274:K274"/>
    <mergeCell ref="B271:D271"/>
    <mergeCell ref="E271:F271"/>
    <mergeCell ref="J271:L271"/>
    <mergeCell ref="M271:N271"/>
    <mergeCell ref="B272:C272"/>
    <mergeCell ref="E272:F272"/>
    <mergeCell ref="J272:K272"/>
    <mergeCell ref="M272:N272"/>
    <mergeCell ref="E268:F268"/>
    <mergeCell ref="M268:N268"/>
    <mergeCell ref="E269:F269"/>
    <mergeCell ref="M269:N269"/>
    <mergeCell ref="E270:F270"/>
    <mergeCell ref="M270:N270"/>
    <mergeCell ref="E265:F265"/>
    <mergeCell ref="M265:N265"/>
    <mergeCell ref="E266:F266"/>
    <mergeCell ref="M266:N266"/>
    <mergeCell ref="E267:F267"/>
    <mergeCell ref="M267:N267"/>
    <mergeCell ref="A262:B262"/>
    <mergeCell ref="C262:F262"/>
    <mergeCell ref="I262:J262"/>
    <mergeCell ref="K262:N262"/>
    <mergeCell ref="E264:F264"/>
    <mergeCell ref="M264:N264"/>
    <mergeCell ref="A255:C255"/>
    <mergeCell ref="D255:F255"/>
    <mergeCell ref="I255:K255"/>
    <mergeCell ref="L255:N255"/>
    <mergeCell ref="A259:F259"/>
    <mergeCell ref="I259:N259"/>
    <mergeCell ref="B251:D251"/>
    <mergeCell ref="E251:F251"/>
    <mergeCell ref="J251:L251"/>
    <mergeCell ref="M251:N251"/>
    <mergeCell ref="A254:C254"/>
    <mergeCell ref="I254:K254"/>
    <mergeCell ref="A249:C249"/>
    <mergeCell ref="I249:K249"/>
    <mergeCell ref="A250:C250"/>
    <mergeCell ref="E250:F250"/>
    <mergeCell ref="I250:K250"/>
    <mergeCell ref="M250:N250"/>
    <mergeCell ref="A245:C245"/>
    <mergeCell ref="I245:K245"/>
    <mergeCell ref="A246:C246"/>
    <mergeCell ref="I246:K246"/>
    <mergeCell ref="A248:C248"/>
    <mergeCell ref="I248:K248"/>
    <mergeCell ref="B243:C243"/>
    <mergeCell ref="E243:F243"/>
    <mergeCell ref="J243:K243"/>
    <mergeCell ref="M243:N243"/>
    <mergeCell ref="A244:D244"/>
    <mergeCell ref="E244:F244"/>
    <mergeCell ref="I244:L244"/>
    <mergeCell ref="M244:N244"/>
    <mergeCell ref="E241:F241"/>
    <mergeCell ref="M241:N241"/>
    <mergeCell ref="B242:D242"/>
    <mergeCell ref="E242:F242"/>
    <mergeCell ref="J242:L242"/>
    <mergeCell ref="M242:N242"/>
    <mergeCell ref="E238:F238"/>
    <mergeCell ref="M238:N238"/>
    <mergeCell ref="E239:F239"/>
    <mergeCell ref="M239:N239"/>
    <mergeCell ref="E240:F240"/>
    <mergeCell ref="M240:N240"/>
    <mergeCell ref="E235:F235"/>
    <mergeCell ref="M235:N235"/>
    <mergeCell ref="E236:F236"/>
    <mergeCell ref="M236:N236"/>
    <mergeCell ref="E237:F237"/>
    <mergeCell ref="M237:N237"/>
    <mergeCell ref="A229:C229"/>
    <mergeCell ref="I229:K229"/>
    <mergeCell ref="A230:F230"/>
    <mergeCell ref="I230:N230"/>
    <mergeCell ref="A233:B233"/>
    <mergeCell ref="C233:F233"/>
    <mergeCell ref="I233:J233"/>
    <mergeCell ref="K233:N233"/>
    <mergeCell ref="A225:C225"/>
    <mergeCell ref="I225:K225"/>
    <mergeCell ref="A226:C226"/>
    <mergeCell ref="D226:F226"/>
    <mergeCell ref="I226:K226"/>
    <mergeCell ref="L226:N226"/>
    <mergeCell ref="A221:C221"/>
    <mergeCell ref="E221:F221"/>
    <mergeCell ref="I221:K221"/>
    <mergeCell ref="M221:N221"/>
    <mergeCell ref="B222:D222"/>
    <mergeCell ref="E222:F222"/>
    <mergeCell ref="J222:L222"/>
    <mergeCell ref="M222:N222"/>
    <mergeCell ref="A217:C217"/>
    <mergeCell ref="I217:K217"/>
    <mergeCell ref="A219:C219"/>
    <mergeCell ref="I219:K219"/>
    <mergeCell ref="A220:C220"/>
    <mergeCell ref="I220:K220"/>
    <mergeCell ref="A215:D215"/>
    <mergeCell ref="E215:F215"/>
    <mergeCell ref="I215:L215"/>
    <mergeCell ref="M215:N215"/>
    <mergeCell ref="A216:C216"/>
    <mergeCell ref="I216:K216"/>
    <mergeCell ref="B213:D213"/>
    <mergeCell ref="E213:F213"/>
    <mergeCell ref="J213:L213"/>
    <mergeCell ref="M213:N213"/>
    <mergeCell ref="B214:C214"/>
    <mergeCell ref="E214:F214"/>
    <mergeCell ref="J214:K214"/>
    <mergeCell ref="M214:N214"/>
    <mergeCell ref="E210:F210"/>
    <mergeCell ref="M210:N210"/>
    <mergeCell ref="E211:F211"/>
    <mergeCell ref="M211:N211"/>
    <mergeCell ref="E212:F212"/>
    <mergeCell ref="M212:N212"/>
    <mergeCell ref="E207:F207"/>
    <mergeCell ref="M207:N207"/>
    <mergeCell ref="E208:F208"/>
    <mergeCell ref="M208:N208"/>
    <mergeCell ref="E209:F209"/>
    <mergeCell ref="M209:N209"/>
    <mergeCell ref="A204:B204"/>
    <mergeCell ref="C204:F204"/>
    <mergeCell ref="I204:J204"/>
    <mergeCell ref="K204:N204"/>
    <mergeCell ref="E206:F206"/>
    <mergeCell ref="M206:N206"/>
    <mergeCell ref="A197:C197"/>
    <mergeCell ref="D197:F197"/>
    <mergeCell ref="I197:K197"/>
    <mergeCell ref="L197:N197"/>
    <mergeCell ref="A201:F201"/>
    <mergeCell ref="I201:N201"/>
    <mergeCell ref="B193:D193"/>
    <mergeCell ref="E193:F193"/>
    <mergeCell ref="J193:L193"/>
    <mergeCell ref="M193:N193"/>
    <mergeCell ref="A196:C196"/>
    <mergeCell ref="I196:K196"/>
    <mergeCell ref="A191:C191"/>
    <mergeCell ref="I191:K191"/>
    <mergeCell ref="A192:C192"/>
    <mergeCell ref="E192:F192"/>
    <mergeCell ref="I192:K192"/>
    <mergeCell ref="M192:N192"/>
    <mergeCell ref="A187:C187"/>
    <mergeCell ref="I187:K187"/>
    <mergeCell ref="A188:C188"/>
    <mergeCell ref="I188:K188"/>
    <mergeCell ref="A190:C190"/>
    <mergeCell ref="I190:K190"/>
    <mergeCell ref="B185:C185"/>
    <mergeCell ref="E185:F185"/>
    <mergeCell ref="J185:K185"/>
    <mergeCell ref="M185:N185"/>
    <mergeCell ref="A186:D186"/>
    <mergeCell ref="E186:F186"/>
    <mergeCell ref="I186:L186"/>
    <mergeCell ref="M186:N186"/>
    <mergeCell ref="E183:F183"/>
    <mergeCell ref="M183:N183"/>
    <mergeCell ref="B184:D184"/>
    <mergeCell ref="E184:F184"/>
    <mergeCell ref="J184:L184"/>
    <mergeCell ref="M184:N184"/>
    <mergeCell ref="E180:F180"/>
    <mergeCell ref="M180:N180"/>
    <mergeCell ref="E181:F181"/>
    <mergeCell ref="M181:N181"/>
    <mergeCell ref="E182:F182"/>
    <mergeCell ref="M182:N182"/>
    <mergeCell ref="E177:F177"/>
    <mergeCell ref="M177:N177"/>
    <mergeCell ref="E178:F178"/>
    <mergeCell ref="M178:N178"/>
    <mergeCell ref="E179:F179"/>
    <mergeCell ref="M179:N179"/>
    <mergeCell ref="A171:C171"/>
    <mergeCell ref="I171:K171"/>
    <mergeCell ref="A172:F172"/>
    <mergeCell ref="I172:N172"/>
    <mergeCell ref="A175:B175"/>
    <mergeCell ref="C175:F175"/>
    <mergeCell ref="I175:J175"/>
    <mergeCell ref="K175:N175"/>
    <mergeCell ref="A168:C168"/>
    <mergeCell ref="I168:K168"/>
    <mergeCell ref="A169:C169"/>
    <mergeCell ref="D169:F169"/>
    <mergeCell ref="I169:K169"/>
    <mergeCell ref="L169:N169"/>
    <mergeCell ref="A164:C164"/>
    <mergeCell ref="E164:F164"/>
    <mergeCell ref="I164:K164"/>
    <mergeCell ref="M164:N164"/>
    <mergeCell ref="B165:D165"/>
    <mergeCell ref="E165:F165"/>
    <mergeCell ref="J165:L165"/>
    <mergeCell ref="M165:N165"/>
    <mergeCell ref="A160:C160"/>
    <mergeCell ref="I160:K160"/>
    <mergeCell ref="A162:C162"/>
    <mergeCell ref="I162:K162"/>
    <mergeCell ref="A163:C163"/>
    <mergeCell ref="I163:K163"/>
    <mergeCell ref="A158:D158"/>
    <mergeCell ref="E158:F158"/>
    <mergeCell ref="I158:L158"/>
    <mergeCell ref="M158:N158"/>
    <mergeCell ref="A159:C159"/>
    <mergeCell ref="I159:K159"/>
    <mergeCell ref="B156:D156"/>
    <mergeCell ref="E156:F156"/>
    <mergeCell ref="J156:L156"/>
    <mergeCell ref="M156:N156"/>
    <mergeCell ref="B157:C157"/>
    <mergeCell ref="E157:F157"/>
    <mergeCell ref="J157:K157"/>
    <mergeCell ref="M157:N157"/>
    <mergeCell ref="E153:F153"/>
    <mergeCell ref="M153:N153"/>
    <mergeCell ref="E154:F154"/>
    <mergeCell ref="M154:N154"/>
    <mergeCell ref="E155:F155"/>
    <mergeCell ref="M155:N155"/>
    <mergeCell ref="E150:F150"/>
    <mergeCell ref="M150:N150"/>
    <mergeCell ref="E151:F151"/>
    <mergeCell ref="M151:N151"/>
    <mergeCell ref="E152:F152"/>
    <mergeCell ref="M152:N152"/>
    <mergeCell ref="A147:B147"/>
    <mergeCell ref="C147:F147"/>
    <mergeCell ref="I147:J147"/>
    <mergeCell ref="K147:N147"/>
    <mergeCell ref="E149:F149"/>
    <mergeCell ref="M149:N149"/>
    <mergeCell ref="A140:C140"/>
    <mergeCell ref="D140:F140"/>
    <mergeCell ref="I140:K140"/>
    <mergeCell ref="L140:N140"/>
    <mergeCell ref="A144:F144"/>
    <mergeCell ref="I144:N144"/>
    <mergeCell ref="B136:D136"/>
    <mergeCell ref="E136:F136"/>
    <mergeCell ref="J136:L136"/>
    <mergeCell ref="M136:N136"/>
    <mergeCell ref="A139:C139"/>
    <mergeCell ref="I139:K139"/>
    <mergeCell ref="A134:C134"/>
    <mergeCell ref="I134:K134"/>
    <mergeCell ref="A135:C135"/>
    <mergeCell ref="E135:F135"/>
    <mergeCell ref="I135:K135"/>
    <mergeCell ref="M135:N135"/>
    <mergeCell ref="A130:C130"/>
    <mergeCell ref="I130:K130"/>
    <mergeCell ref="A131:C131"/>
    <mergeCell ref="I131:K131"/>
    <mergeCell ref="A133:C133"/>
    <mergeCell ref="I133:K133"/>
    <mergeCell ref="B128:C128"/>
    <mergeCell ref="E128:F128"/>
    <mergeCell ref="J128:K128"/>
    <mergeCell ref="M128:N128"/>
    <mergeCell ref="A129:D129"/>
    <mergeCell ref="E129:F129"/>
    <mergeCell ref="I129:L129"/>
    <mergeCell ref="M129:N129"/>
    <mergeCell ref="E126:F126"/>
    <mergeCell ref="M126:N126"/>
    <mergeCell ref="B127:D127"/>
    <mergeCell ref="E127:F127"/>
    <mergeCell ref="J127:L127"/>
    <mergeCell ref="M127:N127"/>
    <mergeCell ref="E123:F123"/>
    <mergeCell ref="M123:N123"/>
    <mergeCell ref="E124:F124"/>
    <mergeCell ref="M124:N124"/>
    <mergeCell ref="E125:F125"/>
    <mergeCell ref="M125:N125"/>
    <mergeCell ref="E120:F120"/>
    <mergeCell ref="M120:N120"/>
    <mergeCell ref="E121:F121"/>
    <mergeCell ref="M121:N121"/>
    <mergeCell ref="E122:F122"/>
    <mergeCell ref="M122:N122"/>
    <mergeCell ref="E114:F114"/>
    <mergeCell ref="M114:N114"/>
    <mergeCell ref="A115:F115"/>
    <mergeCell ref="I115:N115"/>
    <mergeCell ref="A118:B118"/>
    <mergeCell ref="C118:F118"/>
    <mergeCell ref="I118:J118"/>
    <mergeCell ref="K118:N118"/>
    <mergeCell ref="A111:C111"/>
    <mergeCell ref="I111:K111"/>
    <mergeCell ref="A112:C112"/>
    <mergeCell ref="D112:F112"/>
    <mergeCell ref="I112:K112"/>
    <mergeCell ref="L112:N112"/>
    <mergeCell ref="A107:C107"/>
    <mergeCell ref="E107:F107"/>
    <mergeCell ref="I107:K107"/>
    <mergeCell ref="M107:N107"/>
    <mergeCell ref="B108:D108"/>
    <mergeCell ref="E108:F108"/>
    <mergeCell ref="J108:L108"/>
    <mergeCell ref="M108:N108"/>
    <mergeCell ref="A103:C103"/>
    <mergeCell ref="I103:K103"/>
    <mergeCell ref="A105:C105"/>
    <mergeCell ref="I105:K105"/>
    <mergeCell ref="A106:C106"/>
    <mergeCell ref="I106:K106"/>
    <mergeCell ref="A101:D101"/>
    <mergeCell ref="E101:F101"/>
    <mergeCell ref="I101:L101"/>
    <mergeCell ref="M101:N101"/>
    <mergeCell ref="A102:C102"/>
    <mergeCell ref="I102:K102"/>
    <mergeCell ref="B99:D99"/>
    <mergeCell ref="E99:F99"/>
    <mergeCell ref="J99:L99"/>
    <mergeCell ref="M99:N99"/>
    <mergeCell ref="B100:C100"/>
    <mergeCell ref="E100:F100"/>
    <mergeCell ref="J100:K100"/>
    <mergeCell ref="M100:N100"/>
    <mergeCell ref="E96:F96"/>
    <mergeCell ref="M96:N96"/>
    <mergeCell ref="E97:F97"/>
    <mergeCell ref="M97:N97"/>
    <mergeCell ref="E98:F98"/>
    <mergeCell ref="M98:N98"/>
    <mergeCell ref="E93:F93"/>
    <mergeCell ref="M93:N93"/>
    <mergeCell ref="E94:F94"/>
    <mergeCell ref="M94:N94"/>
    <mergeCell ref="E95:F95"/>
    <mergeCell ref="M95:N95"/>
    <mergeCell ref="A90:B90"/>
    <mergeCell ref="C90:F90"/>
    <mergeCell ref="I90:J90"/>
    <mergeCell ref="K90:N90"/>
    <mergeCell ref="E92:F92"/>
    <mergeCell ref="M92:N92"/>
    <mergeCell ref="A83:C83"/>
    <mergeCell ref="D83:F83"/>
    <mergeCell ref="I83:K83"/>
    <mergeCell ref="L83:N83"/>
    <mergeCell ref="A87:F87"/>
    <mergeCell ref="I87:N87"/>
    <mergeCell ref="B79:D79"/>
    <mergeCell ref="E79:F79"/>
    <mergeCell ref="J79:L79"/>
    <mergeCell ref="M79:N79"/>
    <mergeCell ref="A82:C82"/>
    <mergeCell ref="I82:K82"/>
    <mergeCell ref="A77:C77"/>
    <mergeCell ref="I77:K77"/>
    <mergeCell ref="A78:C78"/>
    <mergeCell ref="E78:F78"/>
    <mergeCell ref="I78:K78"/>
    <mergeCell ref="M78:N78"/>
    <mergeCell ref="A73:C73"/>
    <mergeCell ref="I73:K73"/>
    <mergeCell ref="A74:C74"/>
    <mergeCell ref="I74:K74"/>
    <mergeCell ref="A76:C76"/>
    <mergeCell ref="I76:K76"/>
    <mergeCell ref="B71:C71"/>
    <mergeCell ref="E71:F71"/>
    <mergeCell ref="J71:K71"/>
    <mergeCell ref="M71:N71"/>
    <mergeCell ref="A72:D72"/>
    <mergeCell ref="E72:F72"/>
    <mergeCell ref="I72:L72"/>
    <mergeCell ref="M72:N72"/>
    <mergeCell ref="E69:F69"/>
    <mergeCell ref="M69:N69"/>
    <mergeCell ref="B70:D70"/>
    <mergeCell ref="E70:F70"/>
    <mergeCell ref="J70:L70"/>
    <mergeCell ref="M70:N70"/>
    <mergeCell ref="E66:F66"/>
    <mergeCell ref="M66:N66"/>
    <mergeCell ref="E67:F67"/>
    <mergeCell ref="M67:N67"/>
    <mergeCell ref="E68:F68"/>
    <mergeCell ref="M68:N68"/>
    <mergeCell ref="E63:F63"/>
    <mergeCell ref="M63:N63"/>
    <mergeCell ref="E64:F64"/>
    <mergeCell ref="M64:N64"/>
    <mergeCell ref="E65:F65"/>
    <mergeCell ref="M65:N65"/>
    <mergeCell ref="A58:F58"/>
    <mergeCell ref="I58:N58"/>
    <mergeCell ref="A61:B61"/>
    <mergeCell ref="C61:F61"/>
    <mergeCell ref="I61:J61"/>
    <mergeCell ref="K61:N61"/>
    <mergeCell ref="A54:C54"/>
    <mergeCell ref="I54:K54"/>
    <mergeCell ref="A55:C55"/>
    <mergeCell ref="D55:F55"/>
    <mergeCell ref="I55:K55"/>
    <mergeCell ref="L55:N55"/>
    <mergeCell ref="A50:C50"/>
    <mergeCell ref="E50:F50"/>
    <mergeCell ref="I50:K50"/>
    <mergeCell ref="M50:N50"/>
    <mergeCell ref="B51:D51"/>
    <mergeCell ref="E51:F51"/>
    <mergeCell ref="J51:L51"/>
    <mergeCell ref="M51:N51"/>
    <mergeCell ref="A46:C46"/>
    <mergeCell ref="I46:K46"/>
    <mergeCell ref="A48:C48"/>
    <mergeCell ref="I48:K48"/>
    <mergeCell ref="A49:C49"/>
    <mergeCell ref="I49:K49"/>
    <mergeCell ref="A44:D44"/>
    <mergeCell ref="E44:F44"/>
    <mergeCell ref="I44:L44"/>
    <mergeCell ref="M44:N44"/>
    <mergeCell ref="A45:C45"/>
    <mergeCell ref="I45:K45"/>
    <mergeCell ref="B42:D42"/>
    <mergeCell ref="E42:F42"/>
    <mergeCell ref="J42:L42"/>
    <mergeCell ref="M42:N42"/>
    <mergeCell ref="B43:C43"/>
    <mergeCell ref="E43:F43"/>
    <mergeCell ref="J43:K43"/>
    <mergeCell ref="M43:N43"/>
    <mergeCell ref="E39:F39"/>
    <mergeCell ref="M39:N39"/>
    <mergeCell ref="E40:F40"/>
    <mergeCell ref="M40:N40"/>
    <mergeCell ref="E41:F41"/>
    <mergeCell ref="M41:N41"/>
    <mergeCell ref="E36:F36"/>
    <mergeCell ref="M36:N36"/>
    <mergeCell ref="E37:F37"/>
    <mergeCell ref="M37:N37"/>
    <mergeCell ref="E38:F38"/>
    <mergeCell ref="M38:N38"/>
    <mergeCell ref="A33:B33"/>
    <mergeCell ref="C33:F33"/>
    <mergeCell ref="I33:J33"/>
    <mergeCell ref="K33:N33"/>
    <mergeCell ref="E35:F35"/>
    <mergeCell ref="M35:N35"/>
    <mergeCell ref="A26:C26"/>
    <mergeCell ref="D26:F26"/>
    <mergeCell ref="I26:K26"/>
    <mergeCell ref="L26:N26"/>
    <mergeCell ref="A30:F30"/>
    <mergeCell ref="I30:N30"/>
    <mergeCell ref="B22:D22"/>
    <mergeCell ref="E22:F22"/>
    <mergeCell ref="J22:L22"/>
    <mergeCell ref="M22:N22"/>
    <mergeCell ref="A25:C25"/>
    <mergeCell ref="I25:K25"/>
    <mergeCell ref="A20:C20"/>
    <mergeCell ref="I20:K20"/>
    <mergeCell ref="A21:C21"/>
    <mergeCell ref="E21:F21"/>
    <mergeCell ref="I21:K21"/>
    <mergeCell ref="M21:N21"/>
    <mergeCell ref="A16:C16"/>
    <mergeCell ref="I16:K16"/>
    <mergeCell ref="A17:C17"/>
    <mergeCell ref="I17:K17"/>
    <mergeCell ref="A19:C19"/>
    <mergeCell ref="I19:K19"/>
    <mergeCell ref="B14:C14"/>
    <mergeCell ref="E14:F14"/>
    <mergeCell ref="J14:K14"/>
    <mergeCell ref="M14:N14"/>
    <mergeCell ref="A15:D15"/>
    <mergeCell ref="E15:F15"/>
    <mergeCell ref="I15:L15"/>
    <mergeCell ref="M15:N15"/>
    <mergeCell ref="A1:F1"/>
    <mergeCell ref="I1:N1"/>
    <mergeCell ref="A4:B4"/>
    <mergeCell ref="C4:F4"/>
    <mergeCell ref="I4:J4"/>
    <mergeCell ref="K4:N4"/>
    <mergeCell ref="E12:F12"/>
    <mergeCell ref="M12:N12"/>
    <mergeCell ref="B13:D13"/>
    <mergeCell ref="E13:F13"/>
    <mergeCell ref="J13:L13"/>
    <mergeCell ref="M13:N13"/>
    <mergeCell ref="E9:F9"/>
    <mergeCell ref="M9:N9"/>
    <mergeCell ref="E10:F10"/>
    <mergeCell ref="M10:N10"/>
    <mergeCell ref="E11:F11"/>
    <mergeCell ref="M11:N11"/>
    <mergeCell ref="E6:F6"/>
    <mergeCell ref="M6:N6"/>
    <mergeCell ref="E7:F7"/>
    <mergeCell ref="M7:N7"/>
    <mergeCell ref="E8:F8"/>
    <mergeCell ref="M8:N8"/>
  </mergeCells>
  <pageMargins left="0.51181102362204722" right="0.31496062992125984" top="0" bottom="0" header="0.31496062992125984" footer="0.31496062992125984"/>
  <pageSetup scale="85" orientation="portrait" verticalDpi="300" r:id="rId1"/>
  <rowBreaks count="16" manualBreakCount="16">
    <brk id="57" max="16383" man="1"/>
    <brk id="114" max="16383" man="1"/>
    <brk id="171" max="16383" man="1"/>
    <brk id="229" max="16383" man="1"/>
    <brk id="286" max="16383" man="1"/>
    <brk id="343" max="16383" man="1"/>
    <brk id="400" max="16383" man="1"/>
    <brk id="429" max="16383" man="1"/>
    <brk id="486" max="16383" man="1"/>
    <brk id="543" max="16383" man="1"/>
    <brk id="573" max="16383" man="1"/>
    <brk id="630" max="16383" man="1"/>
    <brk id="687" max="16383" man="1"/>
    <brk id="744" max="16383" man="1"/>
    <brk id="803" max="16383" man="1"/>
    <brk id="86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5"/>
  <dimension ref="A1:I101"/>
  <sheetViews>
    <sheetView showWhiteSpace="0" view="pageBreakPreview" zoomScale="85" zoomScaleSheetLayoutView="85" zoomScalePageLayoutView="75" workbookViewId="0">
      <selection activeCell="C78" sqref="C78"/>
    </sheetView>
  </sheetViews>
  <sheetFormatPr baseColWidth="10" defaultRowHeight="18" customHeight="1"/>
  <cols>
    <col min="2" max="2" width="33.28515625" customWidth="1"/>
    <col min="3" max="3" width="28.140625" customWidth="1"/>
    <col min="4" max="4" width="19" style="45" customWidth="1"/>
    <col min="5" max="5" width="11.42578125" style="45" customWidth="1"/>
    <col min="6" max="6" width="16.85546875" style="45" customWidth="1"/>
    <col min="7" max="7" width="12.85546875" style="45" customWidth="1"/>
    <col min="8" max="8" width="11.42578125" style="45" customWidth="1"/>
    <col min="9" max="9" width="14.42578125" style="45" customWidth="1"/>
  </cols>
  <sheetData>
    <row r="1" spans="1:9" ht="18" customHeight="1">
      <c r="A1" s="1336" t="s">
        <v>29</v>
      </c>
      <c r="B1" s="1336"/>
      <c r="C1" s="1336"/>
      <c r="D1" s="1336"/>
      <c r="E1" s="1336"/>
      <c r="F1" s="24"/>
      <c r="G1" s="1337"/>
      <c r="H1" s="1337"/>
      <c r="I1" s="24"/>
    </row>
    <row r="2" spans="1:9" ht="18" customHeight="1">
      <c r="A2" s="1336" t="s">
        <v>0</v>
      </c>
      <c r="B2" s="1336"/>
      <c r="C2" s="1336"/>
      <c r="D2" s="1336"/>
      <c r="E2" s="1336"/>
      <c r="F2" s="24"/>
      <c r="G2" s="24"/>
      <c r="H2" s="86"/>
      <c r="I2" s="24"/>
    </row>
    <row r="3" spans="1:9" ht="18" customHeight="1" thickBot="1">
      <c r="A3" s="87"/>
      <c r="B3" s="87"/>
      <c r="C3" s="87"/>
      <c r="D3" s="24"/>
      <c r="E3" s="24"/>
      <c r="F3" s="24"/>
      <c r="G3" s="24"/>
      <c r="H3" s="24"/>
      <c r="I3" s="24"/>
    </row>
    <row r="4" spans="1:9" ht="18" customHeight="1" thickBot="1">
      <c r="A4" s="87"/>
      <c r="B4" s="91"/>
      <c r="C4" s="87"/>
      <c r="D4" s="1338"/>
      <c r="E4" s="1339"/>
      <c r="F4" s="1339"/>
      <c r="G4" s="1339"/>
      <c r="H4" s="1340"/>
      <c r="I4" s="24"/>
    </row>
    <row r="5" spans="1:9" ht="18" customHeight="1">
      <c r="A5" s="87"/>
      <c r="B5" s="87"/>
      <c r="C5" s="87"/>
      <c r="D5" s="1341"/>
      <c r="E5" s="1342"/>
      <c r="F5" s="1342"/>
      <c r="G5" s="1342"/>
      <c r="H5" s="1343"/>
      <c r="I5" s="24"/>
    </row>
    <row r="6" spans="1:9" ht="18" customHeight="1">
      <c r="A6" s="21" t="s">
        <v>114</v>
      </c>
      <c r="B6" s="21" t="s">
        <v>108</v>
      </c>
      <c r="C6" s="21" t="s">
        <v>143</v>
      </c>
      <c r="D6" s="99" t="s">
        <v>184</v>
      </c>
      <c r="E6" s="1334" t="s">
        <v>185</v>
      </c>
      <c r="F6" s="1335"/>
      <c r="G6" s="21"/>
      <c r="H6" s="21"/>
      <c r="I6" s="27"/>
    </row>
    <row r="7" spans="1:9" ht="18" customHeight="1">
      <c r="A7" s="40">
        <v>1</v>
      </c>
      <c r="B7" s="41" t="s">
        <v>50</v>
      </c>
      <c r="C7" s="82">
        <v>12450351</v>
      </c>
      <c r="D7" s="40"/>
      <c r="E7" s="1344"/>
      <c r="F7" s="1345"/>
      <c r="G7" s="40"/>
      <c r="H7" s="40"/>
      <c r="I7" s="40"/>
    </row>
    <row r="8" spans="1:9" ht="18" customHeight="1">
      <c r="A8" s="40">
        <f t="shared" ref="A8:A71" si="0">A7+1</f>
        <v>2</v>
      </c>
      <c r="B8" s="42" t="s">
        <v>84</v>
      </c>
      <c r="C8" s="82">
        <v>11746737</v>
      </c>
      <c r="D8" s="40"/>
      <c r="E8" s="1344"/>
      <c r="F8" s="1345"/>
      <c r="G8" s="40"/>
      <c r="H8" s="40"/>
      <c r="I8" s="40"/>
    </row>
    <row r="9" spans="1:9" ht="18" customHeight="1">
      <c r="A9" s="40">
        <f t="shared" si="0"/>
        <v>3</v>
      </c>
      <c r="B9" s="42" t="s">
        <v>59</v>
      </c>
      <c r="C9" s="82">
        <v>19299326</v>
      </c>
      <c r="D9" s="40"/>
      <c r="E9" s="1344"/>
      <c r="F9" s="1345"/>
      <c r="G9" s="40"/>
      <c r="H9" s="40"/>
      <c r="I9" s="40"/>
    </row>
    <row r="10" spans="1:9" ht="18" customHeight="1">
      <c r="A10" s="40">
        <f t="shared" si="0"/>
        <v>4</v>
      </c>
      <c r="B10" s="42" t="s">
        <v>61</v>
      </c>
      <c r="C10" s="82">
        <v>16235845</v>
      </c>
      <c r="D10" s="40"/>
      <c r="E10" s="1344"/>
      <c r="F10" s="1345"/>
      <c r="G10" s="40"/>
      <c r="H10" s="40"/>
      <c r="I10" s="40"/>
    </row>
    <row r="11" spans="1:9" ht="18" customHeight="1">
      <c r="A11" s="40">
        <f t="shared" si="0"/>
        <v>5</v>
      </c>
      <c r="B11" s="42" t="s">
        <v>49</v>
      </c>
      <c r="C11" s="82">
        <v>10764689</v>
      </c>
      <c r="D11" s="40"/>
      <c r="E11" s="1344"/>
      <c r="F11" s="1345"/>
      <c r="G11" s="40"/>
      <c r="H11" s="40"/>
      <c r="I11" s="40"/>
    </row>
    <row r="12" spans="1:9" ht="18" customHeight="1">
      <c r="A12" s="40">
        <f t="shared" si="0"/>
        <v>6</v>
      </c>
      <c r="B12" s="42" t="s">
        <v>63</v>
      </c>
      <c r="C12" s="82">
        <v>20943609</v>
      </c>
      <c r="D12" s="40"/>
      <c r="E12" s="1344"/>
      <c r="F12" s="1345"/>
      <c r="G12" s="40"/>
      <c r="H12" s="40"/>
      <c r="I12" s="40"/>
    </row>
    <row r="13" spans="1:9" ht="18" customHeight="1">
      <c r="A13" s="40">
        <f t="shared" si="0"/>
        <v>7</v>
      </c>
      <c r="B13" s="43" t="s">
        <v>47</v>
      </c>
      <c r="C13" s="83">
        <v>5933462</v>
      </c>
      <c r="D13" s="40"/>
      <c r="E13" s="1344"/>
      <c r="F13" s="1345"/>
      <c r="G13" s="40"/>
      <c r="H13" s="40"/>
      <c r="I13" s="40"/>
    </row>
    <row r="14" spans="1:9" ht="18" customHeight="1">
      <c r="A14" s="40">
        <f t="shared" si="0"/>
        <v>8</v>
      </c>
      <c r="B14" s="43" t="s">
        <v>40</v>
      </c>
      <c r="C14" s="83">
        <v>5917376</v>
      </c>
      <c r="D14" s="40"/>
      <c r="E14" s="1344"/>
      <c r="F14" s="1345"/>
      <c r="G14" s="40"/>
      <c r="H14" s="40"/>
      <c r="I14" s="40"/>
    </row>
    <row r="15" spans="1:9" ht="18" customHeight="1">
      <c r="A15" s="40">
        <f t="shared" si="0"/>
        <v>9</v>
      </c>
      <c r="B15" s="43" t="s">
        <v>88</v>
      </c>
      <c r="C15" s="83">
        <v>10766828</v>
      </c>
      <c r="D15" s="40"/>
      <c r="E15" s="1344"/>
      <c r="F15" s="1345"/>
      <c r="G15" s="40"/>
      <c r="H15" s="40"/>
      <c r="I15" s="40"/>
    </row>
    <row r="16" spans="1:9" ht="18" customHeight="1">
      <c r="A16" s="40">
        <f t="shared" si="0"/>
        <v>10</v>
      </c>
      <c r="B16" s="43" t="s">
        <v>72</v>
      </c>
      <c r="C16" s="83">
        <v>20461276</v>
      </c>
      <c r="D16" s="40"/>
      <c r="E16" s="1344"/>
      <c r="F16" s="1345"/>
      <c r="G16" s="40"/>
      <c r="H16" s="40"/>
      <c r="I16" s="40"/>
    </row>
    <row r="17" spans="1:9" ht="18" customHeight="1">
      <c r="A17" s="40">
        <f t="shared" si="0"/>
        <v>11</v>
      </c>
      <c r="B17" s="44" t="s">
        <v>81</v>
      </c>
      <c r="C17" s="83">
        <v>4803549</v>
      </c>
      <c r="D17" s="40"/>
      <c r="E17" s="1344"/>
      <c r="F17" s="1345"/>
      <c r="G17" s="40"/>
      <c r="H17" s="40"/>
      <c r="I17" s="40"/>
    </row>
    <row r="18" spans="1:9" ht="18" customHeight="1">
      <c r="A18" s="40">
        <f t="shared" si="0"/>
        <v>12</v>
      </c>
      <c r="B18" s="43" t="s">
        <v>62</v>
      </c>
      <c r="C18" s="83">
        <v>10762472</v>
      </c>
      <c r="D18" s="40"/>
      <c r="E18" s="1344"/>
      <c r="F18" s="1345"/>
      <c r="G18" s="40"/>
      <c r="H18" s="40"/>
      <c r="I18" s="40"/>
    </row>
    <row r="19" spans="1:9" ht="18" customHeight="1">
      <c r="A19" s="40">
        <f t="shared" si="0"/>
        <v>13</v>
      </c>
      <c r="B19" s="43" t="s">
        <v>26</v>
      </c>
      <c r="C19" s="83">
        <v>17343757</v>
      </c>
      <c r="D19" s="40"/>
      <c r="E19" s="1344"/>
      <c r="F19" s="1345"/>
      <c r="G19" s="40"/>
      <c r="H19" s="40"/>
      <c r="I19" s="40"/>
    </row>
    <row r="20" spans="1:9" ht="18" customHeight="1">
      <c r="A20" s="40">
        <f t="shared" si="0"/>
        <v>14</v>
      </c>
      <c r="B20" s="43" t="s">
        <v>45</v>
      </c>
      <c r="C20" s="83">
        <v>9854401</v>
      </c>
      <c r="D20" s="40"/>
      <c r="E20" s="1344"/>
      <c r="F20" s="1345"/>
      <c r="G20" s="40"/>
      <c r="H20" s="40"/>
      <c r="I20" s="40"/>
    </row>
    <row r="21" spans="1:9" ht="18" customHeight="1">
      <c r="A21" s="40">
        <f t="shared" si="0"/>
        <v>15</v>
      </c>
      <c r="B21" s="43" t="s">
        <v>57</v>
      </c>
      <c r="C21" s="83">
        <v>11695288</v>
      </c>
      <c r="D21" s="40"/>
      <c r="E21" s="1344"/>
      <c r="F21" s="1345"/>
      <c r="G21" s="40"/>
      <c r="H21" s="40"/>
      <c r="I21" s="40"/>
    </row>
    <row r="22" spans="1:9" ht="18" customHeight="1">
      <c r="A22" s="40">
        <f t="shared" si="0"/>
        <v>16</v>
      </c>
      <c r="B22" s="43" t="s">
        <v>73</v>
      </c>
      <c r="C22" s="83">
        <v>5938394</v>
      </c>
      <c r="D22" s="40"/>
      <c r="E22" s="1344"/>
      <c r="F22" s="1345"/>
      <c r="G22" s="40"/>
      <c r="H22" s="40"/>
      <c r="I22" s="40"/>
    </row>
    <row r="23" spans="1:9" ht="18" customHeight="1">
      <c r="A23" s="40">
        <f t="shared" si="0"/>
        <v>17</v>
      </c>
      <c r="B23" s="43" t="s">
        <v>56</v>
      </c>
      <c r="C23" s="83">
        <v>12692518</v>
      </c>
      <c r="D23" s="40"/>
      <c r="E23" s="1344"/>
      <c r="F23" s="1345"/>
      <c r="G23" s="40"/>
      <c r="H23" s="40"/>
      <c r="I23" s="40"/>
    </row>
    <row r="24" spans="1:9" ht="18" customHeight="1">
      <c r="A24" s="40">
        <f t="shared" si="0"/>
        <v>18</v>
      </c>
      <c r="B24" s="43" t="s">
        <v>43</v>
      </c>
      <c r="C24" s="83">
        <v>2381574</v>
      </c>
      <c r="D24" s="40"/>
      <c r="E24" s="1344"/>
      <c r="F24" s="1345"/>
      <c r="G24" s="40"/>
      <c r="H24" s="40"/>
      <c r="I24" s="40"/>
    </row>
    <row r="25" spans="1:9" ht="18" customHeight="1">
      <c r="A25" s="40">
        <f t="shared" si="0"/>
        <v>19</v>
      </c>
      <c r="B25" s="43" t="s">
        <v>77</v>
      </c>
      <c r="C25" s="83">
        <v>22260137</v>
      </c>
      <c r="D25" s="40"/>
      <c r="E25" s="1344"/>
      <c r="F25" s="1345"/>
      <c r="G25" s="40"/>
      <c r="H25" s="40"/>
      <c r="I25" s="40"/>
    </row>
    <row r="26" spans="1:9" ht="18" customHeight="1">
      <c r="A26" s="40">
        <f t="shared" si="0"/>
        <v>20</v>
      </c>
      <c r="B26" s="43" t="s">
        <v>85</v>
      </c>
      <c r="C26" s="83">
        <v>5918340</v>
      </c>
      <c r="D26" s="40"/>
      <c r="E26" s="1344"/>
      <c r="F26" s="1345"/>
      <c r="G26" s="40"/>
      <c r="H26" s="40"/>
      <c r="I26" s="40"/>
    </row>
    <row r="27" spans="1:9" ht="18" customHeight="1">
      <c r="A27" s="40">
        <f t="shared" si="0"/>
        <v>21</v>
      </c>
      <c r="B27" s="43" t="s">
        <v>39</v>
      </c>
      <c r="C27" s="83">
        <v>4803610</v>
      </c>
      <c r="D27" s="40"/>
      <c r="E27" s="1344"/>
      <c r="F27" s="1345"/>
      <c r="G27" s="40"/>
      <c r="H27" s="40"/>
      <c r="I27" s="40"/>
    </row>
    <row r="28" spans="1:9" ht="18" customHeight="1">
      <c r="A28" s="40">
        <f t="shared" si="0"/>
        <v>22</v>
      </c>
      <c r="B28" s="43" t="s">
        <v>22</v>
      </c>
      <c r="C28" s="83">
        <v>10765425</v>
      </c>
      <c r="D28" s="40"/>
      <c r="E28" s="1344"/>
      <c r="F28" s="1345"/>
      <c r="G28" s="40"/>
      <c r="H28" s="40"/>
      <c r="I28" s="40"/>
    </row>
    <row r="29" spans="1:9" ht="18" customHeight="1">
      <c r="A29" s="40">
        <f t="shared" si="0"/>
        <v>23</v>
      </c>
      <c r="B29" s="44" t="s">
        <v>41</v>
      </c>
      <c r="C29" s="83">
        <v>13181249</v>
      </c>
      <c r="D29" s="40"/>
      <c r="E29" s="1344"/>
      <c r="F29" s="1345"/>
      <c r="G29" s="40"/>
      <c r="H29" s="40"/>
      <c r="I29" s="40"/>
    </row>
    <row r="30" spans="1:9" ht="18" customHeight="1">
      <c r="A30" s="40">
        <f t="shared" si="0"/>
        <v>24</v>
      </c>
      <c r="B30" s="43" t="s">
        <v>42</v>
      </c>
      <c r="C30" s="83">
        <v>10769458</v>
      </c>
      <c r="D30" s="40"/>
      <c r="E30" s="1344"/>
      <c r="F30" s="1345"/>
      <c r="G30" s="40"/>
      <c r="H30" s="40"/>
      <c r="I30" s="40"/>
    </row>
    <row r="31" spans="1:9" ht="18" customHeight="1">
      <c r="A31" s="40">
        <f t="shared" si="0"/>
        <v>25</v>
      </c>
      <c r="B31" s="43" t="s">
        <v>60</v>
      </c>
      <c r="C31" s="83">
        <v>13180514</v>
      </c>
      <c r="D31" s="40"/>
      <c r="E31" s="1344"/>
      <c r="F31" s="1345"/>
      <c r="G31" s="40"/>
      <c r="H31" s="40"/>
      <c r="I31" s="40"/>
    </row>
    <row r="32" spans="1:9" ht="18" customHeight="1">
      <c r="A32" s="40">
        <f t="shared" si="0"/>
        <v>26</v>
      </c>
      <c r="B32" s="44" t="s">
        <v>65</v>
      </c>
      <c r="C32" s="83">
        <v>15848162</v>
      </c>
      <c r="D32" s="40"/>
      <c r="E32" s="1344"/>
      <c r="F32" s="1345"/>
      <c r="G32" s="40"/>
      <c r="H32" s="40"/>
      <c r="I32" s="40"/>
    </row>
    <row r="33" spans="1:9" ht="18" customHeight="1">
      <c r="A33" s="40">
        <f t="shared" si="0"/>
        <v>27</v>
      </c>
      <c r="B33" s="44" t="s">
        <v>64</v>
      </c>
      <c r="C33" s="83">
        <v>13527908</v>
      </c>
      <c r="D33" s="40"/>
      <c r="E33" s="1344"/>
      <c r="F33" s="1345"/>
      <c r="G33" s="40"/>
      <c r="H33" s="40"/>
      <c r="I33" s="40"/>
    </row>
    <row r="34" spans="1:9" ht="18" customHeight="1">
      <c r="A34" s="40">
        <f t="shared" si="0"/>
        <v>28</v>
      </c>
      <c r="B34" s="43" t="s">
        <v>24</v>
      </c>
      <c r="C34" s="83">
        <v>14003492</v>
      </c>
      <c r="D34" s="40"/>
      <c r="E34" s="1344"/>
      <c r="F34" s="1345"/>
      <c r="G34" s="40"/>
      <c r="H34" s="40"/>
      <c r="I34" s="40"/>
    </row>
    <row r="35" spans="1:9" ht="18" customHeight="1">
      <c r="A35" s="40">
        <f t="shared" si="0"/>
        <v>29</v>
      </c>
      <c r="B35" s="43" t="s">
        <v>69</v>
      </c>
      <c r="C35" s="83">
        <v>9633405</v>
      </c>
      <c r="D35" s="40"/>
      <c r="E35" s="1344"/>
      <c r="F35" s="1345"/>
      <c r="G35" s="40"/>
      <c r="H35" s="40"/>
      <c r="I35" s="40"/>
    </row>
    <row r="36" spans="1:9" ht="18" customHeight="1">
      <c r="A36" s="40">
        <f t="shared" si="0"/>
        <v>30</v>
      </c>
      <c r="B36" s="43" t="s">
        <v>25</v>
      </c>
      <c r="C36" s="83">
        <v>9632847</v>
      </c>
      <c r="D36" s="40"/>
      <c r="E36" s="1344"/>
      <c r="F36" s="1345"/>
      <c r="G36" s="40"/>
      <c r="H36" s="40"/>
      <c r="I36" s="40"/>
    </row>
    <row r="37" spans="1:9" ht="18" customHeight="1">
      <c r="A37" s="40">
        <f t="shared" si="0"/>
        <v>31</v>
      </c>
      <c r="B37" s="43" t="s">
        <v>44</v>
      </c>
      <c r="C37" s="83">
        <v>17343758</v>
      </c>
      <c r="D37" s="40"/>
      <c r="E37" s="1344"/>
      <c r="F37" s="1345"/>
      <c r="G37" s="40"/>
      <c r="H37" s="40"/>
      <c r="I37" s="40"/>
    </row>
    <row r="38" spans="1:9" ht="18" customHeight="1">
      <c r="A38" s="40">
        <f t="shared" si="0"/>
        <v>32</v>
      </c>
      <c r="B38" s="43" t="s">
        <v>80</v>
      </c>
      <c r="C38" s="83">
        <v>11695375</v>
      </c>
      <c r="D38" s="40"/>
      <c r="E38" s="1344"/>
      <c r="F38" s="1345"/>
      <c r="G38" s="40"/>
      <c r="H38" s="40"/>
      <c r="I38" s="40"/>
    </row>
    <row r="39" spans="1:9" ht="18" customHeight="1">
      <c r="A39" s="40">
        <f t="shared" si="0"/>
        <v>33</v>
      </c>
      <c r="B39" s="43" t="s">
        <v>79</v>
      </c>
      <c r="C39" s="83">
        <v>16918897</v>
      </c>
      <c r="D39" s="40"/>
      <c r="E39" s="1344"/>
      <c r="F39" s="1345"/>
      <c r="G39" s="40"/>
      <c r="H39" s="40"/>
      <c r="I39" s="40"/>
    </row>
    <row r="40" spans="1:9" ht="18" customHeight="1">
      <c r="A40" s="40">
        <f t="shared" si="0"/>
        <v>34</v>
      </c>
      <c r="B40" s="44" t="s">
        <v>46</v>
      </c>
      <c r="C40" s="83">
        <v>20075884</v>
      </c>
      <c r="D40" s="40"/>
      <c r="E40" s="1344"/>
      <c r="F40" s="1345"/>
      <c r="G40" s="40"/>
      <c r="H40" s="40"/>
      <c r="I40" s="40"/>
    </row>
    <row r="41" spans="1:9" ht="18" customHeight="1">
      <c r="A41" s="40">
        <f t="shared" si="0"/>
        <v>35</v>
      </c>
      <c r="B41" s="44" t="s">
        <v>78</v>
      </c>
      <c r="C41" s="83">
        <v>14639750</v>
      </c>
      <c r="D41" s="40"/>
      <c r="E41" s="1344"/>
      <c r="F41" s="1345"/>
      <c r="G41" s="40"/>
      <c r="H41" s="40"/>
      <c r="I41" s="40"/>
    </row>
    <row r="42" spans="1:9" ht="18" customHeight="1">
      <c r="A42" s="40">
        <f t="shared" si="0"/>
        <v>36</v>
      </c>
      <c r="B42" s="44" t="s">
        <v>48</v>
      </c>
      <c r="C42" s="83">
        <v>10764772</v>
      </c>
      <c r="D42" s="40"/>
      <c r="E42" s="1344"/>
      <c r="F42" s="1345"/>
      <c r="G42" s="40"/>
      <c r="H42" s="40"/>
      <c r="I42" s="40"/>
    </row>
    <row r="43" spans="1:9" ht="18" customHeight="1">
      <c r="A43" s="40">
        <f t="shared" si="0"/>
        <v>37</v>
      </c>
      <c r="B43" s="95" t="s">
        <v>52</v>
      </c>
      <c r="C43" s="96">
        <v>9846892</v>
      </c>
      <c r="D43" s="40"/>
      <c r="E43" s="1344"/>
      <c r="F43" s="1345"/>
      <c r="G43" s="40"/>
      <c r="H43" s="40"/>
      <c r="I43" s="40"/>
    </row>
    <row r="44" spans="1:9" ht="18" customHeight="1">
      <c r="A44" s="40">
        <f t="shared" si="0"/>
        <v>38</v>
      </c>
      <c r="B44" s="1" t="s">
        <v>33</v>
      </c>
      <c r="C44" s="84">
        <v>17621206</v>
      </c>
      <c r="D44" s="40"/>
      <c r="E44" s="1344"/>
      <c r="F44" s="1345"/>
      <c r="G44" s="40"/>
      <c r="H44" s="40"/>
      <c r="I44" s="40"/>
    </row>
    <row r="45" spans="1:9" ht="18" customHeight="1">
      <c r="A45" s="40">
        <f t="shared" si="0"/>
        <v>39</v>
      </c>
      <c r="B45" s="1" t="s">
        <v>53</v>
      </c>
      <c r="C45" s="84">
        <v>5934876</v>
      </c>
      <c r="D45" s="40"/>
      <c r="E45" s="1344"/>
      <c r="F45" s="1345"/>
      <c r="G45" s="40"/>
      <c r="H45" s="40"/>
      <c r="I45" s="40"/>
    </row>
    <row r="46" spans="1:9" ht="18" customHeight="1">
      <c r="A46" s="40">
        <f t="shared" si="0"/>
        <v>40</v>
      </c>
      <c r="B46" s="1" t="s">
        <v>54</v>
      </c>
      <c r="C46" s="84">
        <v>12690737</v>
      </c>
      <c r="D46" s="40"/>
      <c r="E46" s="1344"/>
      <c r="F46" s="1345"/>
      <c r="G46" s="40"/>
      <c r="H46" s="40"/>
      <c r="I46" s="40"/>
    </row>
    <row r="47" spans="1:9" ht="18" customHeight="1">
      <c r="A47" s="40">
        <f t="shared" si="0"/>
        <v>41</v>
      </c>
      <c r="B47" s="1" t="s">
        <v>34</v>
      </c>
      <c r="C47" s="84">
        <v>9631409</v>
      </c>
      <c r="D47" s="40"/>
      <c r="E47" s="1344"/>
      <c r="F47" s="1345"/>
      <c r="G47" s="40"/>
      <c r="H47" s="40"/>
      <c r="I47" s="40"/>
    </row>
    <row r="48" spans="1:9" ht="18" customHeight="1">
      <c r="A48" s="40">
        <f t="shared" si="0"/>
        <v>42</v>
      </c>
      <c r="B48" s="2" t="s">
        <v>55</v>
      </c>
      <c r="C48" s="84">
        <v>5929270</v>
      </c>
      <c r="D48" s="40"/>
      <c r="E48" s="1344"/>
      <c r="F48" s="1345"/>
      <c r="G48" s="40"/>
      <c r="H48" s="40"/>
      <c r="I48" s="40"/>
    </row>
    <row r="49" spans="1:9" ht="18" customHeight="1">
      <c r="A49" s="40">
        <f t="shared" si="0"/>
        <v>43</v>
      </c>
      <c r="B49" s="2" t="s">
        <v>68</v>
      </c>
      <c r="C49" s="84">
        <v>15262423</v>
      </c>
      <c r="D49" s="40"/>
      <c r="E49" s="1344"/>
      <c r="F49" s="1345"/>
      <c r="G49" s="40"/>
      <c r="H49" s="40"/>
      <c r="I49" s="40"/>
    </row>
    <row r="50" spans="1:9" ht="18" customHeight="1">
      <c r="A50" s="40">
        <f t="shared" si="0"/>
        <v>44</v>
      </c>
      <c r="B50" s="2" t="s">
        <v>51</v>
      </c>
      <c r="C50" s="84">
        <v>12692118</v>
      </c>
      <c r="D50" s="40"/>
      <c r="E50" s="1344"/>
      <c r="F50" s="1345"/>
      <c r="G50" s="40"/>
      <c r="H50" s="40"/>
      <c r="I50" s="40"/>
    </row>
    <row r="51" spans="1:9" ht="18" customHeight="1">
      <c r="A51" s="40">
        <f t="shared" si="0"/>
        <v>45</v>
      </c>
      <c r="B51" s="2" t="s">
        <v>86</v>
      </c>
      <c r="C51" s="84">
        <v>5321184</v>
      </c>
      <c r="D51" s="40"/>
      <c r="E51" s="1344"/>
      <c r="F51" s="1345"/>
      <c r="G51" s="40"/>
      <c r="H51" s="40"/>
      <c r="I51" s="40"/>
    </row>
    <row r="52" spans="1:9" ht="18" customHeight="1">
      <c r="A52" s="40">
        <f t="shared" si="0"/>
        <v>46</v>
      </c>
      <c r="B52" s="1" t="s">
        <v>23</v>
      </c>
      <c r="C52" s="84">
        <v>5930360</v>
      </c>
      <c r="D52" s="40"/>
      <c r="E52" s="1344"/>
      <c r="F52" s="1345"/>
      <c r="G52" s="40"/>
      <c r="H52" s="40"/>
      <c r="I52" s="40"/>
    </row>
    <row r="53" spans="1:9" ht="18" customHeight="1">
      <c r="A53" s="40">
        <f t="shared" si="0"/>
        <v>47</v>
      </c>
      <c r="B53" s="1" t="s">
        <v>70</v>
      </c>
      <c r="C53" s="84">
        <v>9852661</v>
      </c>
      <c r="D53" s="40"/>
      <c r="E53" s="1344"/>
      <c r="F53" s="1345"/>
      <c r="G53" s="40"/>
      <c r="H53" s="40"/>
      <c r="I53" s="40"/>
    </row>
    <row r="54" spans="1:9" ht="18" customHeight="1">
      <c r="A54" s="40">
        <f t="shared" si="0"/>
        <v>48</v>
      </c>
      <c r="B54" s="1" t="s">
        <v>28</v>
      </c>
      <c r="C54" s="84">
        <v>5935738</v>
      </c>
      <c r="D54" s="40"/>
      <c r="E54" s="1344"/>
      <c r="F54" s="1345"/>
      <c r="G54" s="40"/>
      <c r="H54" s="40"/>
      <c r="I54" s="40"/>
    </row>
    <row r="55" spans="1:9" ht="18" customHeight="1">
      <c r="A55" s="40">
        <f t="shared" si="0"/>
        <v>49</v>
      </c>
      <c r="B55" s="16" t="s">
        <v>27</v>
      </c>
      <c r="C55" s="97">
        <v>12943562</v>
      </c>
      <c r="D55" s="40"/>
      <c r="E55" s="1344"/>
      <c r="F55" s="1345"/>
      <c r="G55" s="40"/>
      <c r="H55" s="40"/>
      <c r="I55" s="40"/>
    </row>
    <row r="56" spans="1:9" ht="18" customHeight="1">
      <c r="A56" s="40">
        <f t="shared" si="0"/>
        <v>50</v>
      </c>
      <c r="B56" s="2" t="s">
        <v>71</v>
      </c>
      <c r="C56" s="84">
        <v>5933622</v>
      </c>
      <c r="D56" s="40"/>
      <c r="E56" s="1344"/>
      <c r="F56" s="1345"/>
      <c r="G56" s="40"/>
      <c r="H56" s="40"/>
      <c r="I56" s="40"/>
    </row>
    <row r="57" spans="1:9" ht="18" customHeight="1">
      <c r="A57" s="40">
        <f t="shared" si="0"/>
        <v>51</v>
      </c>
      <c r="B57" s="2" t="s">
        <v>36</v>
      </c>
      <c r="C57" s="84">
        <v>3947561</v>
      </c>
      <c r="D57" s="40"/>
      <c r="E57" s="1344"/>
      <c r="F57" s="1345"/>
      <c r="G57" s="40"/>
      <c r="H57" s="40"/>
      <c r="I57" s="40"/>
    </row>
    <row r="58" spans="1:9" ht="18" customHeight="1">
      <c r="A58" s="40">
        <f t="shared" si="0"/>
        <v>52</v>
      </c>
      <c r="B58" s="2" t="s">
        <v>103</v>
      </c>
      <c r="C58" s="84">
        <v>5939430</v>
      </c>
      <c r="D58" s="40"/>
      <c r="E58" s="1344"/>
      <c r="F58" s="1345"/>
      <c r="G58" s="40"/>
      <c r="H58" s="40"/>
      <c r="I58" s="40"/>
    </row>
    <row r="59" spans="1:9" ht="18" customHeight="1">
      <c r="A59" s="40">
        <f t="shared" si="0"/>
        <v>53</v>
      </c>
      <c r="B59" s="2" t="s">
        <v>82</v>
      </c>
      <c r="C59" s="84">
        <v>11693563</v>
      </c>
      <c r="D59" s="40"/>
      <c r="E59" s="1344"/>
      <c r="F59" s="1345"/>
      <c r="G59" s="40"/>
      <c r="H59" s="40"/>
      <c r="I59" s="40"/>
    </row>
    <row r="60" spans="1:9" ht="18" customHeight="1">
      <c r="A60" s="40">
        <f t="shared" si="0"/>
        <v>54</v>
      </c>
      <c r="B60" s="2" t="s">
        <v>83</v>
      </c>
      <c r="C60" s="84">
        <v>16770526</v>
      </c>
      <c r="D60" s="40"/>
      <c r="E60" s="1344"/>
      <c r="F60" s="1345"/>
      <c r="G60" s="40"/>
      <c r="H60" s="40"/>
      <c r="I60" s="40"/>
    </row>
    <row r="61" spans="1:9" ht="18" customHeight="1">
      <c r="A61" s="40">
        <f t="shared" si="0"/>
        <v>55</v>
      </c>
      <c r="B61" s="1" t="s">
        <v>87</v>
      </c>
      <c r="C61" s="84">
        <v>9638806</v>
      </c>
      <c r="D61" s="40"/>
      <c r="E61" s="1344"/>
      <c r="F61" s="1345"/>
      <c r="G61" s="40"/>
      <c r="H61" s="40"/>
      <c r="I61" s="40"/>
    </row>
    <row r="62" spans="1:9" ht="18" customHeight="1">
      <c r="A62" s="40">
        <f t="shared" si="0"/>
        <v>56</v>
      </c>
      <c r="B62" s="1" t="s">
        <v>142</v>
      </c>
      <c r="C62" s="84">
        <v>25144718</v>
      </c>
      <c r="D62" s="40"/>
      <c r="E62" s="1344"/>
      <c r="F62" s="1345"/>
      <c r="G62" s="40"/>
      <c r="H62" s="40"/>
      <c r="I62" s="40"/>
    </row>
    <row r="63" spans="1:9" ht="18" customHeight="1">
      <c r="A63" s="40">
        <f t="shared" si="0"/>
        <v>57</v>
      </c>
      <c r="B63" s="1" t="s">
        <v>176</v>
      </c>
      <c r="C63" s="84">
        <v>5918006</v>
      </c>
      <c r="D63" s="40"/>
      <c r="E63" s="1344"/>
      <c r="F63" s="1345"/>
      <c r="G63" s="40"/>
      <c r="H63" s="40"/>
      <c r="I63" s="40"/>
    </row>
    <row r="64" spans="1:9" ht="18" customHeight="1">
      <c r="A64" s="40">
        <f t="shared" si="0"/>
        <v>58</v>
      </c>
      <c r="B64" s="1" t="s">
        <v>177</v>
      </c>
      <c r="C64" s="84">
        <v>4971456</v>
      </c>
      <c r="D64" s="40"/>
      <c r="E64" s="1344"/>
      <c r="F64" s="1345"/>
      <c r="G64" s="40"/>
      <c r="H64" s="40"/>
      <c r="I64" s="40"/>
    </row>
    <row r="65" spans="1:9" ht="18" customHeight="1">
      <c r="A65" s="40">
        <f t="shared" si="0"/>
        <v>59</v>
      </c>
      <c r="B65" s="1" t="s">
        <v>140</v>
      </c>
      <c r="C65" s="84">
        <v>20502298</v>
      </c>
      <c r="D65" s="40"/>
      <c r="E65" s="1344"/>
      <c r="F65" s="1345"/>
      <c r="G65" s="40"/>
      <c r="H65" s="40"/>
      <c r="I65" s="40"/>
    </row>
    <row r="66" spans="1:9" ht="18" customHeight="1">
      <c r="A66" s="40">
        <f t="shared" si="0"/>
        <v>60</v>
      </c>
      <c r="B66" s="1" t="s">
        <v>141</v>
      </c>
      <c r="C66" s="84">
        <v>24926499</v>
      </c>
      <c r="D66" s="40"/>
      <c r="E66" s="1344"/>
      <c r="F66" s="1345"/>
      <c r="G66" s="40"/>
      <c r="H66" s="40"/>
      <c r="I66" s="40"/>
    </row>
    <row r="67" spans="1:9" ht="18" customHeight="1">
      <c r="A67" s="40">
        <f t="shared" si="0"/>
        <v>61</v>
      </c>
      <c r="B67" s="1" t="s">
        <v>158</v>
      </c>
      <c r="C67" s="84">
        <v>19618279</v>
      </c>
      <c r="D67" s="40"/>
      <c r="E67" s="1344"/>
      <c r="F67" s="1345"/>
      <c r="G67" s="40"/>
      <c r="H67" s="40"/>
      <c r="I67" s="40"/>
    </row>
    <row r="68" spans="1:9" ht="18" customHeight="1">
      <c r="A68" s="40">
        <f t="shared" si="0"/>
        <v>62</v>
      </c>
      <c r="B68" s="1" t="s">
        <v>156</v>
      </c>
      <c r="C68" s="84">
        <v>20943608</v>
      </c>
      <c r="D68" s="40"/>
      <c r="E68" s="1344"/>
      <c r="F68" s="1345"/>
      <c r="G68" s="40"/>
      <c r="H68" s="40"/>
      <c r="I68" s="40"/>
    </row>
    <row r="69" spans="1:9" ht="18" customHeight="1">
      <c r="A69" s="40">
        <f t="shared" si="0"/>
        <v>63</v>
      </c>
      <c r="B69" s="1" t="s">
        <v>152</v>
      </c>
      <c r="C69" s="84">
        <v>25144501</v>
      </c>
      <c r="D69" s="40"/>
      <c r="E69" s="1344"/>
      <c r="F69" s="1345"/>
      <c r="G69" s="40"/>
      <c r="H69" s="40"/>
      <c r="I69" s="40"/>
    </row>
    <row r="70" spans="1:9" ht="18" customHeight="1">
      <c r="A70" s="40">
        <f t="shared" si="0"/>
        <v>64</v>
      </c>
      <c r="B70" s="1" t="s">
        <v>153</v>
      </c>
      <c r="C70" s="84">
        <v>23490474</v>
      </c>
      <c r="D70" s="40"/>
      <c r="E70" s="1344"/>
      <c r="F70" s="1345"/>
      <c r="G70" s="40"/>
      <c r="H70" s="40"/>
      <c r="I70" s="40"/>
    </row>
    <row r="71" spans="1:9" ht="18" customHeight="1">
      <c r="A71" s="40">
        <f t="shared" si="0"/>
        <v>65</v>
      </c>
      <c r="B71" s="1" t="s">
        <v>161</v>
      </c>
      <c r="C71" s="84">
        <v>9632629</v>
      </c>
      <c r="D71" s="40"/>
      <c r="E71" s="1344"/>
      <c r="F71" s="1345"/>
      <c r="G71" s="40"/>
      <c r="H71" s="40"/>
      <c r="I71" s="40"/>
    </row>
    <row r="72" spans="1:9" ht="18" customHeight="1">
      <c r="A72" s="40">
        <f t="shared" ref="A72:A99" si="1">A71+1</f>
        <v>66</v>
      </c>
      <c r="B72" s="1" t="s">
        <v>154</v>
      </c>
      <c r="C72" s="84">
        <v>14245433</v>
      </c>
      <c r="D72" s="40"/>
      <c r="E72" s="1344"/>
      <c r="F72" s="1345"/>
      <c r="G72" s="40"/>
      <c r="H72" s="40"/>
      <c r="I72" s="40"/>
    </row>
    <row r="73" spans="1:9" ht="18" customHeight="1">
      <c r="A73" s="40">
        <f t="shared" si="1"/>
        <v>67</v>
      </c>
      <c r="B73" s="1" t="s">
        <v>155</v>
      </c>
      <c r="C73" s="84">
        <v>23490678</v>
      </c>
      <c r="D73" s="40"/>
      <c r="E73" s="1344"/>
      <c r="F73" s="1345"/>
      <c r="G73" s="40"/>
      <c r="H73" s="40"/>
      <c r="I73" s="40"/>
    </row>
    <row r="74" spans="1:9" ht="18" customHeight="1">
      <c r="A74" s="40">
        <f t="shared" si="1"/>
        <v>68</v>
      </c>
      <c r="B74" s="1" t="s">
        <v>162</v>
      </c>
      <c r="C74" s="84">
        <v>19299249</v>
      </c>
      <c r="D74" s="40"/>
      <c r="E74" s="1344"/>
      <c r="F74" s="1345"/>
      <c r="G74" s="40"/>
      <c r="H74" s="40"/>
      <c r="I74" s="40"/>
    </row>
    <row r="75" spans="1:9" ht="18" customHeight="1">
      <c r="A75" s="40">
        <f t="shared" si="1"/>
        <v>69</v>
      </c>
      <c r="B75" s="1" t="s">
        <v>178</v>
      </c>
      <c r="C75" s="84">
        <v>20500260</v>
      </c>
      <c r="D75" s="40"/>
      <c r="E75" s="1344"/>
      <c r="F75" s="1345"/>
      <c r="G75" s="40"/>
      <c r="H75" s="40"/>
      <c r="I75" s="40"/>
    </row>
    <row r="76" spans="1:9" ht="18" customHeight="1">
      <c r="A76" s="40">
        <f t="shared" si="1"/>
        <v>70</v>
      </c>
      <c r="B76" s="1" t="s">
        <v>179</v>
      </c>
      <c r="C76" s="84">
        <v>24155828</v>
      </c>
      <c r="D76" s="40"/>
      <c r="E76" s="1344"/>
      <c r="F76" s="1345"/>
      <c r="G76" s="40"/>
      <c r="H76" s="40"/>
      <c r="I76" s="40"/>
    </row>
    <row r="77" spans="1:9" ht="18" customHeight="1">
      <c r="A77" s="40">
        <f t="shared" si="1"/>
        <v>71</v>
      </c>
      <c r="B77" s="1" t="s">
        <v>180</v>
      </c>
      <c r="C77" s="84">
        <v>18870819</v>
      </c>
      <c r="D77" s="40"/>
      <c r="E77" s="1344"/>
      <c r="F77" s="1345"/>
      <c r="G77" s="40"/>
      <c r="H77" s="40"/>
      <c r="I77" s="40"/>
    </row>
    <row r="78" spans="1:9" ht="18" customHeight="1">
      <c r="A78" s="40">
        <f t="shared" si="1"/>
        <v>72</v>
      </c>
      <c r="B78" s="1" t="s">
        <v>164</v>
      </c>
      <c r="C78" s="84"/>
      <c r="D78" s="40"/>
      <c r="E78" s="1344"/>
      <c r="F78" s="1345"/>
      <c r="G78" s="40"/>
      <c r="H78" s="40"/>
      <c r="I78" s="40"/>
    </row>
    <row r="79" spans="1:9" ht="18" customHeight="1">
      <c r="A79" s="40">
        <f t="shared" si="1"/>
        <v>73</v>
      </c>
      <c r="B79" s="1" t="s">
        <v>165</v>
      </c>
      <c r="C79" s="84">
        <v>18350744</v>
      </c>
      <c r="D79" s="40"/>
      <c r="E79" s="40"/>
      <c r="F79" s="40"/>
      <c r="G79" s="40"/>
      <c r="H79" s="40"/>
      <c r="I79" s="40"/>
    </row>
    <row r="80" spans="1:9" ht="18" customHeight="1">
      <c r="A80" s="40">
        <f t="shared" si="1"/>
        <v>74</v>
      </c>
      <c r="B80" s="1" t="s">
        <v>166</v>
      </c>
      <c r="C80" s="84">
        <v>25142360</v>
      </c>
      <c r="D80" s="40"/>
      <c r="E80" s="40"/>
      <c r="F80" s="40"/>
      <c r="G80" s="40"/>
      <c r="H80" s="40"/>
      <c r="I80" s="40"/>
    </row>
    <row r="81" spans="1:9" ht="18" customHeight="1">
      <c r="A81" s="40">
        <f t="shared" si="1"/>
        <v>75</v>
      </c>
      <c r="B81" s="1" t="s">
        <v>167</v>
      </c>
      <c r="C81" s="84">
        <v>10763294</v>
      </c>
      <c r="D81" s="40"/>
      <c r="E81" s="40"/>
      <c r="F81" s="40"/>
      <c r="G81" s="40"/>
      <c r="H81" s="40"/>
      <c r="I81" s="40"/>
    </row>
    <row r="82" spans="1:9" ht="18" customHeight="1">
      <c r="A82" s="40">
        <f t="shared" si="1"/>
        <v>76</v>
      </c>
      <c r="B82" s="1" t="s">
        <v>158</v>
      </c>
      <c r="C82" s="84">
        <v>19618279</v>
      </c>
      <c r="D82" s="40"/>
      <c r="E82" s="40"/>
      <c r="F82" s="40"/>
      <c r="G82" s="40"/>
      <c r="H82" s="40"/>
      <c r="I82" s="40"/>
    </row>
    <row r="83" spans="1:9" ht="18" customHeight="1">
      <c r="A83" s="40">
        <f t="shared" si="1"/>
        <v>77</v>
      </c>
      <c r="B83" s="1" t="s">
        <v>168</v>
      </c>
      <c r="C83" s="84">
        <v>11701932</v>
      </c>
      <c r="D83" s="40"/>
      <c r="E83" s="40"/>
      <c r="F83" s="40"/>
      <c r="G83" s="40"/>
      <c r="H83" s="40"/>
      <c r="I83" s="40"/>
    </row>
    <row r="84" spans="1:9" ht="18" customHeight="1">
      <c r="A84" s="40">
        <f t="shared" si="1"/>
        <v>78</v>
      </c>
      <c r="B84" s="1" t="s">
        <v>170</v>
      </c>
      <c r="C84" s="84">
        <v>25824571</v>
      </c>
      <c r="D84" s="40"/>
      <c r="E84" s="40"/>
      <c r="F84" s="40"/>
      <c r="G84" s="40"/>
      <c r="H84" s="40"/>
      <c r="I84" s="40"/>
    </row>
    <row r="85" spans="1:9" ht="18" customHeight="1">
      <c r="A85" s="40">
        <f t="shared" si="1"/>
        <v>79</v>
      </c>
      <c r="B85" s="1" t="s">
        <v>171</v>
      </c>
      <c r="C85" s="84">
        <v>28276922</v>
      </c>
      <c r="D85" s="40"/>
      <c r="E85" s="40"/>
      <c r="F85" s="40"/>
      <c r="G85" s="40"/>
      <c r="H85" s="40"/>
      <c r="I85" s="40"/>
    </row>
    <row r="86" spans="1:9" ht="18" customHeight="1">
      <c r="A86" s="40">
        <f t="shared" si="1"/>
        <v>80</v>
      </c>
      <c r="B86" s="1" t="s">
        <v>172</v>
      </c>
      <c r="C86" s="84">
        <v>24926524</v>
      </c>
      <c r="D86" s="40"/>
      <c r="E86" s="40"/>
      <c r="F86" s="40"/>
      <c r="G86" s="40"/>
      <c r="H86" s="40"/>
      <c r="I86" s="40"/>
    </row>
    <row r="87" spans="1:9" ht="18" customHeight="1">
      <c r="A87" s="40">
        <f t="shared" si="1"/>
        <v>81</v>
      </c>
      <c r="B87" s="1" t="s">
        <v>173</v>
      </c>
      <c r="C87" s="84">
        <v>9007030</v>
      </c>
      <c r="D87" s="40"/>
      <c r="E87" s="40"/>
      <c r="F87" s="40"/>
      <c r="G87" s="40"/>
      <c r="H87" s="40"/>
      <c r="I87" s="40"/>
    </row>
    <row r="88" spans="1:9" ht="18" customHeight="1">
      <c r="A88" s="40">
        <f t="shared" si="1"/>
        <v>82</v>
      </c>
      <c r="B88" s="1" t="s">
        <v>174</v>
      </c>
      <c r="C88" s="84">
        <v>19150244</v>
      </c>
      <c r="D88" s="40"/>
      <c r="E88" s="40"/>
      <c r="F88" s="40"/>
      <c r="G88" s="40"/>
      <c r="H88" s="40"/>
      <c r="I88" s="40"/>
    </row>
    <row r="89" spans="1:9" ht="18" customHeight="1">
      <c r="A89" s="40">
        <f t="shared" si="1"/>
        <v>83</v>
      </c>
      <c r="B89" s="1" t="s">
        <v>175</v>
      </c>
      <c r="C89" s="84">
        <v>9850506</v>
      </c>
      <c r="D89" s="40"/>
      <c r="E89" s="40"/>
      <c r="F89" s="40"/>
      <c r="G89" s="40"/>
      <c r="H89" s="40"/>
      <c r="I89" s="40"/>
    </row>
    <row r="90" spans="1:9" ht="18" customHeight="1">
      <c r="A90" s="40">
        <f t="shared" si="1"/>
        <v>84</v>
      </c>
      <c r="B90" s="1"/>
      <c r="C90" s="98"/>
      <c r="D90" s="40"/>
      <c r="E90" s="40"/>
      <c r="F90" s="40"/>
      <c r="G90" s="40"/>
      <c r="H90" s="40"/>
      <c r="I90" s="40"/>
    </row>
    <row r="91" spans="1:9" ht="18" customHeight="1">
      <c r="A91" s="40">
        <f t="shared" si="1"/>
        <v>85</v>
      </c>
      <c r="B91" s="1" t="s">
        <v>144</v>
      </c>
      <c r="C91" s="84">
        <v>5933677</v>
      </c>
      <c r="D91" s="40"/>
      <c r="E91" s="40"/>
      <c r="F91" s="40"/>
      <c r="G91" s="40"/>
      <c r="H91" s="40"/>
      <c r="I91" s="40"/>
    </row>
    <row r="92" spans="1:9" ht="18" customHeight="1">
      <c r="A92" s="40">
        <f t="shared" si="1"/>
        <v>86</v>
      </c>
      <c r="B92" s="1" t="s">
        <v>145</v>
      </c>
      <c r="C92" s="84">
        <v>11693783</v>
      </c>
      <c r="D92" s="40"/>
      <c r="E92" s="40"/>
      <c r="F92" s="40"/>
      <c r="G92" s="40"/>
      <c r="H92" s="40"/>
      <c r="I92" s="40"/>
    </row>
    <row r="93" spans="1:9" ht="18" customHeight="1">
      <c r="A93" s="40">
        <f t="shared" si="1"/>
        <v>87</v>
      </c>
      <c r="B93" s="1" t="s">
        <v>146</v>
      </c>
      <c r="C93" s="84">
        <v>14639051</v>
      </c>
      <c r="D93" s="40"/>
      <c r="E93" s="40"/>
      <c r="F93" s="40"/>
      <c r="G93" s="40"/>
      <c r="H93" s="40"/>
      <c r="I93" s="40"/>
    </row>
    <row r="94" spans="1:9" ht="18" customHeight="1">
      <c r="A94" s="40">
        <f t="shared" si="1"/>
        <v>88</v>
      </c>
      <c r="B94" s="85" t="s">
        <v>147</v>
      </c>
      <c r="C94" s="84">
        <v>11699592</v>
      </c>
      <c r="D94" s="40"/>
      <c r="E94" s="40"/>
      <c r="F94" s="40"/>
      <c r="G94" s="40"/>
      <c r="H94" s="40"/>
      <c r="I94" s="40"/>
    </row>
    <row r="95" spans="1:9" ht="18" customHeight="1">
      <c r="A95" s="40">
        <f t="shared" si="1"/>
        <v>89</v>
      </c>
      <c r="B95" s="1" t="s">
        <v>148</v>
      </c>
      <c r="C95" s="84">
        <v>9634344</v>
      </c>
      <c r="D95" s="40"/>
      <c r="E95" s="40"/>
      <c r="F95" s="40"/>
      <c r="G95" s="40"/>
      <c r="H95" s="40"/>
      <c r="I95" s="40"/>
    </row>
    <row r="96" spans="1:9" ht="18" customHeight="1">
      <c r="A96" s="40">
        <f t="shared" si="1"/>
        <v>90</v>
      </c>
      <c r="B96" s="1" t="s">
        <v>151</v>
      </c>
      <c r="C96" s="84">
        <v>4802924</v>
      </c>
      <c r="D96" s="40"/>
      <c r="E96" s="40"/>
      <c r="F96" s="40"/>
      <c r="G96" s="40"/>
      <c r="H96" s="40"/>
      <c r="I96" s="40"/>
    </row>
    <row r="97" spans="1:9" ht="18" customHeight="1">
      <c r="A97" s="40">
        <f t="shared" si="1"/>
        <v>91</v>
      </c>
      <c r="B97" s="1" t="s">
        <v>149</v>
      </c>
      <c r="C97" s="84">
        <v>1436780</v>
      </c>
      <c r="D97" s="40"/>
      <c r="E97" s="40"/>
      <c r="F97" s="40"/>
      <c r="G97" s="40"/>
      <c r="H97" s="40"/>
      <c r="I97" s="40"/>
    </row>
    <row r="98" spans="1:9" ht="18" customHeight="1">
      <c r="A98" s="40">
        <f t="shared" si="1"/>
        <v>92</v>
      </c>
      <c r="B98" s="1" t="s">
        <v>157</v>
      </c>
      <c r="C98" s="84">
        <v>19436369</v>
      </c>
      <c r="D98" s="40"/>
      <c r="E98" s="40"/>
      <c r="F98" s="40"/>
      <c r="G98" s="40"/>
      <c r="H98" s="40"/>
      <c r="I98" s="40"/>
    </row>
    <row r="99" spans="1:9" ht="18" customHeight="1">
      <c r="A99" s="40">
        <f t="shared" si="1"/>
        <v>93</v>
      </c>
      <c r="B99" s="1" t="s">
        <v>150</v>
      </c>
      <c r="C99" s="84">
        <v>5323435</v>
      </c>
      <c r="D99" s="40"/>
      <c r="E99" s="40"/>
      <c r="F99" s="40"/>
      <c r="G99" s="40"/>
      <c r="H99" s="40"/>
      <c r="I99" s="40"/>
    </row>
    <row r="100" spans="1:9" ht="18" customHeight="1">
      <c r="A100" s="40"/>
      <c r="B100" s="1"/>
      <c r="C100" s="84"/>
      <c r="D100" s="40"/>
      <c r="E100" s="40"/>
      <c r="F100" s="40"/>
      <c r="G100" s="40"/>
      <c r="H100" s="40"/>
      <c r="I100" s="40"/>
    </row>
    <row r="101" spans="1:9" ht="18" customHeight="1">
      <c r="A101" s="40"/>
      <c r="B101" s="1"/>
      <c r="C101" s="84"/>
      <c r="D101" s="40"/>
      <c r="E101" s="40"/>
      <c r="F101" s="40"/>
      <c r="G101" s="40"/>
      <c r="H101" s="40"/>
      <c r="I101" s="40"/>
    </row>
  </sheetData>
  <mergeCells count="78">
    <mergeCell ref="E77:F77"/>
    <mergeCell ref="E78:F78"/>
    <mergeCell ref="E70:F70"/>
    <mergeCell ref="E71:F71"/>
    <mergeCell ref="E72:F72"/>
    <mergeCell ref="E73:F73"/>
    <mergeCell ref="E74:F74"/>
    <mergeCell ref="E75:F75"/>
    <mergeCell ref="E76:F76"/>
    <mergeCell ref="E65:F65"/>
    <mergeCell ref="E66:F66"/>
    <mergeCell ref="E67:F67"/>
    <mergeCell ref="E68:F68"/>
    <mergeCell ref="E69:F69"/>
    <mergeCell ref="E64:F64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52:F52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40:F40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28:F28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16:F16"/>
    <mergeCell ref="E13:F13"/>
    <mergeCell ref="E14:F14"/>
    <mergeCell ref="E15:F15"/>
    <mergeCell ref="E7:F7"/>
    <mergeCell ref="E8:F8"/>
    <mergeCell ref="E9:F9"/>
    <mergeCell ref="E10:F10"/>
    <mergeCell ref="E11:F11"/>
    <mergeCell ref="E12:F12"/>
    <mergeCell ref="E6:F6"/>
    <mergeCell ref="A1:E1"/>
    <mergeCell ref="G1:H1"/>
    <mergeCell ref="A2:E2"/>
    <mergeCell ref="D4:H4"/>
    <mergeCell ref="D5:H5"/>
  </mergeCells>
  <pageMargins left="0.7" right="0.7" top="0.75" bottom="0.75" header="0.3" footer="0.3"/>
  <pageSetup paperSize="256" scale="5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37"/>
  <sheetViews>
    <sheetView view="pageBreakPreview" zoomScale="64" zoomScaleNormal="60" zoomScaleSheetLayoutView="64" zoomScalePageLayoutView="75" workbookViewId="0">
      <selection activeCell="G89" sqref="G89"/>
    </sheetView>
  </sheetViews>
  <sheetFormatPr baseColWidth="10" defaultRowHeight="18" customHeight="1"/>
  <cols>
    <col min="1" max="1" width="7" style="23" customWidth="1"/>
    <col min="2" max="2" width="55.5703125" style="23" customWidth="1"/>
    <col min="3" max="3" width="23" style="35" customWidth="1"/>
    <col min="4" max="4" width="30.42578125" style="24" customWidth="1"/>
    <col min="5" max="5" width="33.140625" style="23" customWidth="1"/>
    <col min="6" max="7" width="37.28515625" style="23" customWidth="1"/>
    <col min="8" max="8" width="45.85546875" style="23" customWidth="1"/>
    <col min="9" max="9" width="30.7109375" style="23" customWidth="1"/>
    <col min="10" max="10" width="29" style="23" hidden="1" customWidth="1"/>
    <col min="11" max="11" width="18.85546875" style="23" hidden="1" customWidth="1"/>
    <col min="12" max="12" width="28.85546875" style="23" customWidth="1"/>
    <col min="13" max="16384" width="11.42578125" style="23"/>
  </cols>
  <sheetData>
    <row r="1" spans="1:12" ht="35.1" customHeight="1">
      <c r="A1" s="1347" t="s">
        <v>29</v>
      </c>
      <c r="B1" s="1347"/>
      <c r="C1" s="1347"/>
      <c r="D1" s="1347"/>
      <c r="E1" s="191"/>
      <c r="F1" s="191"/>
      <c r="G1" s="191"/>
      <c r="H1" s="191"/>
      <c r="I1" s="143"/>
    </row>
    <row r="2" spans="1:12" ht="35.1" customHeight="1">
      <c r="A2" s="1348" t="s">
        <v>0</v>
      </c>
      <c r="B2" s="1348"/>
      <c r="C2" s="1348"/>
      <c r="D2" s="1348"/>
      <c r="E2" s="192"/>
      <c r="F2" s="192"/>
      <c r="G2" s="192"/>
      <c r="H2" s="192"/>
      <c r="I2" s="355"/>
      <c r="L2" s="23" t="s">
        <v>287</v>
      </c>
    </row>
    <row r="3" spans="1:12" ht="35.1" customHeight="1">
      <c r="A3" s="334"/>
      <c r="B3" s="334"/>
      <c r="C3" s="334"/>
      <c r="D3" s="334"/>
      <c r="E3" s="193"/>
      <c r="F3" s="193"/>
      <c r="G3" s="193"/>
      <c r="H3" s="193"/>
      <c r="I3" s="143"/>
    </row>
    <row r="4" spans="1:12" ht="35.1" customHeight="1">
      <c r="A4" s="1346" t="s">
        <v>15</v>
      </c>
      <c r="B4" s="1346"/>
      <c r="C4" s="264"/>
      <c r="D4" s="265"/>
      <c r="E4" s="193"/>
      <c r="F4" s="193"/>
      <c r="G4" s="193"/>
      <c r="H4" s="193"/>
      <c r="I4" s="143"/>
    </row>
    <row r="5" spans="1:12" s="24" customFormat="1" ht="35.1" customHeight="1">
      <c r="A5" s="336" t="s">
        <v>1</v>
      </c>
      <c r="B5" s="245" t="s">
        <v>20</v>
      </c>
      <c r="C5" s="268" t="s">
        <v>21</v>
      </c>
      <c r="D5" s="267" t="s">
        <v>19</v>
      </c>
      <c r="E5" s="335" t="s">
        <v>190</v>
      </c>
      <c r="F5" s="335" t="s">
        <v>282</v>
      </c>
      <c r="G5" s="335" t="s">
        <v>283</v>
      </c>
      <c r="H5" s="335"/>
      <c r="I5" s="144"/>
    </row>
    <row r="6" spans="1:12" s="24" customFormat="1" ht="60" customHeight="1">
      <c r="A6" s="333"/>
      <c r="B6" s="269" t="s">
        <v>11</v>
      </c>
      <c r="C6" s="270"/>
      <c r="D6" s="271"/>
      <c r="E6" s="244"/>
      <c r="F6" s="244"/>
      <c r="G6" s="244"/>
      <c r="H6" s="244"/>
      <c r="I6" s="280"/>
    </row>
    <row r="7" spans="1:12" ht="60" customHeight="1">
      <c r="A7" s="336">
        <v>1</v>
      </c>
      <c r="B7" s="347" t="s">
        <v>50</v>
      </c>
      <c r="C7" s="348">
        <v>66</v>
      </c>
      <c r="D7" s="349">
        <v>521001</v>
      </c>
      <c r="E7" s="350">
        <f>C7*70</f>
        <v>4620</v>
      </c>
      <c r="F7" s="351">
        <f>E7*1%</f>
        <v>46.2</v>
      </c>
      <c r="G7" s="351">
        <f>E7*0.5%</f>
        <v>23.1</v>
      </c>
      <c r="H7" s="351">
        <f>E7-F7-G7</f>
        <v>4550.7</v>
      </c>
      <c r="I7" s="260"/>
      <c r="J7" s="10"/>
      <c r="K7" s="282"/>
      <c r="L7" s="25"/>
    </row>
    <row r="8" spans="1:12" ht="60" customHeight="1">
      <c r="A8" s="336">
        <f>A7+1</f>
        <v>2</v>
      </c>
      <c r="B8" s="352" t="s">
        <v>84</v>
      </c>
      <c r="C8" s="348">
        <v>66</v>
      </c>
      <c r="D8" s="349">
        <v>521001</v>
      </c>
      <c r="E8" s="350">
        <f t="shared" ref="E8:E44" si="0">C8*70</f>
        <v>4620</v>
      </c>
      <c r="F8" s="351">
        <f t="shared" ref="F8:F44" si="1">E8*1%</f>
        <v>46.2</v>
      </c>
      <c r="G8" s="351">
        <f t="shared" ref="G8:G43" si="2">E8*0.5%</f>
        <v>23.1</v>
      </c>
      <c r="H8" s="351">
        <f t="shared" ref="H8:H44" si="3">E8-F8-G8</f>
        <v>4550.7</v>
      </c>
      <c r="I8" s="260"/>
      <c r="J8" s="10"/>
      <c r="K8" s="10"/>
    </row>
    <row r="9" spans="1:12" ht="60" customHeight="1">
      <c r="A9" s="336">
        <f t="shared" ref="A9:A44" si="4">A8+1</f>
        <v>3</v>
      </c>
      <c r="B9" s="352" t="s">
        <v>49</v>
      </c>
      <c r="C9" s="348">
        <v>66</v>
      </c>
      <c r="D9" s="349">
        <v>521001</v>
      </c>
      <c r="E9" s="350">
        <f t="shared" si="0"/>
        <v>4620</v>
      </c>
      <c r="F9" s="351">
        <f t="shared" si="1"/>
        <v>46.2</v>
      </c>
      <c r="G9" s="351">
        <f t="shared" si="2"/>
        <v>23.1</v>
      </c>
      <c r="H9" s="351">
        <f t="shared" si="3"/>
        <v>4550.7</v>
      </c>
      <c r="I9" s="260"/>
      <c r="J9" s="10"/>
      <c r="K9" s="283"/>
    </row>
    <row r="10" spans="1:12" ht="60" customHeight="1">
      <c r="A10" s="336">
        <f t="shared" si="4"/>
        <v>4</v>
      </c>
      <c r="B10" s="352" t="s">
        <v>63</v>
      </c>
      <c r="C10" s="348">
        <v>132</v>
      </c>
      <c r="D10" s="349">
        <v>521001</v>
      </c>
      <c r="E10" s="350">
        <f t="shared" si="0"/>
        <v>9240</v>
      </c>
      <c r="F10" s="351">
        <f t="shared" si="1"/>
        <v>92.4</v>
      </c>
      <c r="G10" s="351">
        <f t="shared" si="2"/>
        <v>46.2</v>
      </c>
      <c r="H10" s="351">
        <f t="shared" si="3"/>
        <v>9101.4</v>
      </c>
      <c r="I10" s="260"/>
      <c r="J10" s="10"/>
      <c r="K10" s="10"/>
    </row>
    <row r="11" spans="1:12" ht="60" customHeight="1">
      <c r="A11" s="336">
        <f t="shared" si="4"/>
        <v>5</v>
      </c>
      <c r="B11" s="352" t="s">
        <v>40</v>
      </c>
      <c r="C11" s="353">
        <v>66</v>
      </c>
      <c r="D11" s="349">
        <v>611010</v>
      </c>
      <c r="E11" s="350">
        <f t="shared" si="0"/>
        <v>4620</v>
      </c>
      <c r="F11" s="351">
        <f t="shared" si="1"/>
        <v>46.2</v>
      </c>
      <c r="G11" s="351">
        <f t="shared" si="2"/>
        <v>23.1</v>
      </c>
      <c r="H11" s="351">
        <f t="shared" si="3"/>
        <v>4550.7</v>
      </c>
      <c r="I11" s="260"/>
      <c r="J11" s="10"/>
      <c r="K11" s="10"/>
    </row>
    <row r="12" spans="1:12" ht="60" customHeight="1">
      <c r="A12" s="336">
        <f t="shared" si="4"/>
        <v>6</v>
      </c>
      <c r="B12" s="352" t="s">
        <v>88</v>
      </c>
      <c r="C12" s="349">
        <v>67.09</v>
      </c>
      <c r="D12" s="349">
        <v>611010</v>
      </c>
      <c r="E12" s="350">
        <f t="shared" si="0"/>
        <v>4696.3</v>
      </c>
      <c r="F12" s="351">
        <f t="shared" si="1"/>
        <v>46.963000000000001</v>
      </c>
      <c r="G12" s="351">
        <f t="shared" si="2"/>
        <v>23.4815</v>
      </c>
      <c r="H12" s="351">
        <f t="shared" si="3"/>
        <v>4625.8555000000006</v>
      </c>
      <c r="I12" s="260"/>
      <c r="J12" s="10"/>
      <c r="K12" s="10"/>
    </row>
    <row r="13" spans="1:12" ht="60" customHeight="1">
      <c r="A13" s="336">
        <f t="shared" si="4"/>
        <v>7</v>
      </c>
      <c r="B13" s="352" t="s">
        <v>72</v>
      </c>
      <c r="C13" s="349">
        <v>67.09</v>
      </c>
      <c r="D13" s="349">
        <v>611010</v>
      </c>
      <c r="E13" s="350">
        <f t="shared" si="0"/>
        <v>4696.3</v>
      </c>
      <c r="F13" s="351">
        <f t="shared" si="1"/>
        <v>46.963000000000001</v>
      </c>
      <c r="G13" s="351">
        <f t="shared" si="2"/>
        <v>23.4815</v>
      </c>
      <c r="H13" s="351">
        <f t="shared" si="3"/>
        <v>4625.8555000000006</v>
      </c>
      <c r="I13" s="260"/>
      <c r="J13" s="10"/>
      <c r="K13" s="10"/>
    </row>
    <row r="14" spans="1:12" ht="60" customHeight="1">
      <c r="A14" s="336">
        <f t="shared" si="4"/>
        <v>8</v>
      </c>
      <c r="B14" s="352" t="s">
        <v>62</v>
      </c>
      <c r="C14" s="349">
        <v>67.09</v>
      </c>
      <c r="D14" s="349">
        <v>521001</v>
      </c>
      <c r="E14" s="350">
        <f t="shared" si="0"/>
        <v>4696.3</v>
      </c>
      <c r="F14" s="351">
        <f t="shared" si="1"/>
        <v>46.963000000000001</v>
      </c>
      <c r="G14" s="351">
        <f t="shared" si="2"/>
        <v>23.4815</v>
      </c>
      <c r="H14" s="351">
        <f t="shared" si="3"/>
        <v>4625.8555000000006</v>
      </c>
      <c r="I14" s="260"/>
      <c r="J14" s="10"/>
      <c r="K14" s="284"/>
    </row>
    <row r="15" spans="1:12" ht="60" customHeight="1">
      <c r="A15" s="336">
        <f>A14+1</f>
        <v>9</v>
      </c>
      <c r="B15" s="352" t="s">
        <v>57</v>
      </c>
      <c r="C15" s="349">
        <v>66</v>
      </c>
      <c r="D15" s="349">
        <v>521001</v>
      </c>
      <c r="E15" s="350">
        <f t="shared" si="0"/>
        <v>4620</v>
      </c>
      <c r="F15" s="351">
        <f t="shared" si="1"/>
        <v>46.2</v>
      </c>
      <c r="G15" s="351">
        <f t="shared" si="2"/>
        <v>23.1</v>
      </c>
      <c r="H15" s="351">
        <f t="shared" si="3"/>
        <v>4550.7</v>
      </c>
      <c r="I15" s="260"/>
      <c r="J15" s="260"/>
      <c r="K15" s="10"/>
    </row>
    <row r="16" spans="1:12" ht="60" customHeight="1">
      <c r="A16" s="336">
        <f t="shared" si="4"/>
        <v>10</v>
      </c>
      <c r="B16" s="352" t="s">
        <v>73</v>
      </c>
      <c r="C16" s="349">
        <v>66</v>
      </c>
      <c r="D16" s="349">
        <v>611010</v>
      </c>
      <c r="E16" s="350">
        <f t="shared" si="0"/>
        <v>4620</v>
      </c>
      <c r="F16" s="351">
        <f t="shared" si="1"/>
        <v>46.2</v>
      </c>
      <c r="G16" s="351">
        <f t="shared" si="2"/>
        <v>23.1</v>
      </c>
      <c r="H16" s="351">
        <f t="shared" si="3"/>
        <v>4550.7</v>
      </c>
      <c r="I16" s="260"/>
      <c r="J16" s="10"/>
      <c r="K16" s="10"/>
    </row>
    <row r="17" spans="1:14" ht="60" customHeight="1">
      <c r="A17" s="336">
        <f t="shared" si="4"/>
        <v>11</v>
      </c>
      <c r="B17" s="352" t="s">
        <v>56</v>
      </c>
      <c r="C17" s="349">
        <v>67.09</v>
      </c>
      <c r="D17" s="349">
        <v>611010</v>
      </c>
      <c r="E17" s="350">
        <f t="shared" si="0"/>
        <v>4696.3</v>
      </c>
      <c r="F17" s="351">
        <f t="shared" si="1"/>
        <v>46.963000000000001</v>
      </c>
      <c r="G17" s="351">
        <f t="shared" si="2"/>
        <v>23.4815</v>
      </c>
      <c r="H17" s="351">
        <f t="shared" si="3"/>
        <v>4625.8555000000006</v>
      </c>
      <c r="I17" s="260"/>
      <c r="J17" s="10"/>
      <c r="K17" s="10"/>
    </row>
    <row r="18" spans="1:14" ht="60" customHeight="1">
      <c r="A18" s="336">
        <f t="shared" si="4"/>
        <v>12</v>
      </c>
      <c r="B18" s="352" t="s">
        <v>77</v>
      </c>
      <c r="C18" s="349">
        <v>66</v>
      </c>
      <c r="D18" s="349">
        <v>521001</v>
      </c>
      <c r="E18" s="350">
        <f t="shared" si="0"/>
        <v>4620</v>
      </c>
      <c r="F18" s="351">
        <f t="shared" si="1"/>
        <v>46.2</v>
      </c>
      <c r="G18" s="351">
        <f t="shared" si="2"/>
        <v>23.1</v>
      </c>
      <c r="H18" s="351">
        <f t="shared" si="3"/>
        <v>4550.7</v>
      </c>
      <c r="I18" s="260"/>
      <c r="J18" s="10"/>
      <c r="K18" s="10"/>
    </row>
    <row r="19" spans="1:14" ht="60" customHeight="1">
      <c r="A19" s="336">
        <f t="shared" si="4"/>
        <v>13</v>
      </c>
      <c r="B19" s="347" t="s">
        <v>41</v>
      </c>
      <c r="C19" s="349">
        <v>66</v>
      </c>
      <c r="D19" s="349">
        <v>521001</v>
      </c>
      <c r="E19" s="350">
        <f t="shared" si="0"/>
        <v>4620</v>
      </c>
      <c r="F19" s="351">
        <f t="shared" si="1"/>
        <v>46.2</v>
      </c>
      <c r="G19" s="351">
        <f t="shared" si="2"/>
        <v>23.1</v>
      </c>
      <c r="H19" s="351">
        <f t="shared" si="3"/>
        <v>4550.7</v>
      </c>
      <c r="I19" s="260"/>
      <c r="J19" s="10"/>
      <c r="K19" s="10"/>
    </row>
    <row r="20" spans="1:14" ht="60" customHeight="1">
      <c r="A20" s="336">
        <f t="shared" si="4"/>
        <v>14</v>
      </c>
      <c r="B20" s="352" t="s">
        <v>42</v>
      </c>
      <c r="C20" s="349">
        <v>79.239999999999995</v>
      </c>
      <c r="D20" s="349">
        <v>521001</v>
      </c>
      <c r="E20" s="350">
        <f t="shared" si="0"/>
        <v>5546.7999999999993</v>
      </c>
      <c r="F20" s="351">
        <f t="shared" si="1"/>
        <v>55.467999999999996</v>
      </c>
      <c r="G20" s="351">
        <f t="shared" si="2"/>
        <v>27.733999999999998</v>
      </c>
      <c r="H20" s="351">
        <f t="shared" si="3"/>
        <v>5463.597999999999</v>
      </c>
      <c r="I20" s="260"/>
      <c r="J20" s="10"/>
      <c r="K20" s="10"/>
    </row>
    <row r="21" spans="1:14" ht="60" customHeight="1">
      <c r="A21" s="336">
        <f t="shared" si="4"/>
        <v>15</v>
      </c>
      <c r="B21" s="347" t="s">
        <v>65</v>
      </c>
      <c r="C21" s="349">
        <v>79.239999999999995</v>
      </c>
      <c r="D21" s="349">
        <v>521001</v>
      </c>
      <c r="E21" s="350">
        <f t="shared" si="0"/>
        <v>5546.7999999999993</v>
      </c>
      <c r="F21" s="351">
        <f t="shared" si="1"/>
        <v>55.467999999999996</v>
      </c>
      <c r="G21" s="351">
        <f t="shared" si="2"/>
        <v>27.733999999999998</v>
      </c>
      <c r="H21" s="351">
        <f t="shared" si="3"/>
        <v>5463.597999999999</v>
      </c>
      <c r="I21" s="260"/>
      <c r="J21" s="10"/>
      <c r="K21" s="10"/>
    </row>
    <row r="22" spans="1:14" ht="60" customHeight="1">
      <c r="A22" s="336">
        <f>A21+1</f>
        <v>16</v>
      </c>
      <c r="B22" s="347" t="s">
        <v>64</v>
      </c>
      <c r="C22" s="349">
        <v>66</v>
      </c>
      <c r="D22" s="349">
        <v>611010</v>
      </c>
      <c r="E22" s="350">
        <f t="shared" si="0"/>
        <v>4620</v>
      </c>
      <c r="F22" s="351">
        <f t="shared" si="1"/>
        <v>46.2</v>
      </c>
      <c r="G22" s="351">
        <f t="shared" si="2"/>
        <v>23.1</v>
      </c>
      <c r="H22" s="351">
        <f t="shared" si="3"/>
        <v>4550.7</v>
      </c>
      <c r="I22" s="260"/>
      <c r="J22" s="10"/>
      <c r="K22" s="10"/>
    </row>
    <row r="23" spans="1:14" ht="60" customHeight="1">
      <c r="A23" s="336">
        <f t="shared" si="4"/>
        <v>17</v>
      </c>
      <c r="B23" s="352" t="s">
        <v>24</v>
      </c>
      <c r="C23" s="349">
        <v>72.19</v>
      </c>
      <c r="D23" s="349">
        <v>521001</v>
      </c>
      <c r="E23" s="350">
        <f t="shared" si="0"/>
        <v>5053.3</v>
      </c>
      <c r="F23" s="351">
        <f t="shared" si="1"/>
        <v>50.533000000000001</v>
      </c>
      <c r="G23" s="351">
        <f t="shared" si="2"/>
        <v>25.266500000000001</v>
      </c>
      <c r="H23" s="351">
        <f t="shared" si="3"/>
        <v>4977.5005000000001</v>
      </c>
      <c r="I23" s="260"/>
      <c r="J23" s="10"/>
      <c r="K23" s="10"/>
    </row>
    <row r="24" spans="1:14" ht="60" customHeight="1">
      <c r="A24" s="336">
        <f t="shared" si="4"/>
        <v>18</v>
      </c>
      <c r="B24" s="352" t="s">
        <v>44</v>
      </c>
      <c r="C24" s="349">
        <v>72.19</v>
      </c>
      <c r="D24" s="349">
        <v>521001</v>
      </c>
      <c r="E24" s="350">
        <f t="shared" si="0"/>
        <v>5053.3</v>
      </c>
      <c r="F24" s="351">
        <f t="shared" si="1"/>
        <v>50.533000000000001</v>
      </c>
      <c r="G24" s="351">
        <f t="shared" si="2"/>
        <v>25.266500000000001</v>
      </c>
      <c r="H24" s="351">
        <f t="shared" si="3"/>
        <v>4977.5005000000001</v>
      </c>
      <c r="I24" s="260"/>
      <c r="J24" s="10"/>
      <c r="K24" s="10"/>
    </row>
    <row r="25" spans="1:14" ht="60" customHeight="1">
      <c r="A25" s="336">
        <f t="shared" si="4"/>
        <v>19</v>
      </c>
      <c r="B25" s="347" t="s">
        <v>46</v>
      </c>
      <c r="C25" s="349">
        <v>67.09</v>
      </c>
      <c r="D25" s="349">
        <v>521001</v>
      </c>
      <c r="E25" s="350">
        <f t="shared" si="0"/>
        <v>4696.3</v>
      </c>
      <c r="F25" s="351">
        <f t="shared" si="1"/>
        <v>46.963000000000001</v>
      </c>
      <c r="G25" s="351">
        <f t="shared" si="2"/>
        <v>23.4815</v>
      </c>
      <c r="H25" s="351">
        <f t="shared" si="3"/>
        <v>4625.8555000000006</v>
      </c>
      <c r="I25" s="260"/>
      <c r="J25" s="10"/>
      <c r="K25" s="10"/>
    </row>
    <row r="26" spans="1:14" ht="60" customHeight="1">
      <c r="A26" s="336">
        <f t="shared" si="4"/>
        <v>20</v>
      </c>
      <c r="B26" s="347" t="s">
        <v>78</v>
      </c>
      <c r="C26" s="349">
        <v>72.19</v>
      </c>
      <c r="D26" s="349">
        <v>521001</v>
      </c>
      <c r="E26" s="350">
        <f t="shared" si="0"/>
        <v>5053.3</v>
      </c>
      <c r="F26" s="351">
        <f t="shared" si="1"/>
        <v>50.533000000000001</v>
      </c>
      <c r="G26" s="351">
        <f t="shared" si="2"/>
        <v>25.266500000000001</v>
      </c>
      <c r="H26" s="351">
        <f t="shared" si="3"/>
        <v>4977.5005000000001</v>
      </c>
      <c r="I26" s="260">
        <f>SUM(H17:H26)</f>
        <v>48763.508499999996</v>
      </c>
      <c r="J26" s="283"/>
      <c r="K26" s="10"/>
      <c r="L26" s="260">
        <v>30338</v>
      </c>
    </row>
    <row r="27" spans="1:14" ht="60" customHeight="1">
      <c r="A27" s="336">
        <f t="shared" si="4"/>
        <v>21</v>
      </c>
      <c r="B27" s="315" t="s">
        <v>48</v>
      </c>
      <c r="C27" s="316">
        <v>66</v>
      </c>
      <c r="D27" s="316">
        <v>611010</v>
      </c>
      <c r="E27" s="216">
        <f t="shared" si="0"/>
        <v>4620</v>
      </c>
      <c r="F27" s="215">
        <f t="shared" si="1"/>
        <v>46.2</v>
      </c>
      <c r="G27" s="215">
        <f t="shared" si="2"/>
        <v>23.1</v>
      </c>
      <c r="H27" s="215">
        <f t="shared" si="3"/>
        <v>4550.7</v>
      </c>
      <c r="I27" s="260"/>
      <c r="J27" s="10"/>
      <c r="K27" s="10"/>
      <c r="L27" s="260">
        <v>79101.509999999995</v>
      </c>
      <c r="N27" s="345">
        <v>43399</v>
      </c>
    </row>
    <row r="28" spans="1:14" ht="60" customHeight="1">
      <c r="A28" s="336">
        <f t="shared" si="4"/>
        <v>22</v>
      </c>
      <c r="B28" s="315" t="s">
        <v>83</v>
      </c>
      <c r="C28" s="316">
        <v>66</v>
      </c>
      <c r="D28" s="316">
        <v>521002</v>
      </c>
      <c r="E28" s="216">
        <f t="shared" si="0"/>
        <v>4620</v>
      </c>
      <c r="F28" s="215">
        <f t="shared" si="1"/>
        <v>46.2</v>
      </c>
      <c r="G28" s="215">
        <f t="shared" si="2"/>
        <v>23.1</v>
      </c>
      <c r="H28" s="215">
        <f t="shared" si="3"/>
        <v>4550.7</v>
      </c>
      <c r="I28" s="260"/>
      <c r="J28" s="10"/>
      <c r="K28" s="10"/>
    </row>
    <row r="29" spans="1:14" ht="60" customHeight="1">
      <c r="A29" s="336">
        <f t="shared" si="4"/>
        <v>23</v>
      </c>
      <c r="B29" s="315" t="s">
        <v>45</v>
      </c>
      <c r="C29" s="316">
        <v>67.09</v>
      </c>
      <c r="D29" s="316">
        <v>521002</v>
      </c>
      <c r="E29" s="216">
        <f t="shared" si="0"/>
        <v>4696.3</v>
      </c>
      <c r="F29" s="215">
        <f t="shared" si="1"/>
        <v>46.963000000000001</v>
      </c>
      <c r="G29" s="215">
        <f t="shared" si="2"/>
        <v>23.4815</v>
      </c>
      <c r="H29" s="215">
        <f t="shared" si="3"/>
        <v>4625.8555000000006</v>
      </c>
      <c r="I29" s="260"/>
      <c r="J29" s="10"/>
      <c r="K29" s="10"/>
    </row>
    <row r="30" spans="1:14" ht="60" customHeight="1">
      <c r="A30" s="336">
        <f t="shared" si="4"/>
        <v>24</v>
      </c>
      <c r="B30" s="315" t="s">
        <v>22</v>
      </c>
      <c r="C30" s="316">
        <v>66</v>
      </c>
      <c r="D30" s="316">
        <v>521002</v>
      </c>
      <c r="E30" s="216">
        <f t="shared" si="0"/>
        <v>4620</v>
      </c>
      <c r="F30" s="215">
        <f t="shared" si="1"/>
        <v>46.2</v>
      </c>
      <c r="G30" s="215">
        <f t="shared" si="2"/>
        <v>23.1</v>
      </c>
      <c r="H30" s="215">
        <f t="shared" si="3"/>
        <v>4550.7</v>
      </c>
      <c r="I30" s="260"/>
      <c r="J30" s="10"/>
      <c r="K30" s="10"/>
      <c r="N30" s="23">
        <v>70</v>
      </c>
    </row>
    <row r="31" spans="1:14" ht="60" customHeight="1">
      <c r="A31" s="336">
        <f t="shared" si="4"/>
        <v>25</v>
      </c>
      <c r="B31" s="315" t="s">
        <v>39</v>
      </c>
      <c r="C31" s="316">
        <v>66</v>
      </c>
      <c r="D31" s="316">
        <v>521002</v>
      </c>
      <c r="E31" s="216">
        <f t="shared" si="0"/>
        <v>4620</v>
      </c>
      <c r="F31" s="215">
        <f t="shared" si="1"/>
        <v>46.2</v>
      </c>
      <c r="G31" s="215">
        <f t="shared" si="2"/>
        <v>23.1</v>
      </c>
      <c r="H31" s="215">
        <f t="shared" si="3"/>
        <v>4550.7</v>
      </c>
      <c r="I31" s="260"/>
      <c r="J31" s="10"/>
      <c r="K31" s="10"/>
    </row>
    <row r="32" spans="1:14" ht="60" customHeight="1">
      <c r="A32" s="336">
        <f t="shared" si="4"/>
        <v>26</v>
      </c>
      <c r="B32" s="315" t="s">
        <v>61</v>
      </c>
      <c r="C32" s="316">
        <v>66</v>
      </c>
      <c r="D32" s="316">
        <v>521002</v>
      </c>
      <c r="E32" s="216">
        <f t="shared" si="0"/>
        <v>4620</v>
      </c>
      <c r="F32" s="215">
        <f t="shared" si="1"/>
        <v>46.2</v>
      </c>
      <c r="G32" s="215">
        <f t="shared" si="2"/>
        <v>23.1</v>
      </c>
      <c r="H32" s="215">
        <f t="shared" si="3"/>
        <v>4550.7</v>
      </c>
      <c r="I32" s="260"/>
      <c r="J32" s="10"/>
      <c r="K32" s="10"/>
    </row>
    <row r="33" spans="1:11" ht="60" customHeight="1">
      <c r="A33" s="336">
        <f t="shared" si="4"/>
        <v>27</v>
      </c>
      <c r="B33" s="315" t="s">
        <v>59</v>
      </c>
      <c r="C33" s="316">
        <v>66</v>
      </c>
      <c r="D33" s="316">
        <v>521002</v>
      </c>
      <c r="E33" s="216">
        <f t="shared" si="0"/>
        <v>4620</v>
      </c>
      <c r="F33" s="215">
        <f t="shared" si="1"/>
        <v>46.2</v>
      </c>
      <c r="G33" s="215">
        <f t="shared" si="2"/>
        <v>23.1</v>
      </c>
      <c r="H33" s="215">
        <f t="shared" si="3"/>
        <v>4550.7</v>
      </c>
      <c r="I33" s="260"/>
      <c r="J33" s="10"/>
      <c r="K33" s="10"/>
    </row>
    <row r="34" spans="1:11" ht="60" customHeight="1">
      <c r="A34" s="336">
        <f t="shared" si="4"/>
        <v>28</v>
      </c>
      <c r="B34" s="318" t="s">
        <v>239</v>
      </c>
      <c r="C34" s="316">
        <v>66</v>
      </c>
      <c r="D34" s="316">
        <v>521002</v>
      </c>
      <c r="E34" s="216">
        <f t="shared" si="0"/>
        <v>4620</v>
      </c>
      <c r="F34" s="215">
        <f t="shared" si="1"/>
        <v>46.2</v>
      </c>
      <c r="G34" s="215">
        <f t="shared" si="2"/>
        <v>23.1</v>
      </c>
      <c r="H34" s="215">
        <f t="shared" si="3"/>
        <v>4550.7</v>
      </c>
      <c r="I34" s="260"/>
      <c r="J34" s="10"/>
      <c r="K34" s="10"/>
    </row>
    <row r="35" spans="1:11" ht="60" customHeight="1">
      <c r="A35" s="336">
        <f t="shared" si="4"/>
        <v>29</v>
      </c>
      <c r="B35" s="318" t="s">
        <v>241</v>
      </c>
      <c r="C35" s="316">
        <v>79.239999999999995</v>
      </c>
      <c r="D35" s="316">
        <v>521002</v>
      </c>
      <c r="E35" s="216">
        <f t="shared" si="0"/>
        <v>5546.7999999999993</v>
      </c>
      <c r="F35" s="215">
        <f t="shared" si="1"/>
        <v>55.467999999999996</v>
      </c>
      <c r="G35" s="215">
        <f t="shared" si="2"/>
        <v>27.733999999999998</v>
      </c>
      <c r="H35" s="215">
        <f t="shared" si="3"/>
        <v>5463.597999999999</v>
      </c>
      <c r="I35" s="260"/>
      <c r="J35" s="10"/>
      <c r="K35" s="285"/>
    </row>
    <row r="36" spans="1:11" ht="60" customHeight="1">
      <c r="A36" s="336">
        <f t="shared" si="4"/>
        <v>30</v>
      </c>
      <c r="B36" s="315" t="s">
        <v>242</v>
      </c>
      <c r="C36" s="316">
        <v>79.239999999999995</v>
      </c>
      <c r="D36" s="316">
        <v>521002</v>
      </c>
      <c r="E36" s="216">
        <f t="shared" si="0"/>
        <v>5546.7999999999993</v>
      </c>
      <c r="F36" s="215">
        <f t="shared" si="1"/>
        <v>55.467999999999996</v>
      </c>
      <c r="G36" s="215">
        <f t="shared" si="2"/>
        <v>27.733999999999998</v>
      </c>
      <c r="H36" s="215">
        <f t="shared" si="3"/>
        <v>5463.597999999999</v>
      </c>
      <c r="I36" s="260"/>
      <c r="J36" s="10"/>
      <c r="K36" s="10"/>
    </row>
    <row r="37" spans="1:11" ht="60" customHeight="1">
      <c r="A37" s="336">
        <f t="shared" si="4"/>
        <v>31</v>
      </c>
      <c r="B37" s="315" t="s">
        <v>211</v>
      </c>
      <c r="C37" s="316">
        <v>66</v>
      </c>
      <c r="D37" s="316">
        <v>521002</v>
      </c>
      <c r="E37" s="216">
        <f t="shared" si="0"/>
        <v>4620</v>
      </c>
      <c r="F37" s="215">
        <f t="shared" si="1"/>
        <v>46.2</v>
      </c>
      <c r="G37" s="215">
        <f t="shared" si="2"/>
        <v>23.1</v>
      </c>
      <c r="H37" s="215">
        <f t="shared" si="3"/>
        <v>4550.7</v>
      </c>
      <c r="I37" s="260"/>
      <c r="J37" s="283"/>
      <c r="K37" s="10"/>
    </row>
    <row r="38" spans="1:11" ht="60" customHeight="1">
      <c r="A38" s="336">
        <f t="shared" si="4"/>
        <v>32</v>
      </c>
      <c r="B38" s="315" t="s">
        <v>255</v>
      </c>
      <c r="C38" s="316">
        <v>66</v>
      </c>
      <c r="D38" s="316">
        <v>521002</v>
      </c>
      <c r="E38" s="216">
        <f t="shared" si="0"/>
        <v>4620</v>
      </c>
      <c r="F38" s="215">
        <f t="shared" si="1"/>
        <v>46.2</v>
      </c>
      <c r="G38" s="215">
        <f t="shared" si="2"/>
        <v>23.1</v>
      </c>
      <c r="H38" s="215">
        <f t="shared" si="3"/>
        <v>4550.7</v>
      </c>
      <c r="I38" s="260"/>
      <c r="J38" s="10"/>
      <c r="K38" s="10"/>
    </row>
    <row r="39" spans="1:11" ht="60" customHeight="1">
      <c r="A39" s="336">
        <f t="shared" si="4"/>
        <v>33</v>
      </c>
      <c r="B39" s="315" t="s">
        <v>256</v>
      </c>
      <c r="C39" s="316">
        <v>66</v>
      </c>
      <c r="D39" s="316">
        <v>521002</v>
      </c>
      <c r="E39" s="216">
        <f t="shared" si="0"/>
        <v>4620</v>
      </c>
      <c r="F39" s="215">
        <f t="shared" si="1"/>
        <v>46.2</v>
      </c>
      <c r="G39" s="215">
        <f t="shared" si="2"/>
        <v>23.1</v>
      </c>
      <c r="H39" s="215">
        <f t="shared" si="3"/>
        <v>4550.7</v>
      </c>
      <c r="I39" s="260"/>
      <c r="J39" s="10"/>
      <c r="K39" s="10"/>
    </row>
    <row r="40" spans="1:11" ht="60" customHeight="1">
      <c r="A40" s="336">
        <f t="shared" si="4"/>
        <v>34</v>
      </c>
      <c r="B40" s="315" t="s">
        <v>246</v>
      </c>
      <c r="C40" s="316">
        <v>132</v>
      </c>
      <c r="D40" s="316">
        <v>521002</v>
      </c>
      <c r="E40" s="216">
        <f t="shared" si="0"/>
        <v>9240</v>
      </c>
      <c r="F40" s="215">
        <f t="shared" si="1"/>
        <v>92.4</v>
      </c>
      <c r="G40" s="215">
        <f t="shared" si="2"/>
        <v>46.2</v>
      </c>
      <c r="H40" s="215">
        <f t="shared" si="3"/>
        <v>9101.4</v>
      </c>
      <c r="I40" s="260"/>
      <c r="J40" s="10"/>
      <c r="K40" s="10"/>
    </row>
    <row r="41" spans="1:11" ht="60" customHeight="1">
      <c r="A41" s="336">
        <f t="shared" si="4"/>
        <v>35</v>
      </c>
      <c r="B41" s="315" t="s">
        <v>244</v>
      </c>
      <c r="C41" s="316">
        <v>132</v>
      </c>
      <c r="D41" s="316">
        <v>521002</v>
      </c>
      <c r="E41" s="216">
        <f t="shared" si="0"/>
        <v>9240</v>
      </c>
      <c r="F41" s="215">
        <f t="shared" si="1"/>
        <v>92.4</v>
      </c>
      <c r="G41" s="215">
        <f t="shared" si="2"/>
        <v>46.2</v>
      </c>
      <c r="H41" s="215">
        <f t="shared" si="3"/>
        <v>9101.4</v>
      </c>
      <c r="I41" s="260"/>
      <c r="J41" s="10"/>
      <c r="K41" s="10"/>
    </row>
    <row r="42" spans="1:11" ht="60" customHeight="1">
      <c r="A42" s="336">
        <f t="shared" si="4"/>
        <v>36</v>
      </c>
      <c r="B42" s="315" t="s">
        <v>247</v>
      </c>
      <c r="C42" s="316">
        <v>132</v>
      </c>
      <c r="D42" s="316">
        <v>521002</v>
      </c>
      <c r="E42" s="216">
        <f t="shared" si="0"/>
        <v>9240</v>
      </c>
      <c r="F42" s="215">
        <f t="shared" si="1"/>
        <v>92.4</v>
      </c>
      <c r="G42" s="215">
        <f t="shared" si="2"/>
        <v>46.2</v>
      </c>
      <c r="H42" s="215">
        <f t="shared" si="3"/>
        <v>9101.4</v>
      </c>
      <c r="I42" s="260"/>
      <c r="J42" s="10"/>
      <c r="K42" s="10"/>
    </row>
    <row r="43" spans="1:11" ht="60" customHeight="1">
      <c r="A43" s="336">
        <f t="shared" si="4"/>
        <v>37</v>
      </c>
      <c r="B43" s="315" t="s">
        <v>25</v>
      </c>
      <c r="C43" s="316">
        <v>66</v>
      </c>
      <c r="D43" s="316">
        <v>521002</v>
      </c>
      <c r="E43" s="216">
        <f t="shared" si="0"/>
        <v>4620</v>
      </c>
      <c r="F43" s="215">
        <f t="shared" si="1"/>
        <v>46.2</v>
      </c>
      <c r="G43" s="215">
        <f t="shared" si="2"/>
        <v>23.1</v>
      </c>
      <c r="H43" s="215">
        <f t="shared" si="3"/>
        <v>4550.7</v>
      </c>
      <c r="I43" s="260"/>
      <c r="J43" s="10"/>
      <c r="K43" s="10"/>
    </row>
    <row r="44" spans="1:11" ht="60" customHeight="1">
      <c r="A44" s="336">
        <f t="shared" si="4"/>
        <v>38</v>
      </c>
      <c r="B44" s="315" t="s">
        <v>79</v>
      </c>
      <c r="C44" s="316">
        <v>66</v>
      </c>
      <c r="D44" s="316">
        <v>612010</v>
      </c>
      <c r="E44" s="216">
        <f t="shared" si="0"/>
        <v>4620</v>
      </c>
      <c r="F44" s="215">
        <f t="shared" si="1"/>
        <v>46.2</v>
      </c>
      <c r="G44" s="215">
        <f>E44*0.5%</f>
        <v>23.1</v>
      </c>
      <c r="H44" s="215">
        <f t="shared" si="3"/>
        <v>4550.7</v>
      </c>
      <c r="I44" s="260"/>
      <c r="J44" s="10"/>
      <c r="K44" s="10"/>
    </row>
    <row r="45" spans="1:11" ht="35.1" customHeight="1">
      <c r="A45" s="333"/>
      <c r="B45" s="273"/>
      <c r="C45" s="274"/>
      <c r="D45" s="174"/>
      <c r="E45" s="324"/>
      <c r="F45" s="338"/>
      <c r="G45" s="338"/>
      <c r="H45" s="338"/>
      <c r="I45" s="259"/>
      <c r="J45" s="10"/>
      <c r="K45" s="10"/>
    </row>
    <row r="46" spans="1:11" ht="35.1" customHeight="1">
      <c r="A46" s="262"/>
      <c r="B46" s="262"/>
      <c r="C46" s="275"/>
      <c r="D46" s="263"/>
      <c r="E46" s="187"/>
      <c r="F46" s="187"/>
      <c r="G46" s="187"/>
      <c r="H46" s="187"/>
      <c r="I46" s="260"/>
      <c r="J46" s="10"/>
      <c r="K46" s="10"/>
    </row>
    <row r="47" spans="1:11" ht="35.1" customHeight="1">
      <c r="A47" s="333"/>
      <c r="B47" s="273"/>
      <c r="C47" s="276"/>
      <c r="D47" s="174"/>
      <c r="E47" s="190"/>
      <c r="F47" s="190"/>
      <c r="G47" s="190"/>
      <c r="H47" s="190"/>
      <c r="I47" s="260"/>
      <c r="J47" s="10"/>
      <c r="K47" s="10"/>
    </row>
    <row r="48" spans="1:11" ht="60" customHeight="1">
      <c r="A48" s="1349" t="s">
        <v>29</v>
      </c>
      <c r="B48" s="1349"/>
      <c r="C48" s="1349"/>
      <c r="D48" s="1349"/>
      <c r="E48" s="191"/>
      <c r="F48" s="191"/>
      <c r="G48" s="191"/>
      <c r="H48" s="191"/>
      <c r="I48" s="260"/>
      <c r="J48" s="10"/>
      <c r="K48" s="10"/>
    </row>
    <row r="49" spans="1:11" ht="60" customHeight="1">
      <c r="A49" s="1349" t="s">
        <v>0</v>
      </c>
      <c r="B49" s="1349"/>
      <c r="C49" s="1349"/>
      <c r="D49" s="1349"/>
      <c r="E49" s="192"/>
      <c r="F49" s="192"/>
      <c r="G49" s="192"/>
      <c r="H49" s="192"/>
      <c r="I49" s="260"/>
      <c r="J49" s="10"/>
      <c r="K49" s="10"/>
    </row>
    <row r="50" spans="1:11" ht="60" customHeight="1">
      <c r="A50" s="334"/>
      <c r="B50" s="334"/>
      <c r="C50" s="334"/>
      <c r="D50" s="334"/>
      <c r="E50" s="193"/>
      <c r="F50" s="193"/>
      <c r="G50" s="193"/>
      <c r="H50" s="193"/>
      <c r="I50" s="260"/>
      <c r="J50" s="10"/>
      <c r="K50" s="10"/>
    </row>
    <row r="51" spans="1:11" ht="35.1" customHeight="1">
      <c r="A51" s="1346" t="s">
        <v>15</v>
      </c>
      <c r="B51" s="1346"/>
      <c r="C51" s="264"/>
      <c r="D51" s="266"/>
      <c r="E51" s="193"/>
      <c r="F51" s="193"/>
      <c r="G51" s="193"/>
      <c r="H51" s="193"/>
      <c r="I51" s="260"/>
      <c r="J51" s="10"/>
      <c r="K51" s="10"/>
    </row>
    <row r="52" spans="1:11" ht="35.1" customHeight="1">
      <c r="A52" s="336" t="s">
        <v>1</v>
      </c>
      <c r="B52" s="336" t="s">
        <v>20</v>
      </c>
      <c r="C52" s="321" t="s">
        <v>21</v>
      </c>
      <c r="D52" s="336" t="s">
        <v>19</v>
      </c>
      <c r="E52" s="335" t="s">
        <v>190</v>
      </c>
      <c r="F52" s="339"/>
      <c r="G52" s="339"/>
      <c r="H52" s="339"/>
      <c r="I52" s="260"/>
      <c r="J52" s="10"/>
      <c r="K52" s="10"/>
    </row>
    <row r="53" spans="1:11" ht="35.1" customHeight="1">
      <c r="A53" s="333"/>
      <c r="B53" s="320" t="s">
        <v>35</v>
      </c>
      <c r="C53" s="274"/>
      <c r="D53" s="174"/>
      <c r="E53" s="188"/>
      <c r="F53" s="188"/>
      <c r="G53" s="188"/>
      <c r="H53" s="188"/>
      <c r="I53" s="260"/>
      <c r="J53" s="10"/>
      <c r="K53" s="10"/>
    </row>
    <row r="54" spans="1:11" ht="35.1" customHeight="1">
      <c r="A54" s="333"/>
      <c r="B54" s="278"/>
      <c r="C54" s="274"/>
      <c r="D54" s="174"/>
      <c r="E54" s="188"/>
      <c r="F54" s="188"/>
      <c r="G54" s="188"/>
      <c r="H54" s="188"/>
      <c r="I54" s="260"/>
      <c r="J54" s="10"/>
      <c r="K54" s="10"/>
    </row>
    <row r="55" spans="1:11" ht="60" customHeight="1">
      <c r="A55" s="272">
        <v>2</v>
      </c>
      <c r="B55" s="315" t="s">
        <v>36</v>
      </c>
      <c r="C55" s="316">
        <v>89.01</v>
      </c>
      <c r="D55" s="316">
        <v>612010</v>
      </c>
      <c r="E55" s="216">
        <f>C55*70</f>
        <v>6230.7000000000007</v>
      </c>
      <c r="F55" s="215">
        <f>E55*1%</f>
        <v>62.307000000000009</v>
      </c>
      <c r="G55" s="215">
        <f>E55*0.5%</f>
        <v>31.153500000000005</v>
      </c>
      <c r="H55" s="215">
        <f>E55-F55-G55</f>
        <v>6137.2395000000006</v>
      </c>
      <c r="I55" s="260"/>
      <c r="J55" s="10"/>
      <c r="K55" s="10"/>
    </row>
    <row r="56" spans="1:11" ht="60" customHeight="1">
      <c r="A56" s="272">
        <v>3</v>
      </c>
      <c r="B56" s="315" t="s">
        <v>103</v>
      </c>
      <c r="C56" s="316">
        <v>82.12</v>
      </c>
      <c r="D56" s="316">
        <v>521001</v>
      </c>
      <c r="E56" s="216">
        <f>C56*70</f>
        <v>5748.4000000000005</v>
      </c>
      <c r="F56" s="215">
        <f>E56*1%</f>
        <v>57.484000000000009</v>
      </c>
      <c r="G56" s="215">
        <f>E56*0.5%</f>
        <v>28.742000000000004</v>
      </c>
      <c r="H56" s="215">
        <f>E56-F56-G56</f>
        <v>5662.174</v>
      </c>
      <c r="I56" s="260"/>
      <c r="J56" s="10"/>
      <c r="K56" s="284"/>
    </row>
    <row r="57" spans="1:11" ht="60" customHeight="1" thickBot="1">
      <c r="A57" s="327">
        <v>5</v>
      </c>
      <c r="B57" s="328" t="s">
        <v>154</v>
      </c>
      <c r="C57" s="325">
        <v>79.12</v>
      </c>
      <c r="D57" s="325">
        <v>521002</v>
      </c>
      <c r="E57" s="323">
        <f>C57*70</f>
        <v>5538.4000000000005</v>
      </c>
      <c r="F57" s="215">
        <f>E57*1%</f>
        <v>55.384000000000007</v>
      </c>
      <c r="G57" s="215">
        <f>E57*0.5%</f>
        <v>27.692000000000004</v>
      </c>
      <c r="H57" s="215">
        <f>E57-F57-G57</f>
        <v>5455.3240000000005</v>
      </c>
      <c r="I57" s="260"/>
      <c r="J57" s="10"/>
      <c r="K57" s="10"/>
    </row>
    <row r="58" spans="1:11" ht="60" customHeight="1" thickBot="1">
      <c r="A58" s="1351" t="s">
        <v>190</v>
      </c>
      <c r="B58" s="1351"/>
      <c r="C58" s="1351"/>
      <c r="D58" s="1351"/>
      <c r="E58" s="329">
        <f>SUM(E7:E57)</f>
        <v>217022.4</v>
      </c>
      <c r="F58" s="340"/>
      <c r="G58" s="340"/>
      <c r="H58" s="340"/>
      <c r="I58" s="259"/>
      <c r="J58" s="10"/>
      <c r="K58" s="10"/>
    </row>
    <row r="59" spans="1:11" ht="60" customHeight="1">
      <c r="A59" s="333"/>
      <c r="B59" s="1350" t="s">
        <v>278</v>
      </c>
      <c r="C59" s="1350"/>
      <c r="D59" s="1350"/>
      <c r="E59" s="188"/>
      <c r="F59" s="188"/>
      <c r="G59" s="188"/>
      <c r="H59" s="188"/>
      <c r="I59" s="260"/>
      <c r="J59" s="10"/>
      <c r="K59" s="10"/>
    </row>
    <row r="60" spans="1:11" ht="60" customHeight="1">
      <c r="A60" s="333"/>
      <c r="B60" s="336" t="s">
        <v>20</v>
      </c>
      <c r="C60" s="321" t="s">
        <v>21</v>
      </c>
      <c r="D60" s="336" t="s">
        <v>19</v>
      </c>
      <c r="E60" s="335" t="s">
        <v>190</v>
      </c>
      <c r="F60" s="339"/>
      <c r="G60" s="339"/>
      <c r="H60" s="339"/>
      <c r="I60" s="260"/>
      <c r="J60" s="10"/>
      <c r="K60" s="10"/>
    </row>
    <row r="61" spans="1:11" ht="60" hidden="1" customHeight="1">
      <c r="A61" s="333"/>
      <c r="B61" s="267" t="s">
        <v>37</v>
      </c>
      <c r="C61" s="274"/>
      <c r="D61" s="174"/>
      <c r="E61" s="188"/>
      <c r="F61" s="188"/>
      <c r="G61" s="188"/>
      <c r="H61" s="188"/>
      <c r="I61" s="260"/>
      <c r="J61" s="10"/>
      <c r="K61" s="10"/>
    </row>
    <row r="62" spans="1:11" ht="60" hidden="1" customHeight="1">
      <c r="A62" s="337"/>
      <c r="B62" s="277"/>
      <c r="C62" s="274"/>
      <c r="D62" s="279"/>
      <c r="E62" s="188"/>
      <c r="F62" s="188"/>
      <c r="G62" s="188"/>
      <c r="H62" s="188"/>
      <c r="I62" s="260"/>
      <c r="J62" s="10"/>
      <c r="K62" s="10"/>
    </row>
    <row r="63" spans="1:11" ht="60" customHeight="1">
      <c r="A63" s="194">
        <f t="shared" ref="A63:A70" si="5">A62+1</f>
        <v>1</v>
      </c>
      <c r="B63" s="347" t="s">
        <v>87</v>
      </c>
      <c r="C63" s="349">
        <v>90.1</v>
      </c>
      <c r="D63" s="349">
        <v>521002</v>
      </c>
      <c r="E63" s="350">
        <f>C63*70</f>
        <v>6307</v>
      </c>
      <c r="F63" s="351">
        <f>E63*1%</f>
        <v>63.07</v>
      </c>
      <c r="G63" s="351">
        <f>E63*0.5%</f>
        <v>31.535</v>
      </c>
      <c r="H63" s="351">
        <f>E63-F63-G63</f>
        <v>6212.3950000000004</v>
      </c>
      <c r="I63" s="260"/>
      <c r="J63" s="10"/>
      <c r="K63" s="10"/>
    </row>
    <row r="64" spans="1:11" ht="60" customHeight="1">
      <c r="A64" s="194">
        <f t="shared" si="5"/>
        <v>2</v>
      </c>
      <c r="B64" s="352" t="s">
        <v>53</v>
      </c>
      <c r="C64" s="349">
        <v>88.04</v>
      </c>
      <c r="D64" s="349">
        <v>632001</v>
      </c>
      <c r="E64" s="350">
        <f t="shared" ref="E64:E76" si="6">C64*70</f>
        <v>6162.8</v>
      </c>
      <c r="F64" s="351">
        <f t="shared" ref="F64:F76" si="7">E64*1%</f>
        <v>61.628</v>
      </c>
      <c r="G64" s="351">
        <f t="shared" ref="G64:G76" si="8">E64*0.5%</f>
        <v>30.814</v>
      </c>
      <c r="H64" s="351">
        <f t="shared" ref="H64:H75" si="9">E64-F64-G64</f>
        <v>6070.3580000000002</v>
      </c>
      <c r="I64" s="260"/>
      <c r="J64" s="10"/>
      <c r="K64" s="10"/>
    </row>
    <row r="65" spans="1:12" ht="60" customHeight="1">
      <c r="A65" s="194">
        <f t="shared" si="5"/>
        <v>3</v>
      </c>
      <c r="B65" s="352" t="s">
        <v>54</v>
      </c>
      <c r="C65" s="349">
        <v>90.1</v>
      </c>
      <c r="D65" s="349">
        <v>632001</v>
      </c>
      <c r="E65" s="350">
        <f t="shared" si="6"/>
        <v>6307</v>
      </c>
      <c r="F65" s="351">
        <f t="shared" si="7"/>
        <v>63.07</v>
      </c>
      <c r="G65" s="351">
        <f t="shared" si="8"/>
        <v>31.535</v>
      </c>
      <c r="H65" s="351">
        <f t="shared" si="9"/>
        <v>6212.3950000000004</v>
      </c>
      <c r="I65" s="260"/>
      <c r="J65" s="10"/>
      <c r="K65" s="10"/>
    </row>
    <row r="66" spans="1:12" ht="60" customHeight="1">
      <c r="A66" s="194">
        <f t="shared" si="5"/>
        <v>4</v>
      </c>
      <c r="B66" s="352" t="s">
        <v>230</v>
      </c>
      <c r="C66" s="349">
        <v>72.19</v>
      </c>
      <c r="D66" s="349">
        <v>632001</v>
      </c>
      <c r="E66" s="350">
        <f t="shared" si="6"/>
        <v>5053.3</v>
      </c>
      <c r="F66" s="351">
        <f t="shared" si="7"/>
        <v>50.533000000000001</v>
      </c>
      <c r="G66" s="351">
        <f t="shared" si="8"/>
        <v>25.266500000000001</v>
      </c>
      <c r="H66" s="351">
        <f t="shared" si="9"/>
        <v>4977.5005000000001</v>
      </c>
      <c r="I66" s="260"/>
      <c r="J66" s="10"/>
      <c r="K66" s="10"/>
    </row>
    <row r="67" spans="1:12" ht="60" customHeight="1">
      <c r="A67" s="194">
        <f t="shared" si="5"/>
        <v>5</v>
      </c>
      <c r="B67" s="352" t="s">
        <v>33</v>
      </c>
      <c r="C67" s="349">
        <v>88.04</v>
      </c>
      <c r="D67" s="349">
        <v>632001</v>
      </c>
      <c r="E67" s="350">
        <f t="shared" si="6"/>
        <v>6162.8</v>
      </c>
      <c r="F67" s="351">
        <f t="shared" si="7"/>
        <v>61.628</v>
      </c>
      <c r="G67" s="351">
        <f t="shared" si="8"/>
        <v>30.814</v>
      </c>
      <c r="H67" s="351">
        <f t="shared" si="9"/>
        <v>6070.3580000000002</v>
      </c>
      <c r="I67" s="260"/>
      <c r="J67" s="10"/>
      <c r="K67" s="10"/>
    </row>
    <row r="68" spans="1:12" ht="60" customHeight="1">
      <c r="A68" s="194">
        <f t="shared" si="5"/>
        <v>6</v>
      </c>
      <c r="B68" s="347" t="s">
        <v>51</v>
      </c>
      <c r="C68" s="349">
        <v>66</v>
      </c>
      <c r="D68" s="349">
        <v>632001</v>
      </c>
      <c r="E68" s="350">
        <f t="shared" si="6"/>
        <v>4620</v>
      </c>
      <c r="F68" s="351">
        <f t="shared" si="7"/>
        <v>46.2</v>
      </c>
      <c r="G68" s="351">
        <f t="shared" si="8"/>
        <v>23.1</v>
      </c>
      <c r="H68" s="351">
        <f t="shared" si="9"/>
        <v>4550.7</v>
      </c>
      <c r="I68" s="260"/>
      <c r="J68" s="10"/>
      <c r="K68" s="283"/>
    </row>
    <row r="69" spans="1:12" ht="60" customHeight="1">
      <c r="A69" s="194">
        <f t="shared" si="5"/>
        <v>7</v>
      </c>
      <c r="B69" s="347" t="s">
        <v>86</v>
      </c>
      <c r="C69" s="349">
        <v>66.010000000000005</v>
      </c>
      <c r="D69" s="349">
        <v>632001</v>
      </c>
      <c r="E69" s="350">
        <f t="shared" si="6"/>
        <v>4620.7000000000007</v>
      </c>
      <c r="F69" s="351">
        <f t="shared" si="7"/>
        <v>46.207000000000008</v>
      </c>
      <c r="G69" s="351">
        <f t="shared" si="8"/>
        <v>23.103500000000004</v>
      </c>
      <c r="H69" s="351">
        <f t="shared" si="9"/>
        <v>4551.3895000000002</v>
      </c>
      <c r="I69" s="260"/>
      <c r="J69" s="10"/>
      <c r="K69" s="10"/>
    </row>
    <row r="70" spans="1:12" ht="60" customHeight="1">
      <c r="A70" s="194">
        <f t="shared" si="5"/>
        <v>8</v>
      </c>
      <c r="B70" s="352" t="s">
        <v>277</v>
      </c>
      <c r="C70" s="349">
        <v>66</v>
      </c>
      <c r="D70" s="349">
        <v>631010</v>
      </c>
      <c r="E70" s="350">
        <f t="shared" si="6"/>
        <v>4620</v>
      </c>
      <c r="F70" s="351">
        <f t="shared" si="7"/>
        <v>46.2</v>
      </c>
      <c r="G70" s="351">
        <f t="shared" si="8"/>
        <v>23.1</v>
      </c>
      <c r="H70" s="351">
        <f t="shared" si="9"/>
        <v>4550.7</v>
      </c>
      <c r="I70" s="260"/>
      <c r="J70" s="10"/>
      <c r="K70" s="10"/>
    </row>
    <row r="71" spans="1:12" ht="60" customHeight="1">
      <c r="A71" s="194">
        <v>9</v>
      </c>
      <c r="B71" s="352" t="s">
        <v>243</v>
      </c>
      <c r="C71" s="349">
        <v>66.36</v>
      </c>
      <c r="D71" s="349">
        <v>632001</v>
      </c>
      <c r="E71" s="350">
        <f t="shared" si="6"/>
        <v>4645.2</v>
      </c>
      <c r="F71" s="351">
        <f t="shared" si="7"/>
        <v>46.451999999999998</v>
      </c>
      <c r="G71" s="351">
        <f t="shared" si="8"/>
        <v>23.225999999999999</v>
      </c>
      <c r="H71" s="351">
        <f t="shared" si="9"/>
        <v>4575.5219999999999</v>
      </c>
      <c r="I71" s="260"/>
      <c r="J71" s="10"/>
      <c r="K71" s="10"/>
    </row>
    <row r="72" spans="1:12" ht="50.1" customHeight="1">
      <c r="A72" s="194">
        <v>10</v>
      </c>
      <c r="B72" s="352" t="s">
        <v>55</v>
      </c>
      <c r="C72" s="349">
        <v>68.849999999999994</v>
      </c>
      <c r="D72" s="349">
        <v>632001</v>
      </c>
      <c r="E72" s="350">
        <f t="shared" si="6"/>
        <v>4819.5</v>
      </c>
      <c r="F72" s="351">
        <f t="shared" si="7"/>
        <v>48.195</v>
      </c>
      <c r="G72" s="351">
        <f t="shared" si="8"/>
        <v>24.0975</v>
      </c>
      <c r="H72" s="351">
        <f t="shared" si="9"/>
        <v>4747.2075000000004</v>
      </c>
      <c r="I72" s="288"/>
      <c r="J72" s="10"/>
      <c r="K72" s="10"/>
    </row>
    <row r="73" spans="1:12" ht="50.1" customHeight="1">
      <c r="A73" s="194">
        <v>11</v>
      </c>
      <c r="B73" s="352" t="s">
        <v>23</v>
      </c>
      <c r="C73" s="349">
        <v>66</v>
      </c>
      <c r="D73" s="349">
        <v>632001</v>
      </c>
      <c r="E73" s="350">
        <f t="shared" si="6"/>
        <v>4620</v>
      </c>
      <c r="F73" s="351">
        <f t="shared" si="7"/>
        <v>46.2</v>
      </c>
      <c r="G73" s="351">
        <f t="shared" si="8"/>
        <v>23.1</v>
      </c>
      <c r="H73" s="351">
        <f t="shared" si="9"/>
        <v>4550.7</v>
      </c>
      <c r="I73" s="332">
        <f>E63+E64+E65+E66+E67+E68+E70+E71+E72+E73+E69+E76</f>
        <v>64101.099999999991</v>
      </c>
      <c r="J73" s="10"/>
      <c r="K73" s="10"/>
    </row>
    <row r="74" spans="1:12" ht="50.1" customHeight="1">
      <c r="A74" s="194">
        <v>12</v>
      </c>
      <c r="B74" s="347" t="s">
        <v>71</v>
      </c>
      <c r="C74" s="349">
        <v>89.01</v>
      </c>
      <c r="D74" s="349">
        <v>631010</v>
      </c>
      <c r="E74" s="350">
        <f t="shared" si="6"/>
        <v>6230.7000000000007</v>
      </c>
      <c r="F74" s="351">
        <f t="shared" si="7"/>
        <v>62.307000000000009</v>
      </c>
      <c r="G74" s="351">
        <f t="shared" si="8"/>
        <v>31.153500000000005</v>
      </c>
      <c r="H74" s="351">
        <f t="shared" si="9"/>
        <v>6137.2395000000006</v>
      </c>
      <c r="I74" s="288"/>
      <c r="J74" s="10"/>
      <c r="K74" s="10"/>
    </row>
    <row r="75" spans="1:12" ht="50.1" customHeight="1">
      <c r="A75" s="194">
        <v>13</v>
      </c>
      <c r="B75" s="347" t="s">
        <v>82</v>
      </c>
      <c r="C75" s="349">
        <v>79.12</v>
      </c>
      <c r="D75" s="349">
        <v>632001</v>
      </c>
      <c r="E75" s="350">
        <f>C75*70</f>
        <v>5538.4000000000005</v>
      </c>
      <c r="F75" s="351">
        <f t="shared" si="7"/>
        <v>55.384000000000007</v>
      </c>
      <c r="G75" s="351">
        <f t="shared" si="8"/>
        <v>27.692000000000004</v>
      </c>
      <c r="H75" s="351">
        <f t="shared" si="9"/>
        <v>5455.3240000000005</v>
      </c>
      <c r="I75" s="288"/>
      <c r="J75" s="10"/>
      <c r="K75" s="10"/>
      <c r="L75" s="148">
        <f>SUM(H74:H75)</f>
        <v>11592.5635</v>
      </c>
    </row>
    <row r="76" spans="1:12" ht="50.1" customHeight="1">
      <c r="A76" s="194">
        <v>13</v>
      </c>
      <c r="B76" s="347" t="s">
        <v>34</v>
      </c>
      <c r="C76" s="349">
        <v>88.04</v>
      </c>
      <c r="D76" s="349">
        <v>632001</v>
      </c>
      <c r="E76" s="350">
        <f t="shared" si="6"/>
        <v>6162.8</v>
      </c>
      <c r="F76" s="351">
        <f t="shared" si="7"/>
        <v>61.628</v>
      </c>
      <c r="G76" s="351">
        <f t="shared" si="8"/>
        <v>30.814</v>
      </c>
      <c r="H76" s="351">
        <f>E76-F76-G76</f>
        <v>6070.3580000000002</v>
      </c>
      <c r="I76" s="288"/>
      <c r="J76" s="10"/>
      <c r="K76" s="10"/>
    </row>
    <row r="77" spans="1:12" ht="50.1" customHeight="1">
      <c r="A77" s="194"/>
      <c r="B77" s="316" t="s">
        <v>35</v>
      </c>
      <c r="C77" s="325"/>
      <c r="D77" s="325"/>
      <c r="E77" s="322"/>
      <c r="F77" s="322"/>
      <c r="G77" s="322"/>
      <c r="H77" s="322"/>
      <c r="I77" s="288"/>
      <c r="J77" s="10"/>
      <c r="K77" s="10"/>
    </row>
    <row r="78" spans="1:12" ht="50.1" customHeight="1">
      <c r="A78" s="194"/>
      <c r="B78" s="336" t="s">
        <v>20</v>
      </c>
      <c r="C78" s="321" t="s">
        <v>21</v>
      </c>
      <c r="D78" s="336" t="s">
        <v>19</v>
      </c>
      <c r="E78" s="335" t="s">
        <v>190</v>
      </c>
      <c r="F78" s="339"/>
      <c r="G78" s="339"/>
      <c r="H78" s="339"/>
      <c r="I78" s="288"/>
      <c r="J78" s="10"/>
      <c r="K78" s="10"/>
    </row>
    <row r="79" spans="1:12" ht="50.1" customHeight="1">
      <c r="A79" s="194">
        <v>1</v>
      </c>
      <c r="B79" s="347" t="s">
        <v>280</v>
      </c>
      <c r="C79" s="349">
        <v>140</v>
      </c>
      <c r="D79" s="349">
        <v>6210</v>
      </c>
      <c r="E79" s="351">
        <f>C79*70</f>
        <v>9800</v>
      </c>
      <c r="F79" s="351">
        <f>E79*1%</f>
        <v>98</v>
      </c>
      <c r="G79" s="351">
        <f>E79*0.5%</f>
        <v>49</v>
      </c>
      <c r="H79" s="351">
        <f>E79-F79-G79</f>
        <v>9653</v>
      </c>
      <c r="I79" s="288"/>
      <c r="J79" s="10"/>
      <c r="K79" s="10"/>
      <c r="L79" s="23">
        <v>9653</v>
      </c>
    </row>
    <row r="80" spans="1:12" ht="50.1" customHeight="1" thickBot="1">
      <c r="A80" s="194">
        <v>2</v>
      </c>
      <c r="B80" s="347" t="s">
        <v>279</v>
      </c>
      <c r="C80" s="349">
        <v>66</v>
      </c>
      <c r="D80" s="349">
        <v>6510</v>
      </c>
      <c r="E80" s="354">
        <f>C80*70</f>
        <v>4620</v>
      </c>
      <c r="F80" s="351">
        <f>E80*1%</f>
        <v>46.2</v>
      </c>
      <c r="G80" s="351">
        <f>E80*0.5%</f>
        <v>23.1</v>
      </c>
      <c r="H80" s="351">
        <f>E80-F80-G80</f>
        <v>4550.7</v>
      </c>
      <c r="I80" s="288"/>
      <c r="J80" s="332">
        <f>SUM(H74)</f>
        <v>6137.2395000000006</v>
      </c>
      <c r="K80" s="10"/>
      <c r="L80" s="148">
        <f>SUM(L75:L79)</f>
        <v>21245.5635</v>
      </c>
    </row>
    <row r="81" spans="1:11" ht="45" customHeight="1" thickBot="1">
      <c r="A81" s="3"/>
      <c r="B81" s="177"/>
      <c r="C81" s="183"/>
      <c r="D81" s="331" t="s">
        <v>190</v>
      </c>
      <c r="E81" s="330">
        <f>SUM(E63:E80)</f>
        <v>90290.199999999983</v>
      </c>
      <c r="F81" s="149"/>
      <c r="G81" s="149"/>
      <c r="H81" s="149"/>
      <c r="I81" s="326"/>
      <c r="J81" s="10"/>
      <c r="K81" s="10"/>
    </row>
    <row r="82" spans="1:11" ht="30" customHeight="1">
      <c r="A82" s="3"/>
      <c r="B82" s="189"/>
      <c r="C82" s="183"/>
      <c r="D82" s="176"/>
      <c r="E82" s="117"/>
      <c r="F82" s="117"/>
      <c r="G82" s="117"/>
      <c r="H82" s="117"/>
      <c r="I82" s="288"/>
      <c r="J82" s="10"/>
      <c r="K82" s="10"/>
    </row>
    <row r="83" spans="1:11" ht="30" customHeight="1">
      <c r="A83" s="3"/>
      <c r="B83" s="189"/>
      <c r="C83" s="183"/>
      <c r="D83" s="176"/>
      <c r="E83" s="117"/>
      <c r="F83" s="117"/>
      <c r="G83" s="117"/>
      <c r="H83" s="117"/>
      <c r="I83" s="288"/>
      <c r="J83" s="10"/>
      <c r="K83" s="10"/>
    </row>
    <row r="84" spans="1:11" ht="39.950000000000003" customHeight="1">
      <c r="A84" s="194"/>
      <c r="B84" s="342" t="s">
        <v>20</v>
      </c>
      <c r="C84" s="321" t="s">
        <v>21</v>
      </c>
      <c r="D84" s="342" t="s">
        <v>19</v>
      </c>
      <c r="E84" s="341" t="s">
        <v>190</v>
      </c>
      <c r="F84" s="339"/>
      <c r="G84" s="339"/>
      <c r="H84" s="339"/>
      <c r="I84" s="326"/>
      <c r="J84" s="10"/>
      <c r="K84" s="10"/>
    </row>
    <row r="85" spans="1:11" ht="39.950000000000003" customHeight="1">
      <c r="A85" s="194">
        <v>1</v>
      </c>
      <c r="B85" s="347" t="s">
        <v>285</v>
      </c>
      <c r="C85" s="349">
        <v>240</v>
      </c>
      <c r="D85" s="349">
        <v>6210</v>
      </c>
      <c r="E85" s="351">
        <f>C85*70</f>
        <v>16800</v>
      </c>
      <c r="F85" s="351">
        <f>E85*1%</f>
        <v>168</v>
      </c>
      <c r="G85" s="351">
        <f>E85*0.5%</f>
        <v>84</v>
      </c>
      <c r="H85" s="351">
        <f>E85-F85-G85</f>
        <v>16548</v>
      </c>
      <c r="I85" s="326"/>
      <c r="J85" s="10"/>
      <c r="K85" s="10"/>
    </row>
    <row r="86" spans="1:11" ht="39.950000000000003" customHeight="1">
      <c r="A86" s="194">
        <v>2</v>
      </c>
      <c r="B86" s="347" t="s">
        <v>175</v>
      </c>
      <c r="C86" s="349">
        <v>200</v>
      </c>
      <c r="D86" s="349">
        <v>6510</v>
      </c>
      <c r="E86" s="351">
        <f>C86*70</f>
        <v>14000</v>
      </c>
      <c r="F86" s="351">
        <f>E86*1%</f>
        <v>140</v>
      </c>
      <c r="G86" s="351">
        <f>E86*0.5%</f>
        <v>70</v>
      </c>
      <c r="H86" s="351">
        <f>E86-F86-G86</f>
        <v>13790</v>
      </c>
      <c r="I86" s="326"/>
      <c r="J86" s="10"/>
      <c r="K86" s="10"/>
    </row>
    <row r="87" spans="1:11" ht="39.950000000000003" customHeight="1">
      <c r="A87" s="194">
        <v>3</v>
      </c>
      <c r="B87" s="315" t="s">
        <v>286</v>
      </c>
      <c r="C87" s="316">
        <v>140</v>
      </c>
      <c r="D87" s="316">
        <v>6510</v>
      </c>
      <c r="E87" s="215">
        <f>C87*70</f>
        <v>9800</v>
      </c>
      <c r="F87" s="215">
        <f>E87*1%</f>
        <v>98</v>
      </c>
      <c r="G87" s="215">
        <f>E87*0.5%</f>
        <v>49</v>
      </c>
      <c r="H87" s="215">
        <f>E87-F87-G87</f>
        <v>9653</v>
      </c>
      <c r="I87" s="326"/>
      <c r="J87" s="10"/>
      <c r="K87" s="10"/>
    </row>
    <row r="88" spans="1:11" ht="39.950000000000003" customHeight="1">
      <c r="A88" s="343"/>
      <c r="B88" s="344"/>
      <c r="C88" s="312"/>
      <c r="D88" s="307"/>
      <c r="E88" s="309"/>
      <c r="F88" s="309"/>
      <c r="G88" s="309"/>
      <c r="H88" s="309"/>
      <c r="I88" s="326"/>
      <c r="J88" s="10"/>
      <c r="K88" s="10"/>
    </row>
    <row r="89" spans="1:11" ht="39.950000000000003" customHeight="1">
      <c r="A89" s="3"/>
      <c r="B89" s="172"/>
      <c r="C89" s="184"/>
      <c r="D89" s="185"/>
      <c r="E89" s="117"/>
      <c r="F89" s="117"/>
      <c r="G89" s="117"/>
      <c r="H89" s="117"/>
      <c r="I89" s="326"/>
      <c r="J89" s="10"/>
      <c r="K89" s="10"/>
    </row>
    <row r="90" spans="1:11" ht="39.950000000000003" customHeight="1">
      <c r="A90" s="3"/>
      <c r="B90" s="152"/>
      <c r="C90" s="184"/>
      <c r="D90" s="186"/>
      <c r="E90" s="117"/>
      <c r="F90" s="117"/>
      <c r="G90" s="117"/>
      <c r="H90" s="117"/>
      <c r="I90" s="326"/>
      <c r="J90" s="10"/>
      <c r="K90" s="10"/>
    </row>
    <row r="91" spans="1:11" ht="39.950000000000003" customHeight="1">
      <c r="A91" s="3"/>
      <c r="B91" s="171"/>
      <c r="C91" s="184"/>
      <c r="D91" s="186"/>
      <c r="E91" s="117"/>
      <c r="F91" s="117"/>
      <c r="G91" s="117"/>
      <c r="H91" s="117"/>
      <c r="I91" s="326"/>
      <c r="J91" s="10"/>
      <c r="K91" s="10"/>
    </row>
    <row r="92" spans="1:11" ht="30" customHeight="1">
      <c r="A92" s="3"/>
      <c r="B92" s="170"/>
      <c r="C92" s="184"/>
      <c r="D92" s="186"/>
      <c r="E92" s="117"/>
      <c r="F92" s="117"/>
      <c r="G92" s="117"/>
      <c r="H92" s="117"/>
      <c r="I92" s="326"/>
      <c r="J92" s="10"/>
      <c r="K92" s="10"/>
    </row>
    <row r="93" spans="1:11" ht="30" customHeight="1">
      <c r="A93" s="3"/>
      <c r="B93" s="196"/>
      <c r="C93" s="195"/>
      <c r="D93" s="195"/>
      <c r="E93" s="117"/>
      <c r="F93" s="117"/>
      <c r="G93" s="117"/>
      <c r="H93" s="117"/>
      <c r="I93" s="326"/>
      <c r="J93" s="10"/>
      <c r="K93" s="10"/>
    </row>
    <row r="94" spans="1:11" ht="30" customHeight="1">
      <c r="A94" s="3"/>
      <c r="B94" s="196"/>
      <c r="C94" s="195"/>
      <c r="D94" s="213"/>
      <c r="E94" s="117"/>
      <c r="F94" s="117"/>
      <c r="G94" s="117"/>
      <c r="H94" s="117"/>
      <c r="I94" s="326"/>
      <c r="J94" s="10"/>
      <c r="K94" s="10"/>
    </row>
    <row r="95" spans="1:11" ht="30" customHeight="1">
      <c r="A95" s="3"/>
      <c r="B95" s="177"/>
      <c r="C95" s="176"/>
      <c r="D95" s="168"/>
      <c r="E95" s="117"/>
      <c r="F95" s="117"/>
      <c r="G95" s="117"/>
      <c r="H95" s="117"/>
      <c r="I95" s="326"/>
      <c r="J95" s="10"/>
      <c r="K95" s="10"/>
    </row>
    <row r="96" spans="1:11" ht="30" customHeight="1">
      <c r="A96" s="3"/>
      <c r="B96" s="177"/>
      <c r="C96" s="176"/>
      <c r="D96" s="168"/>
      <c r="E96" s="13"/>
      <c r="F96" s="13"/>
      <c r="G96" s="13"/>
      <c r="H96" s="13"/>
      <c r="I96" s="10"/>
      <c r="J96" s="10"/>
      <c r="K96" s="10"/>
    </row>
    <row r="97" spans="1:11" ht="30" customHeight="1">
      <c r="A97" s="12"/>
      <c r="B97" s="177"/>
      <c r="C97" s="176"/>
      <c r="D97" s="168"/>
      <c r="E97" s="13"/>
      <c r="F97" s="13"/>
      <c r="G97" s="13"/>
      <c r="H97" s="13"/>
      <c r="I97" s="10"/>
      <c r="J97" s="10"/>
      <c r="K97" s="10"/>
    </row>
    <row r="98" spans="1:11" ht="30" customHeight="1">
      <c r="A98" s="12"/>
      <c r="B98" s="177"/>
      <c r="C98" s="176"/>
      <c r="D98" s="168"/>
      <c r="E98" s="13"/>
      <c r="F98" s="13"/>
      <c r="G98" s="13"/>
      <c r="H98" s="13"/>
      <c r="I98" s="10"/>
      <c r="J98" s="10"/>
      <c r="K98" s="10"/>
    </row>
    <row r="99" spans="1:11" ht="30" customHeight="1">
      <c r="A99" s="12"/>
      <c r="B99" s="177"/>
      <c r="C99" s="176"/>
      <c r="D99" s="168"/>
      <c r="E99" s="13"/>
      <c r="F99" s="13"/>
      <c r="G99" s="13"/>
      <c r="H99" s="13"/>
      <c r="I99" s="10"/>
      <c r="J99" s="10"/>
      <c r="K99" s="10"/>
    </row>
    <row r="100" spans="1:11" ht="30" customHeight="1">
      <c r="A100" s="12"/>
      <c r="B100" s="177"/>
      <c r="C100" s="176"/>
      <c r="D100" s="168"/>
      <c r="E100" s="13"/>
      <c r="F100" s="13"/>
      <c r="G100" s="13"/>
      <c r="H100" s="13"/>
      <c r="I100" s="10"/>
      <c r="J100" s="10"/>
      <c r="K100" s="10"/>
    </row>
    <row r="101" spans="1:11" ht="30" customHeight="1">
      <c r="A101" s="12"/>
      <c r="B101" s="168"/>
      <c r="C101" s="176"/>
      <c r="D101" s="168"/>
      <c r="E101" s="13"/>
      <c r="F101" s="13"/>
      <c r="G101" s="13"/>
      <c r="H101" s="13"/>
      <c r="I101" s="10"/>
      <c r="J101" s="10"/>
      <c r="K101" s="10"/>
    </row>
    <row r="102" spans="1:11" ht="30" customHeight="1">
      <c r="A102" s="12"/>
      <c r="B102" s="168"/>
      <c r="C102" s="176"/>
      <c r="D102" s="150"/>
      <c r="E102" s="13"/>
      <c r="F102" s="13"/>
      <c r="G102" s="13"/>
      <c r="H102" s="13"/>
      <c r="I102" s="10"/>
      <c r="J102" s="10"/>
      <c r="K102" s="10"/>
    </row>
    <row r="103" spans="1:11" ht="30" customHeight="1">
      <c r="A103" s="12"/>
      <c r="B103" s="168"/>
      <c r="C103" s="176"/>
      <c r="D103" s="168"/>
      <c r="E103" s="13"/>
      <c r="F103" s="13"/>
      <c r="G103" s="13"/>
      <c r="H103" s="13"/>
      <c r="I103" s="10"/>
      <c r="J103" s="10"/>
      <c r="K103" s="10"/>
    </row>
    <row r="104" spans="1:11" ht="18" customHeight="1">
      <c r="A104" s="12"/>
      <c r="B104" s="153"/>
      <c r="C104" s="178"/>
      <c r="D104" s="175"/>
      <c r="E104" s="13"/>
      <c r="F104" s="13"/>
      <c r="G104" s="13"/>
      <c r="H104" s="13"/>
      <c r="I104" s="10"/>
      <c r="J104" s="10"/>
      <c r="K104" s="10"/>
    </row>
    <row r="105" spans="1:11" ht="18" customHeight="1">
      <c r="A105" s="12"/>
      <c r="B105" s="153"/>
      <c r="C105" s="13"/>
      <c r="D105" s="5"/>
      <c r="E105" s="13"/>
      <c r="F105" s="13"/>
      <c r="G105" s="13"/>
      <c r="H105" s="13"/>
      <c r="I105" s="10"/>
      <c r="J105" s="10"/>
      <c r="K105" s="10"/>
    </row>
    <row r="106" spans="1:11" ht="18" customHeight="1">
      <c r="A106" s="12"/>
      <c r="B106" s="153"/>
      <c r="C106" s="13"/>
      <c r="D106" s="7"/>
      <c r="E106" s="13"/>
      <c r="F106" s="13"/>
      <c r="G106" s="13"/>
      <c r="H106" s="13"/>
      <c r="I106" s="10"/>
      <c r="J106" s="10"/>
      <c r="K106" s="10"/>
    </row>
    <row r="107" spans="1:11" ht="18" customHeight="1">
      <c r="A107" s="12"/>
      <c r="B107" s="153"/>
      <c r="C107" s="13"/>
      <c r="D107" s="5"/>
      <c r="E107" s="13"/>
      <c r="F107" s="13"/>
      <c r="G107" s="13"/>
      <c r="H107" s="13"/>
      <c r="I107" s="10"/>
      <c r="J107" s="10"/>
      <c r="K107" s="10"/>
    </row>
    <row r="108" spans="1:11" ht="18" customHeight="1">
      <c r="A108" s="12"/>
      <c r="B108" s="153"/>
      <c r="C108" s="13"/>
      <c r="D108" s="5"/>
      <c r="E108" s="13"/>
      <c r="F108" s="13"/>
      <c r="G108" s="13"/>
      <c r="H108" s="13"/>
      <c r="I108" s="10"/>
      <c r="J108" s="10"/>
      <c r="K108" s="10"/>
    </row>
    <row r="109" spans="1:11" ht="18" customHeight="1">
      <c r="A109" s="12"/>
      <c r="B109" s="11"/>
      <c r="C109" s="13"/>
      <c r="D109" s="5"/>
      <c r="E109" s="13"/>
      <c r="F109" s="13"/>
      <c r="G109" s="13"/>
      <c r="H109" s="13"/>
      <c r="I109" s="10"/>
      <c r="J109" s="10"/>
      <c r="K109" s="10"/>
    </row>
    <row r="110" spans="1:11" ht="18" customHeight="1">
      <c r="A110" s="12"/>
      <c r="B110" s="11"/>
      <c r="C110" s="13"/>
      <c r="D110" s="5"/>
      <c r="E110" s="13"/>
      <c r="F110" s="13"/>
      <c r="G110" s="13"/>
      <c r="H110" s="13"/>
      <c r="I110" s="10"/>
      <c r="J110" s="10"/>
      <c r="K110" s="10"/>
    </row>
    <row r="111" spans="1:11" ht="18" customHeight="1">
      <c r="A111" s="12"/>
      <c r="B111" s="11"/>
      <c r="C111" s="13"/>
      <c r="D111" s="5"/>
      <c r="E111" s="13"/>
      <c r="F111" s="13"/>
      <c r="G111" s="13"/>
      <c r="H111" s="13"/>
      <c r="I111" s="10"/>
      <c r="J111" s="10"/>
      <c r="K111" s="10"/>
    </row>
    <row r="112" spans="1:11" ht="18" customHeight="1">
      <c r="A112" s="12"/>
      <c r="B112" s="11"/>
      <c r="C112" s="13"/>
      <c r="D112" s="5"/>
      <c r="E112" s="13"/>
      <c r="F112" s="13"/>
      <c r="G112" s="13"/>
      <c r="H112" s="13"/>
      <c r="I112" s="10"/>
      <c r="J112" s="10"/>
      <c r="K112" s="10"/>
    </row>
    <row r="113" spans="1:11" ht="18" customHeight="1">
      <c r="A113" s="12"/>
      <c r="B113" s="11"/>
      <c r="C113" s="13"/>
      <c r="D113" s="5"/>
      <c r="E113" s="13"/>
      <c r="F113" s="13"/>
      <c r="G113" s="13"/>
      <c r="H113" s="13"/>
      <c r="I113" s="10"/>
      <c r="J113" s="10"/>
      <c r="K113" s="10"/>
    </row>
    <row r="114" spans="1:11" ht="18" customHeight="1">
      <c r="A114" s="12"/>
      <c r="B114" s="11"/>
      <c r="C114" s="13"/>
      <c r="D114" s="5"/>
      <c r="E114" s="13"/>
      <c r="F114" s="13"/>
      <c r="G114" s="13"/>
      <c r="H114" s="13"/>
      <c r="I114" s="10"/>
      <c r="J114" s="10"/>
      <c r="K114" s="10"/>
    </row>
    <row r="115" spans="1:11" ht="18" customHeight="1">
      <c r="A115" s="12"/>
      <c r="B115" s="11"/>
      <c r="C115" s="13"/>
      <c r="D115" s="5"/>
      <c r="E115" s="13"/>
      <c r="F115" s="13"/>
      <c r="G115" s="13"/>
      <c r="H115" s="13"/>
      <c r="I115" s="10"/>
      <c r="J115" s="10"/>
      <c r="K115" s="10"/>
    </row>
    <row r="116" spans="1:11" ht="18" customHeight="1">
      <c r="A116" s="12"/>
      <c r="B116" s="11"/>
      <c r="C116" s="13"/>
      <c r="D116" s="5"/>
      <c r="E116" s="13"/>
      <c r="F116" s="13"/>
      <c r="G116" s="13"/>
      <c r="H116" s="13"/>
      <c r="I116" s="10"/>
      <c r="J116" s="10"/>
      <c r="K116" s="10"/>
    </row>
    <row r="117" spans="1:11" ht="18" customHeight="1">
      <c r="A117" s="12"/>
      <c r="B117" s="11"/>
      <c r="C117" s="13"/>
      <c r="D117" s="5"/>
      <c r="E117" s="13"/>
      <c r="F117" s="13"/>
      <c r="G117" s="13"/>
      <c r="H117" s="13"/>
      <c r="I117" s="10"/>
      <c r="J117" s="10"/>
      <c r="K117" s="10"/>
    </row>
    <row r="118" spans="1:11" ht="18" customHeight="1">
      <c r="A118" s="12"/>
      <c r="B118" s="11"/>
      <c r="C118" s="13"/>
      <c r="D118" s="5"/>
      <c r="E118" s="13"/>
      <c r="F118" s="13"/>
      <c r="G118" s="13"/>
      <c r="H118" s="13"/>
      <c r="I118" s="10"/>
      <c r="J118" s="10"/>
      <c r="K118" s="10"/>
    </row>
    <row r="119" spans="1:11" ht="18" customHeight="1">
      <c r="A119" s="12"/>
      <c r="B119" s="11"/>
      <c r="C119" s="13"/>
      <c r="D119" s="5"/>
      <c r="E119" s="13"/>
      <c r="F119" s="13"/>
      <c r="G119" s="13"/>
      <c r="H119" s="13"/>
      <c r="I119" s="10"/>
      <c r="J119" s="10"/>
      <c r="K119" s="10"/>
    </row>
    <row r="120" spans="1:11" ht="18" customHeight="1">
      <c r="A120" s="12"/>
      <c r="B120" s="11"/>
      <c r="C120" s="13"/>
      <c r="D120" s="5"/>
      <c r="E120" s="13"/>
      <c r="F120" s="13"/>
      <c r="G120" s="13"/>
      <c r="H120" s="13"/>
      <c r="I120" s="10"/>
      <c r="J120" s="10"/>
      <c r="K120" s="10"/>
    </row>
    <row r="121" spans="1:11" ht="18" customHeight="1">
      <c r="A121" s="12"/>
      <c r="B121" s="11"/>
      <c r="C121" s="13"/>
      <c r="D121" s="5"/>
      <c r="E121" s="13"/>
      <c r="F121" s="13"/>
      <c r="G121" s="13"/>
      <c r="H121" s="13"/>
      <c r="I121" s="10"/>
      <c r="J121" s="10"/>
      <c r="K121" s="10"/>
    </row>
    <row r="122" spans="1:11" ht="18" customHeight="1">
      <c r="A122" s="12"/>
      <c r="B122" s="11"/>
      <c r="C122" s="13"/>
      <c r="D122" s="5"/>
      <c r="E122" s="13"/>
      <c r="F122" s="13"/>
      <c r="G122" s="13"/>
      <c r="H122" s="13"/>
      <c r="I122" s="10"/>
      <c r="J122" s="10"/>
      <c r="K122" s="10"/>
    </row>
    <row r="123" spans="1:11" ht="18" customHeight="1">
      <c r="A123" s="12"/>
      <c r="B123" s="11"/>
      <c r="C123" s="13"/>
      <c r="D123" s="5"/>
      <c r="E123" s="13"/>
      <c r="F123" s="13"/>
      <c r="G123" s="13"/>
      <c r="H123" s="13"/>
      <c r="I123" s="10"/>
      <c r="J123" s="10"/>
      <c r="K123" s="10"/>
    </row>
    <row r="124" spans="1:11" ht="18" customHeight="1">
      <c r="A124" s="12"/>
      <c r="B124" s="11"/>
      <c r="C124" s="13"/>
      <c r="D124" s="5"/>
      <c r="E124" s="13"/>
      <c r="F124" s="13"/>
      <c r="G124" s="13"/>
      <c r="H124" s="13"/>
      <c r="I124" s="10"/>
      <c r="J124" s="10"/>
      <c r="K124" s="10"/>
    </row>
    <row r="125" spans="1:11" ht="18" customHeight="1">
      <c r="A125" s="12"/>
      <c r="B125" s="11"/>
      <c r="C125" s="13"/>
      <c r="D125" s="5"/>
      <c r="E125" s="13"/>
      <c r="F125" s="13"/>
      <c r="G125" s="13"/>
      <c r="H125" s="13"/>
      <c r="I125" s="10"/>
      <c r="J125" s="10"/>
      <c r="K125" s="10"/>
    </row>
    <row r="126" spans="1:11" ht="18" customHeight="1">
      <c r="A126" s="12"/>
      <c r="B126" s="11"/>
      <c r="C126" s="13"/>
      <c r="D126" s="5"/>
      <c r="E126" s="13"/>
      <c r="F126" s="13"/>
      <c r="G126" s="13"/>
      <c r="H126" s="13"/>
      <c r="I126" s="10"/>
      <c r="J126" s="10"/>
      <c r="K126" s="10"/>
    </row>
    <row r="127" spans="1:11" ht="18" customHeight="1">
      <c r="A127" s="12"/>
      <c r="B127" s="11"/>
      <c r="C127" s="13"/>
      <c r="D127" s="5"/>
      <c r="E127" s="13"/>
      <c r="F127" s="13"/>
      <c r="G127" s="13"/>
      <c r="H127" s="13"/>
      <c r="I127" s="10"/>
      <c r="J127" s="10"/>
      <c r="K127" s="10"/>
    </row>
    <row r="128" spans="1:11" ht="18" customHeight="1">
      <c r="A128" s="12"/>
      <c r="B128" s="11"/>
      <c r="C128" s="13"/>
      <c r="D128" s="5"/>
      <c r="E128" s="13"/>
      <c r="F128" s="13"/>
      <c r="G128" s="13"/>
      <c r="H128" s="13"/>
      <c r="I128" s="10"/>
      <c r="J128" s="10"/>
      <c r="K128" s="10"/>
    </row>
    <row r="129" spans="1:11" ht="18" customHeight="1">
      <c r="A129" s="12"/>
      <c r="B129" s="11"/>
      <c r="C129" s="13"/>
      <c r="D129" s="5"/>
      <c r="E129" s="13"/>
      <c r="F129" s="13"/>
      <c r="G129" s="13"/>
      <c r="H129" s="13"/>
      <c r="I129" s="10"/>
      <c r="J129" s="10"/>
      <c r="K129" s="10"/>
    </row>
    <row r="130" spans="1:11" ht="18" customHeight="1">
      <c r="A130" s="12"/>
      <c r="B130" s="10"/>
      <c r="C130" s="13"/>
      <c r="D130" s="5"/>
      <c r="E130" s="13"/>
      <c r="F130" s="13"/>
      <c r="G130" s="13"/>
      <c r="H130" s="13"/>
      <c r="I130" s="10"/>
      <c r="J130" s="10"/>
      <c r="K130" s="10"/>
    </row>
    <row r="131" spans="1:11" ht="18" customHeight="1">
      <c r="A131" s="12"/>
      <c r="B131" s="10"/>
      <c r="C131" s="13"/>
      <c r="D131" s="5"/>
      <c r="E131" s="13"/>
      <c r="F131" s="13"/>
      <c r="G131" s="13"/>
      <c r="H131" s="13"/>
      <c r="I131" s="10"/>
      <c r="J131" s="10"/>
      <c r="K131" s="10"/>
    </row>
    <row r="132" spans="1:11" ht="18" customHeight="1">
      <c r="A132" s="10"/>
      <c r="B132" s="4"/>
      <c r="C132" s="28"/>
      <c r="D132" s="5"/>
      <c r="E132" s="13"/>
      <c r="F132" s="13"/>
      <c r="G132" s="13"/>
      <c r="H132" s="13"/>
      <c r="I132" s="10"/>
    </row>
    <row r="133" spans="1:11" ht="18" customHeight="1">
      <c r="A133" s="10"/>
      <c r="B133" s="1121"/>
      <c r="C133" s="1121"/>
      <c r="D133" s="1121"/>
      <c r="E133" s="13"/>
      <c r="F133" s="13"/>
      <c r="G133" s="13"/>
      <c r="H133" s="13"/>
      <c r="I133" s="10"/>
    </row>
    <row r="134" spans="1:11" ht="18" customHeight="1">
      <c r="A134" s="10"/>
      <c r="B134" s="26"/>
      <c r="C134" s="28"/>
      <c r="D134" s="5"/>
      <c r="E134" s="13"/>
      <c r="F134" s="13"/>
      <c r="G134" s="13"/>
      <c r="H134" s="13"/>
      <c r="I134" s="10"/>
    </row>
    <row r="135" spans="1:11" ht="18" customHeight="1">
      <c r="A135" s="10"/>
      <c r="B135" s="10"/>
      <c r="C135" s="32"/>
      <c r="D135" s="5"/>
      <c r="E135" s="10"/>
      <c r="F135" s="10"/>
      <c r="G135" s="10"/>
      <c r="H135" s="10"/>
    </row>
    <row r="136" spans="1:11" ht="18" customHeight="1">
      <c r="A136" s="10"/>
      <c r="B136" s="10"/>
      <c r="C136" s="32"/>
      <c r="D136" s="5"/>
      <c r="E136" s="10"/>
      <c r="F136" s="10"/>
      <c r="G136" s="10"/>
      <c r="H136" s="10"/>
    </row>
    <row r="137" spans="1:11" ht="18" customHeight="1">
      <c r="A137" s="10"/>
      <c r="B137" s="10"/>
      <c r="C137" s="32"/>
      <c r="D137" s="5"/>
      <c r="E137" s="10"/>
      <c r="F137" s="10"/>
      <c r="G137" s="10"/>
      <c r="H137" s="10"/>
    </row>
  </sheetData>
  <mergeCells count="9">
    <mergeCell ref="A4:B4"/>
    <mergeCell ref="A1:D1"/>
    <mergeCell ref="A2:D2"/>
    <mergeCell ref="B133:D133"/>
    <mergeCell ref="A49:D49"/>
    <mergeCell ref="A51:B51"/>
    <mergeCell ref="A48:D48"/>
    <mergeCell ref="B59:D59"/>
    <mergeCell ref="A58:D58"/>
  </mergeCells>
  <conditionalFormatting sqref="E61:H62 E81:H83 I7:I71 E7:H44 E53:H59 E88:H131">
    <cfRule type="cellIs" priority="461" stopIfTrue="1" operator="between">
      <formula>"si es mayor o igual 50,0"</formula>
      <formula>"si es menor que 50,0"</formula>
    </cfRule>
  </conditionalFormatting>
  <conditionalFormatting sqref="D102">
    <cfRule type="cellIs" priority="460" stopIfTrue="1" operator="between">
      <formula>"si es mayor o igual 50,0"</formula>
      <formula>"si es menor que 50,0"</formula>
    </cfRule>
  </conditionalFormatting>
  <conditionalFormatting sqref="D81">
    <cfRule type="cellIs" priority="459" stopIfTrue="1" operator="between">
      <formula>"si es mayor o igual 50,0"</formula>
      <formula>"si es menor que 50,0"</formula>
    </cfRule>
  </conditionalFormatting>
  <conditionalFormatting sqref="J15">
    <cfRule type="cellIs" priority="447" stopIfTrue="1" operator="between">
      <formula>"si es mayor o igual 50,0"</formula>
      <formula>"si es menor que 50,0"</formula>
    </cfRule>
  </conditionalFormatting>
  <conditionalFormatting sqref="E63:H63 E64:E74 F64:H75 E76:H77 E79:H80">
    <cfRule type="cellIs" priority="11" stopIfTrue="1" operator="between">
      <formula>"si es mayor o igual 50,0"</formula>
      <formula>"si es menor que 50,0"</formula>
    </cfRule>
  </conditionalFormatting>
  <conditionalFormatting sqref="E75">
    <cfRule type="cellIs" priority="4" stopIfTrue="1" operator="between">
      <formula>"si es mayor o igual 50,0"</formula>
      <formula>"si es menor que 50,0"</formula>
    </cfRule>
  </conditionalFormatting>
  <conditionalFormatting sqref="E85:H87">
    <cfRule type="cellIs" priority="3" stopIfTrue="1" operator="between">
      <formula>"si es mayor o igual 50,0"</formula>
      <formula>"si es menor que 50,0"</formula>
    </cfRule>
  </conditionalFormatting>
  <conditionalFormatting sqref="L26">
    <cfRule type="cellIs" priority="2" stopIfTrue="1" operator="between">
      <formula>"si es mayor o igual 50,0"</formula>
      <formula>"si es menor que 50,0"</formula>
    </cfRule>
  </conditionalFormatting>
  <conditionalFormatting sqref="L27">
    <cfRule type="cellIs" priority="1" stopIfTrue="1" operator="between">
      <formula>"si es mayor o igual 50,0"</formula>
      <formula>"si es menor que 50,0"</formula>
    </cfRule>
  </conditionalFormatting>
  <printOptions verticalCentered="1"/>
  <pageMargins left="1.5748031496062993" right="0" top="0.74803149606299213" bottom="0.74803149606299213" header="0.31496062992125984" footer="0.31496062992125984"/>
  <pageSetup scale="32" orientation="landscape" r:id="rId1"/>
  <rowBreaks count="3" manualBreakCount="3">
    <brk id="23" max="13" man="1"/>
    <brk id="44" max="13" man="1"/>
    <brk id="58" max="13" man="1"/>
  </rowBreaks>
  <colBreaks count="1" manualBreakCount="1">
    <brk id="8" max="95" man="1"/>
  </colBreak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0"/>
  <sheetViews>
    <sheetView view="pageBreakPreview" zoomScale="64" zoomScaleNormal="60" zoomScaleSheetLayoutView="64" zoomScalePageLayoutView="75" workbookViewId="0">
      <pane ySplit="3" topLeftCell="A4" activePane="bottomLeft" state="frozen"/>
      <selection pane="bottomLeft" sqref="A1:B2"/>
    </sheetView>
  </sheetViews>
  <sheetFormatPr baseColWidth="10" defaultRowHeight="18" customHeight="1"/>
  <cols>
    <col min="1" max="1" width="70.28515625" style="23" customWidth="1"/>
    <col min="2" max="2" width="88.5703125" style="35" customWidth="1"/>
    <col min="3" max="3" width="30.7109375" style="23" customWidth="1"/>
    <col min="4" max="4" width="29" style="23" hidden="1" customWidth="1"/>
    <col min="5" max="5" width="18.85546875" style="23" hidden="1" customWidth="1"/>
    <col min="6" max="6" width="28.85546875" style="23" customWidth="1"/>
    <col min="7" max="16384" width="11.42578125" style="23"/>
  </cols>
  <sheetData>
    <row r="1" spans="1:6" ht="35.1" customHeight="1">
      <c r="A1" s="1356" t="s">
        <v>298</v>
      </c>
      <c r="B1" s="1357"/>
      <c r="C1" s="143"/>
    </row>
    <row r="2" spans="1:6" ht="35.1" customHeight="1">
      <c r="A2" s="1358"/>
      <c r="B2" s="1359"/>
      <c r="C2" s="355"/>
    </row>
    <row r="3" spans="1:6" ht="35.1" customHeight="1">
      <c r="A3" s="371"/>
      <c r="B3" s="372"/>
      <c r="C3" s="143"/>
    </row>
    <row r="4" spans="1:6" ht="60" customHeight="1">
      <c r="A4" s="373" t="s">
        <v>293</v>
      </c>
      <c r="B4" s="374">
        <v>102628.71</v>
      </c>
      <c r="C4" s="259"/>
      <c r="D4" s="10"/>
      <c r="E4" s="282"/>
      <c r="F4" s="25"/>
    </row>
    <row r="5" spans="1:6" ht="60" customHeight="1">
      <c r="A5" s="375" t="s">
        <v>294</v>
      </c>
      <c r="B5" s="374">
        <v>2494.8000000000002</v>
      </c>
      <c r="C5" s="259"/>
      <c r="D5" s="10"/>
      <c r="E5" s="10"/>
    </row>
    <row r="6" spans="1:6" ht="99.95" customHeight="1">
      <c r="A6" s="1352" t="s">
        <v>297</v>
      </c>
      <c r="B6" s="1353"/>
      <c r="C6" s="259"/>
      <c r="D6" s="10"/>
      <c r="E6" s="283"/>
    </row>
    <row r="7" spans="1:6" ht="60" customHeight="1">
      <c r="A7" s="375" t="s">
        <v>295</v>
      </c>
      <c r="B7" s="374">
        <v>190227.46</v>
      </c>
      <c r="C7" s="259"/>
      <c r="D7" s="10"/>
      <c r="E7" s="10"/>
    </row>
    <row r="8" spans="1:6" ht="60" customHeight="1">
      <c r="A8" s="375" t="s">
        <v>296</v>
      </c>
      <c r="B8" s="374">
        <v>25447.68</v>
      </c>
      <c r="C8" s="259"/>
      <c r="D8" s="10"/>
      <c r="E8" s="10"/>
    </row>
    <row r="9" spans="1:6" ht="60" customHeight="1">
      <c r="A9" s="1354" t="s">
        <v>292</v>
      </c>
      <c r="B9" s="1355"/>
      <c r="C9" s="259"/>
      <c r="D9" s="10"/>
      <c r="E9" s="10"/>
    </row>
    <row r="10" spans="1:6" ht="60" customHeight="1" thickBot="1">
      <c r="A10" s="376"/>
      <c r="B10" s="377"/>
      <c r="C10" s="259"/>
      <c r="D10" s="10"/>
      <c r="E10" s="10"/>
    </row>
    <row r="11" spans="1:6" ht="18" customHeight="1">
      <c r="A11" s="11"/>
      <c r="B11" s="13"/>
      <c r="C11" s="10"/>
      <c r="D11" s="10"/>
      <c r="E11" s="10"/>
    </row>
    <row r="12" spans="1:6" ht="18" customHeight="1">
      <c r="A12" s="11"/>
      <c r="B12" s="13"/>
      <c r="C12" s="10"/>
      <c r="D12" s="10"/>
      <c r="E12" s="10"/>
    </row>
    <row r="13" spans="1:6" ht="18" customHeight="1">
      <c r="A13" s="11"/>
      <c r="B13" s="13"/>
      <c r="C13" s="10"/>
      <c r="D13" s="10"/>
      <c r="E13" s="10"/>
    </row>
    <row r="14" spans="1:6" ht="18" customHeight="1">
      <c r="A14" s="11"/>
      <c r="B14" s="13"/>
      <c r="C14" s="10"/>
      <c r="D14" s="10"/>
      <c r="E14" s="10"/>
    </row>
    <row r="15" spans="1:6" ht="18" customHeight="1">
      <c r="A15" s="11"/>
      <c r="B15" s="13"/>
      <c r="C15" s="10"/>
      <c r="D15" s="10"/>
      <c r="E15" s="10"/>
    </row>
    <row r="16" spans="1:6" ht="18" customHeight="1">
      <c r="A16" s="11"/>
      <c r="B16" s="13"/>
      <c r="C16" s="10"/>
      <c r="D16" s="10"/>
      <c r="E16" s="10"/>
    </row>
    <row r="17" spans="1:5" ht="18" customHeight="1">
      <c r="A17" s="11"/>
      <c r="B17" s="13"/>
      <c r="C17" s="10"/>
      <c r="D17" s="10"/>
      <c r="E17" s="10"/>
    </row>
    <row r="18" spans="1:5" ht="18" customHeight="1">
      <c r="A18" s="11"/>
      <c r="B18" s="13"/>
      <c r="C18" s="10"/>
      <c r="D18" s="10"/>
      <c r="E18" s="10"/>
    </row>
    <row r="19" spans="1:5" ht="18" customHeight="1">
      <c r="A19" s="11"/>
      <c r="B19" s="13"/>
      <c r="C19" s="10"/>
      <c r="D19" s="10"/>
      <c r="E19" s="10"/>
    </row>
    <row r="20" spans="1:5" ht="18" customHeight="1">
      <c r="A20" s="11"/>
      <c r="B20" s="13"/>
      <c r="C20" s="10"/>
      <c r="D20" s="10"/>
      <c r="E20" s="10"/>
    </row>
    <row r="21" spans="1:5" ht="18" customHeight="1">
      <c r="A21" s="11"/>
      <c r="B21" s="13"/>
      <c r="C21" s="10"/>
      <c r="D21" s="10"/>
      <c r="E21" s="10"/>
    </row>
    <row r="22" spans="1:5" ht="18" customHeight="1">
      <c r="A22" s="11"/>
      <c r="B22" s="13"/>
      <c r="C22" s="10"/>
      <c r="D22" s="10"/>
      <c r="E22" s="10"/>
    </row>
    <row r="23" spans="1:5" ht="18" customHeight="1">
      <c r="A23" s="10"/>
      <c r="B23" s="13"/>
      <c r="C23" s="10"/>
      <c r="D23" s="10"/>
      <c r="E23" s="10"/>
    </row>
    <row r="24" spans="1:5" ht="18" customHeight="1">
      <c r="A24" s="10"/>
      <c r="B24" s="13"/>
      <c r="C24" s="10"/>
      <c r="D24" s="10"/>
      <c r="E24" s="10"/>
    </row>
    <row r="25" spans="1:5" ht="18" customHeight="1">
      <c r="A25" s="4"/>
      <c r="B25" s="28"/>
      <c r="C25" s="10"/>
    </row>
    <row r="26" spans="1:5" ht="18" customHeight="1">
      <c r="A26" s="1121"/>
      <c r="B26" s="1121"/>
      <c r="C26" s="10"/>
    </row>
    <row r="27" spans="1:5" ht="18" customHeight="1">
      <c r="A27" s="26"/>
      <c r="B27" s="28"/>
      <c r="C27" s="10"/>
    </row>
    <row r="28" spans="1:5" ht="18" customHeight="1">
      <c r="A28" s="10"/>
      <c r="B28" s="32"/>
    </row>
    <row r="29" spans="1:5" ht="18" customHeight="1">
      <c r="A29" s="10"/>
      <c r="B29" s="32"/>
    </row>
    <row r="30" spans="1:5" ht="18" customHeight="1">
      <c r="A30" s="10"/>
      <c r="B30" s="32"/>
    </row>
  </sheetData>
  <mergeCells count="4">
    <mergeCell ref="A26:B26"/>
    <mergeCell ref="A6:B6"/>
    <mergeCell ref="A9:B9"/>
    <mergeCell ref="A1:B2"/>
  </mergeCells>
  <conditionalFormatting sqref="C4:C10">
    <cfRule type="cellIs" priority="9" stopIfTrue="1" operator="between">
      <formula>"si es mayor o igual 50,0"</formula>
      <formula>"si es menor que 50,0"</formula>
    </cfRule>
  </conditionalFormatting>
  <printOptions verticalCentered="1"/>
  <pageMargins left="1.5748031496062993" right="0" top="0.74803149606299213" bottom="0.74803149606299213" header="0.31496062992125984" footer="0.31496062992125984"/>
  <pageSetup scale="73" orientation="landscape" r:id="rId1"/>
  <colBreaks count="1" manualBreakCount="1">
    <brk id="2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3"/>
  <dimension ref="A1:AW123"/>
  <sheetViews>
    <sheetView topLeftCell="X1" zoomScale="25" zoomScaleNormal="25" zoomScaleSheetLayoutView="50" zoomScalePageLayoutView="75" workbookViewId="0">
      <selection activeCell="AN66" sqref="AN66"/>
    </sheetView>
  </sheetViews>
  <sheetFormatPr baseColWidth="10" defaultRowHeight="18" customHeight="1" outlineLevelCol="1"/>
  <cols>
    <col min="1" max="1" width="11.5703125" style="23" customWidth="1"/>
    <col min="2" max="2" width="73.140625" style="23" customWidth="1"/>
    <col min="3" max="3" width="28.28515625" style="35" customWidth="1"/>
    <col min="4" max="4" width="25.7109375" style="24" customWidth="1"/>
    <col min="5" max="5" width="16.42578125" style="24" customWidth="1"/>
    <col min="6" max="6" width="17" style="36" customWidth="1"/>
    <col min="7" max="7" width="15.85546875" style="24" customWidth="1"/>
    <col min="8" max="8" width="16.28515625" style="24" customWidth="1"/>
    <col min="9" max="9" width="16.140625" style="24" customWidth="1"/>
    <col min="10" max="11" width="16.28515625" style="24" customWidth="1"/>
    <col min="12" max="12" width="23.140625" style="35" customWidth="1"/>
    <col min="13" max="13" width="37.5703125" style="37" customWidth="1"/>
    <col min="14" max="14" width="25" style="35" customWidth="1"/>
    <col min="15" max="15" width="17" style="35" customWidth="1"/>
    <col min="16" max="16" width="34" style="35" customWidth="1"/>
    <col min="17" max="17" width="13.85546875" style="35" hidden="1" customWidth="1" outlineLevel="1"/>
    <col min="18" max="18" width="18.42578125" style="35" hidden="1" customWidth="1" outlineLevel="1"/>
    <col min="19" max="19" width="15.7109375" style="37" hidden="1" customWidth="1" outlineLevel="1"/>
    <col min="20" max="20" width="16" style="35" hidden="1" customWidth="1" outlineLevel="1"/>
    <col min="21" max="21" width="34" style="35" customWidth="1" collapsed="1"/>
    <col min="22" max="22" width="21.140625" style="38" hidden="1" customWidth="1"/>
    <col min="23" max="23" width="30.5703125" style="35" hidden="1" customWidth="1"/>
    <col min="24" max="24" width="17.7109375" style="35" customWidth="1"/>
    <col min="25" max="25" width="29.85546875" style="35" customWidth="1"/>
    <col min="26" max="26" width="35.85546875" style="37" customWidth="1"/>
    <col min="27" max="27" width="28.85546875" style="37" customWidth="1"/>
    <col min="28" max="28" width="18.7109375" style="39" customWidth="1"/>
    <col min="29" max="29" width="27.85546875" style="35" customWidth="1"/>
    <col min="30" max="30" width="32.28515625" style="23" customWidth="1"/>
    <col min="31" max="31" width="30.85546875" style="24" customWidth="1"/>
    <col min="32" max="32" width="26.140625" style="24" customWidth="1"/>
    <col min="33" max="33" width="20.140625" style="24" hidden="1" customWidth="1"/>
    <col min="34" max="34" width="13.7109375" style="24" hidden="1" customWidth="1"/>
    <col min="35" max="35" width="30.85546875" style="24" customWidth="1"/>
    <col min="36" max="36" width="30.28515625" style="23" hidden="1" customWidth="1"/>
    <col min="37" max="37" width="32.42578125" style="23" customWidth="1"/>
    <col min="38" max="40" width="32.42578125" style="23" hidden="1" customWidth="1" outlineLevel="1"/>
    <col min="41" max="41" width="35.28515625" style="23" customWidth="1" collapsed="1"/>
    <col min="42" max="42" width="35.5703125" style="23" customWidth="1"/>
    <col min="43" max="43" width="37.140625" style="23" customWidth="1"/>
    <col min="44" max="44" width="100.42578125" style="23" customWidth="1"/>
    <col min="45" max="45" width="23.85546875" style="23" customWidth="1"/>
    <col min="46" max="46" width="18.7109375" style="23" customWidth="1"/>
    <col min="47" max="47" width="18.85546875" style="23" customWidth="1"/>
    <col min="48" max="48" width="13.7109375" style="23" customWidth="1"/>
    <col min="49" max="16384" width="11.42578125" style="23"/>
  </cols>
  <sheetData>
    <row r="1" spans="1:49" ht="80.099999999999994" customHeight="1">
      <c r="A1" s="1113" t="s">
        <v>300</v>
      </c>
      <c r="B1" s="1113"/>
      <c r="C1" s="1113"/>
      <c r="D1" s="1113"/>
      <c r="E1" s="1113"/>
      <c r="F1" s="1113"/>
      <c r="G1" s="1113"/>
      <c r="H1" s="1113"/>
      <c r="I1" s="1113"/>
      <c r="J1" s="1113"/>
      <c r="K1" s="1113"/>
      <c r="L1" s="1113"/>
      <c r="M1" s="1113"/>
      <c r="N1" s="1113"/>
      <c r="O1" s="1113"/>
      <c r="P1" s="1113"/>
      <c r="Q1" s="387"/>
      <c r="R1" s="1101"/>
      <c r="S1" s="1101"/>
      <c r="T1" s="1101"/>
      <c r="U1" s="1101"/>
      <c r="V1" s="388"/>
      <c r="W1" s="389"/>
      <c r="X1" s="389"/>
      <c r="Y1" s="389"/>
      <c r="Z1" s="390"/>
      <c r="AA1" s="391"/>
      <c r="AB1" s="388"/>
      <c r="AC1" s="389"/>
      <c r="AD1" s="390"/>
      <c r="AE1" s="392"/>
      <c r="AF1" s="392"/>
      <c r="AG1" s="392"/>
      <c r="AH1" s="393"/>
      <c r="AI1" s="392"/>
      <c r="AJ1" s="387"/>
      <c r="AK1" s="394"/>
      <c r="AL1" s="830"/>
      <c r="AM1" s="830"/>
      <c r="AN1" s="830"/>
      <c r="AO1" s="394"/>
      <c r="AP1" s="394"/>
      <c r="AQ1" s="394"/>
      <c r="AR1" s="395"/>
      <c r="AS1" s="143"/>
    </row>
    <row r="2" spans="1:49" ht="80.099999999999994" customHeight="1" thickBot="1">
      <c r="A2" s="1114" t="s">
        <v>0</v>
      </c>
      <c r="B2" s="1114"/>
      <c r="C2" s="1114"/>
      <c r="D2" s="1114"/>
      <c r="E2" s="1114"/>
      <c r="F2" s="1114"/>
      <c r="G2" s="1114"/>
      <c r="H2" s="1114"/>
      <c r="I2" s="1114"/>
      <c r="J2" s="1114"/>
      <c r="K2" s="1114"/>
      <c r="L2" s="1114"/>
      <c r="M2" s="1114"/>
      <c r="N2" s="1114"/>
      <c r="O2" s="1114"/>
      <c r="P2" s="1114"/>
      <c r="Q2" s="387"/>
      <c r="R2" s="389"/>
      <c r="S2" s="393"/>
      <c r="T2" s="391"/>
      <c r="U2" s="387"/>
      <c r="V2" s="396"/>
      <c r="W2" s="390"/>
      <c r="X2" s="390"/>
      <c r="Y2" s="390"/>
      <c r="Z2" s="391"/>
      <c r="AA2" s="387"/>
      <c r="AB2" s="396"/>
      <c r="AC2" s="390"/>
      <c r="AD2" s="391"/>
      <c r="AE2" s="397"/>
      <c r="AF2" s="397"/>
      <c r="AG2" s="393"/>
      <c r="AH2" s="392"/>
      <c r="AI2" s="397"/>
      <c r="AJ2" s="389"/>
      <c r="AK2" s="390"/>
      <c r="AL2" s="390"/>
      <c r="AM2" s="390"/>
      <c r="AN2" s="390"/>
      <c r="AO2" s="390"/>
      <c r="AP2" s="390"/>
      <c r="AQ2" s="390"/>
      <c r="AR2" s="398"/>
      <c r="AS2" s="143"/>
    </row>
    <row r="3" spans="1:49" ht="80.099999999999994" customHeight="1" thickBot="1">
      <c r="A3" s="394"/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1083" t="s">
        <v>106</v>
      </c>
      <c r="M3" s="1084"/>
      <c r="N3" s="1084"/>
      <c r="O3" s="1084"/>
      <c r="P3" s="1084"/>
      <c r="Q3" s="1084"/>
      <c r="R3" s="1084"/>
      <c r="S3" s="1084"/>
      <c r="T3" s="1084"/>
      <c r="U3" s="1084"/>
      <c r="V3" s="1084"/>
      <c r="W3" s="1084"/>
      <c r="X3" s="1084"/>
      <c r="Y3" s="1084"/>
      <c r="Z3" s="1084"/>
      <c r="AA3" s="1084"/>
      <c r="AB3" s="1084"/>
      <c r="AC3" s="1084"/>
      <c r="AD3" s="1085"/>
      <c r="AE3" s="1083" t="s">
        <v>105</v>
      </c>
      <c r="AF3" s="1084"/>
      <c r="AG3" s="1084"/>
      <c r="AH3" s="1084"/>
      <c r="AI3" s="1085"/>
      <c r="AJ3" s="394"/>
      <c r="AK3" s="1102" t="s">
        <v>104</v>
      </c>
      <c r="AL3" s="1360" t="s">
        <v>335</v>
      </c>
      <c r="AM3" s="1360" t="s">
        <v>336</v>
      </c>
      <c r="AN3" s="1360" t="s">
        <v>337</v>
      </c>
      <c r="AO3" s="1093" t="s">
        <v>226</v>
      </c>
      <c r="AP3" s="1091" t="s">
        <v>271</v>
      </c>
      <c r="AQ3" s="1089" t="s">
        <v>273</v>
      </c>
      <c r="AR3" s="399"/>
      <c r="AS3" s="143"/>
    </row>
    <row r="4" spans="1:49" ht="80.099999999999994" customHeight="1" thickBot="1">
      <c r="A4" s="1105" t="s">
        <v>15</v>
      </c>
      <c r="B4" s="1105"/>
      <c r="C4" s="401">
        <v>43535</v>
      </c>
      <c r="D4" s="402"/>
      <c r="E4" s="403" t="s">
        <v>16</v>
      </c>
      <c r="F4" s="404"/>
      <c r="G4" s="1107">
        <v>43541</v>
      </c>
      <c r="H4" s="1107"/>
      <c r="I4" s="1107"/>
      <c r="J4" s="1105">
        <v>2019</v>
      </c>
      <c r="K4" s="1105"/>
      <c r="L4" s="1098" t="s">
        <v>91</v>
      </c>
      <c r="M4" s="1100"/>
      <c r="N4" s="405" t="s">
        <v>17</v>
      </c>
      <c r="O4" s="1094" t="s">
        <v>99</v>
      </c>
      <c r="P4" s="1106"/>
      <c r="Q4" s="1111" t="s">
        <v>93</v>
      </c>
      <c r="R4" s="1112"/>
      <c r="S4" s="1112"/>
      <c r="T4" s="1095"/>
      <c r="U4" s="1079" t="s">
        <v>96</v>
      </c>
      <c r="V4" s="1094" t="s">
        <v>97</v>
      </c>
      <c r="W4" s="1095"/>
      <c r="X4" s="1116" t="s">
        <v>257</v>
      </c>
      <c r="Y4" s="1117"/>
      <c r="Z4" s="406" t="s">
        <v>10</v>
      </c>
      <c r="AA4" s="1081" t="s">
        <v>98</v>
      </c>
      <c r="AB4" s="1087" t="s">
        <v>102</v>
      </c>
      <c r="AC4" s="1088"/>
      <c r="AD4" s="407" t="s">
        <v>9</v>
      </c>
      <c r="AE4" s="408" t="s">
        <v>30</v>
      </c>
      <c r="AF4" s="408" t="s">
        <v>58</v>
      </c>
      <c r="AG4" s="408" t="s">
        <v>74</v>
      </c>
      <c r="AH4" s="408" t="s">
        <v>31</v>
      </c>
      <c r="AI4" s="407" t="s">
        <v>12</v>
      </c>
      <c r="AJ4" s="409" t="s">
        <v>253</v>
      </c>
      <c r="AK4" s="1103"/>
      <c r="AL4" s="1361"/>
      <c r="AM4" s="1361"/>
      <c r="AN4" s="1361"/>
      <c r="AO4" s="1093"/>
      <c r="AP4" s="1092"/>
      <c r="AQ4" s="1090"/>
      <c r="AR4" s="410" t="s">
        <v>236</v>
      </c>
      <c r="AS4" s="143"/>
    </row>
    <row r="5" spans="1:49" s="24" customFormat="1" ht="80.099999999999994" customHeight="1" thickBot="1">
      <c r="A5" s="411" t="s">
        <v>1</v>
      </c>
      <c r="B5" s="412" t="s">
        <v>20</v>
      </c>
      <c r="C5" s="413" t="s">
        <v>21</v>
      </c>
      <c r="D5" s="412" t="s">
        <v>19</v>
      </c>
      <c r="E5" s="412" t="s">
        <v>6</v>
      </c>
      <c r="F5" s="414" t="s">
        <v>7</v>
      </c>
      <c r="G5" s="412" t="s">
        <v>7</v>
      </c>
      <c r="H5" s="412" t="s">
        <v>2</v>
      </c>
      <c r="I5" s="412" t="s">
        <v>3</v>
      </c>
      <c r="J5" s="412" t="s">
        <v>4</v>
      </c>
      <c r="K5" s="415" t="s">
        <v>5</v>
      </c>
      <c r="L5" s="416" t="s">
        <v>92</v>
      </c>
      <c r="M5" s="417" t="s">
        <v>89</v>
      </c>
      <c r="N5" s="418" t="s">
        <v>14</v>
      </c>
      <c r="O5" s="419" t="s">
        <v>100</v>
      </c>
      <c r="P5" s="420" t="s">
        <v>89</v>
      </c>
      <c r="Q5" s="421" t="s">
        <v>95</v>
      </c>
      <c r="R5" s="422" t="s">
        <v>89</v>
      </c>
      <c r="S5" s="423" t="s">
        <v>94</v>
      </c>
      <c r="T5" s="423" t="s">
        <v>89</v>
      </c>
      <c r="U5" s="1080"/>
      <c r="V5" s="424" t="s">
        <v>90</v>
      </c>
      <c r="W5" s="422" t="s">
        <v>89</v>
      </c>
      <c r="X5" s="425" t="s">
        <v>90</v>
      </c>
      <c r="Y5" s="426" t="s">
        <v>89</v>
      </c>
      <c r="Z5" s="427" t="s">
        <v>8</v>
      </c>
      <c r="AA5" s="1082"/>
      <c r="AB5" s="428" t="s">
        <v>101</v>
      </c>
      <c r="AC5" s="422" t="s">
        <v>89</v>
      </c>
      <c r="AD5" s="429" t="s">
        <v>18</v>
      </c>
      <c r="AE5" s="430">
        <v>4.4999999999999998E-2</v>
      </c>
      <c r="AF5" s="431">
        <v>0.01</v>
      </c>
      <c r="AG5" s="431" t="s">
        <v>75</v>
      </c>
      <c r="AH5" s="429" t="s">
        <v>67</v>
      </c>
      <c r="AI5" s="429" t="s">
        <v>13</v>
      </c>
      <c r="AJ5" s="432"/>
      <c r="AK5" s="1104"/>
      <c r="AL5" s="1362"/>
      <c r="AM5" s="1362"/>
      <c r="AN5" s="1362"/>
      <c r="AO5" s="1093"/>
      <c r="AP5" s="433" t="s">
        <v>281</v>
      </c>
      <c r="AQ5" s="434" t="s">
        <v>274</v>
      </c>
      <c r="AR5" s="435" t="s">
        <v>237</v>
      </c>
      <c r="AS5" s="144"/>
      <c r="AT5" s="1076" t="s">
        <v>323</v>
      </c>
      <c r="AU5" s="1077"/>
      <c r="AV5" s="1077"/>
      <c r="AW5" s="1078"/>
    </row>
    <row r="6" spans="1:49" s="24" customFormat="1" ht="80.099999999999994" customHeight="1">
      <c r="A6" s="400"/>
      <c r="B6" s="436" t="s">
        <v>11</v>
      </c>
      <c r="C6" s="437"/>
      <c r="D6" s="438"/>
      <c r="E6" s="438"/>
      <c r="F6" s="439"/>
      <c r="G6" s="438"/>
      <c r="H6" s="438"/>
      <c r="I6" s="438"/>
      <c r="J6" s="438"/>
      <c r="K6" s="438"/>
      <c r="L6" s="400"/>
      <c r="M6" s="400"/>
      <c r="N6" s="440"/>
      <c r="O6" s="440"/>
      <c r="P6" s="400"/>
      <c r="Q6" s="441"/>
      <c r="R6" s="442"/>
      <c r="S6" s="441"/>
      <c r="T6" s="400"/>
      <c r="U6" s="400"/>
      <c r="V6" s="443"/>
      <c r="W6" s="400"/>
      <c r="X6" s="400"/>
      <c r="Y6" s="400"/>
      <c r="Z6" s="438"/>
      <c r="AA6" s="400"/>
      <c r="AB6" s="444"/>
      <c r="AC6" s="437"/>
      <c r="AD6" s="437"/>
      <c r="AE6" s="445"/>
      <c r="AF6" s="445"/>
      <c r="AG6" s="445"/>
      <c r="AH6" s="437"/>
      <c r="AI6" s="437"/>
      <c r="AJ6" s="437"/>
      <c r="AK6" s="446"/>
      <c r="AL6" s="446"/>
      <c r="AM6" s="446"/>
      <c r="AN6" s="446"/>
      <c r="AO6" s="447"/>
      <c r="AP6" s="446"/>
      <c r="AQ6" s="446"/>
      <c r="AR6" s="448"/>
      <c r="AS6" s="280"/>
      <c r="AT6" s="818" t="s">
        <v>6</v>
      </c>
      <c r="AU6" s="818" t="s">
        <v>3</v>
      </c>
      <c r="AV6" s="818" t="s">
        <v>159</v>
      </c>
      <c r="AW6" s="818" t="s">
        <v>320</v>
      </c>
    </row>
    <row r="7" spans="1:49" ht="80.099999999999994" customHeight="1">
      <c r="A7" s="411">
        <v>1</v>
      </c>
      <c r="B7" s="315" t="s">
        <v>50</v>
      </c>
      <c r="C7" s="789">
        <v>600</v>
      </c>
      <c r="D7" s="316">
        <v>521001</v>
      </c>
      <c r="E7" s="316">
        <v>1</v>
      </c>
      <c r="F7" s="316">
        <v>1</v>
      </c>
      <c r="G7" s="316">
        <v>1</v>
      </c>
      <c r="H7" s="316" t="s">
        <v>6</v>
      </c>
      <c r="I7" s="316" t="s">
        <v>6</v>
      </c>
      <c r="J7" s="316">
        <v>1</v>
      </c>
      <c r="K7" s="316">
        <v>1</v>
      </c>
      <c r="L7" s="316">
        <f t="shared" ref="L7:L39" si="0">SUM(E7:K7)</f>
        <v>5</v>
      </c>
      <c r="M7" s="789">
        <f t="shared" ref="M7:M40" si="1">C7*L7</f>
        <v>3000</v>
      </c>
      <c r="N7" s="790">
        <f>C7/8*35%*10</f>
        <v>262.5</v>
      </c>
      <c r="O7" s="789"/>
      <c r="P7" s="789">
        <f>IF(O7="",0,O7*C7)</f>
        <v>0</v>
      </c>
      <c r="Q7" s="791"/>
      <c r="R7" s="789">
        <f t="shared" ref="R7:R37" si="2">IF(L7=0,0,((N7+M7)/L7/8)*1.55*Q7)</f>
        <v>0</v>
      </c>
      <c r="S7" s="792"/>
      <c r="T7" s="789">
        <f t="shared" ref="T7:T36" si="3">IF(L7=0,0,((M7+N7)/L7/8)*1.55*1.35*S7)</f>
        <v>0</v>
      </c>
      <c r="U7" s="789">
        <f t="shared" ref="U7:U40" si="4">IF((L7+O7)=0,0,(M7+N7+P7+R7+T7))</f>
        <v>3262.5</v>
      </c>
      <c r="V7" s="793">
        <v>0</v>
      </c>
      <c r="W7" s="789">
        <f t="shared" ref="W7:W13" si="5">IF((L7+O7)=0,0,U7/(L7+O7)*V7*2)</f>
        <v>0</v>
      </c>
      <c r="X7" s="789">
        <v>1</v>
      </c>
      <c r="Y7" s="789">
        <f>IF((L7+O7)=0,0,U7/(L7+O7)*X7*1.75)</f>
        <v>1141.875</v>
      </c>
      <c r="Z7" s="789">
        <f t="shared" ref="Z7:Z37" si="6">W7+U7+Y7</f>
        <v>4404.375</v>
      </c>
      <c r="AA7" s="789">
        <f t="shared" ref="AA7:AA40" si="7">IF((L7+O7)=0,0,Z7/(L7+O7))</f>
        <v>880.875</v>
      </c>
      <c r="AB7" s="789">
        <v>2</v>
      </c>
      <c r="AC7" s="789">
        <f t="shared" ref="AC7:AC40" si="8">AA7*AB7</f>
        <v>1761.75</v>
      </c>
      <c r="AD7" s="789">
        <f t="shared" ref="AD7:AD25" si="9">(Z7+AC7)</f>
        <v>6166.125</v>
      </c>
      <c r="AE7" s="789">
        <f t="shared" ref="AE7:AE30" si="10">(C7*7*AE$5)</f>
        <v>189</v>
      </c>
      <c r="AF7" s="789">
        <f t="shared" ref="AF7:AF36" si="11">(AD7*AF$5)</f>
        <v>61.661250000000003</v>
      </c>
      <c r="AG7" s="794"/>
      <c r="AH7" s="794"/>
      <c r="AI7" s="794">
        <f t="shared" ref="AI7:AI36" si="12">AD7*1%</f>
        <v>61.661250000000003</v>
      </c>
      <c r="AJ7" s="795"/>
      <c r="AK7" s="317">
        <f t="shared" ref="AK7:AK13" si="13">IF(AD7=0,0,(AD7-AE7-AF7-AG7-AH7-AI7-AJ7))</f>
        <v>5853.8024999999998</v>
      </c>
      <c r="AL7" s="317"/>
      <c r="AM7" s="796">
        <v>10300</v>
      </c>
      <c r="AN7" s="317"/>
      <c r="AO7" s="796">
        <f>SUM(AL7:AN7)</f>
        <v>10300</v>
      </c>
      <c r="AP7" s="797">
        <v>522</v>
      </c>
      <c r="AQ7" s="797">
        <f>AK7+AO7+AP7</f>
        <v>16675.802499999998</v>
      </c>
      <c r="AR7" s="317"/>
      <c r="AS7" s="260"/>
      <c r="AT7" s="819">
        <f>COUNTIF(E7:K7,"L")</f>
        <v>2</v>
      </c>
      <c r="AU7" s="819">
        <f>COUNTIF(E7:K7,"V")</f>
        <v>0</v>
      </c>
      <c r="AV7" s="819">
        <f>COUNTIF(E7:K7,"RM")</f>
        <v>0</v>
      </c>
      <c r="AW7" s="819">
        <f>COUNTIF(E7:K7,"F")</f>
        <v>0</v>
      </c>
    </row>
    <row r="8" spans="1:49" ht="80.099999999999994" customHeight="1">
      <c r="A8" s="411">
        <f>A7+1</f>
        <v>2</v>
      </c>
      <c r="B8" s="318" t="s">
        <v>84</v>
      </c>
      <c r="C8" s="789">
        <v>600</v>
      </c>
      <c r="D8" s="316">
        <v>521001</v>
      </c>
      <c r="E8" s="316" t="s">
        <v>6</v>
      </c>
      <c r="F8" s="316" t="s">
        <v>6</v>
      </c>
      <c r="G8" s="316">
        <v>1</v>
      </c>
      <c r="H8" s="316">
        <v>1</v>
      </c>
      <c r="I8" s="316">
        <v>1</v>
      </c>
      <c r="J8" s="316">
        <v>1</v>
      </c>
      <c r="K8" s="316">
        <v>1</v>
      </c>
      <c r="L8" s="316">
        <f t="shared" si="0"/>
        <v>5</v>
      </c>
      <c r="M8" s="789">
        <f t="shared" si="1"/>
        <v>3000</v>
      </c>
      <c r="N8" s="789"/>
      <c r="O8" s="789"/>
      <c r="P8" s="789">
        <f>IF(O8="",0,O8*C8)</f>
        <v>0</v>
      </c>
      <c r="Q8" s="791"/>
      <c r="R8" s="789">
        <f t="shared" si="2"/>
        <v>0</v>
      </c>
      <c r="S8" s="792"/>
      <c r="T8" s="789">
        <f t="shared" si="3"/>
        <v>0</v>
      </c>
      <c r="U8" s="789">
        <f t="shared" si="4"/>
        <v>3000</v>
      </c>
      <c r="V8" s="793"/>
      <c r="W8" s="789">
        <f t="shared" si="5"/>
        <v>0</v>
      </c>
      <c r="X8" s="789">
        <v>1</v>
      </c>
      <c r="Y8" s="789">
        <f t="shared" ref="Y8:Y40" si="14">IF((L8+O8)=0,0,U8/(L8+O8)*X8*1.75)</f>
        <v>1050</v>
      </c>
      <c r="Z8" s="789">
        <f t="shared" si="6"/>
        <v>4050</v>
      </c>
      <c r="AA8" s="789">
        <f t="shared" si="7"/>
        <v>810</v>
      </c>
      <c r="AB8" s="789">
        <v>2</v>
      </c>
      <c r="AC8" s="789">
        <f t="shared" si="8"/>
        <v>1620</v>
      </c>
      <c r="AD8" s="789">
        <f t="shared" si="9"/>
        <v>5670</v>
      </c>
      <c r="AE8" s="789">
        <f t="shared" si="10"/>
        <v>189</v>
      </c>
      <c r="AF8" s="789">
        <f t="shared" si="11"/>
        <v>56.7</v>
      </c>
      <c r="AG8" s="794"/>
      <c r="AH8" s="798"/>
      <c r="AI8" s="794">
        <f t="shared" si="12"/>
        <v>56.7</v>
      </c>
      <c r="AJ8" s="795"/>
      <c r="AK8" s="317">
        <f t="shared" si="13"/>
        <v>5367.6</v>
      </c>
      <c r="AL8" s="317"/>
      <c r="AM8" s="796">
        <v>1000</v>
      </c>
      <c r="AN8" s="317"/>
      <c r="AO8" s="796">
        <f t="shared" ref="AO8:AO40" si="15">SUM(AL8:AN8)</f>
        <v>1000</v>
      </c>
      <c r="AP8" s="797">
        <v>522</v>
      </c>
      <c r="AQ8" s="797">
        <f t="shared" ref="AQ8:AQ40" si="16">AK8+AO8+AP8</f>
        <v>6889.6</v>
      </c>
      <c r="AR8" s="317"/>
      <c r="AS8" s="260"/>
      <c r="AT8" s="819">
        <f>COUNTIF(E8:K8,"L")</f>
        <v>2</v>
      </c>
      <c r="AU8" s="819">
        <f>COUNTIF(E8:K8,"V")</f>
        <v>0</v>
      </c>
      <c r="AV8" s="819">
        <f>COUNTIF(E8:K8,"RM")</f>
        <v>0</v>
      </c>
      <c r="AW8" s="819">
        <f>COUNTIF(E8:K8,"F")</f>
        <v>0</v>
      </c>
    </row>
    <row r="9" spans="1:49" ht="80.099999999999994" customHeight="1">
      <c r="A9" s="411">
        <f t="shared" ref="A9:A31" si="17">A8+1</f>
        <v>3</v>
      </c>
      <c r="B9" s="318" t="s">
        <v>49</v>
      </c>
      <c r="C9" s="789">
        <v>600</v>
      </c>
      <c r="D9" s="316">
        <v>521001</v>
      </c>
      <c r="E9" s="316" t="s">
        <v>3</v>
      </c>
      <c r="F9" s="316" t="s">
        <v>3</v>
      </c>
      <c r="G9" s="316" t="s">
        <v>3</v>
      </c>
      <c r="H9" s="316" t="s">
        <v>3</v>
      </c>
      <c r="I9" s="316" t="s">
        <v>3</v>
      </c>
      <c r="J9" s="316" t="s">
        <v>3</v>
      </c>
      <c r="K9" s="316" t="s">
        <v>3</v>
      </c>
      <c r="L9" s="316">
        <f t="shared" si="0"/>
        <v>0</v>
      </c>
      <c r="M9" s="789">
        <f t="shared" si="1"/>
        <v>0</v>
      </c>
      <c r="N9" s="790">
        <v>0</v>
      </c>
      <c r="O9" s="789"/>
      <c r="P9" s="789">
        <f>IF(O9="",0,O9*C9)</f>
        <v>0</v>
      </c>
      <c r="Q9" s="791"/>
      <c r="R9" s="789">
        <f t="shared" si="2"/>
        <v>0</v>
      </c>
      <c r="S9" s="792"/>
      <c r="T9" s="789">
        <f t="shared" si="3"/>
        <v>0</v>
      </c>
      <c r="U9" s="789">
        <f t="shared" si="4"/>
        <v>0</v>
      </c>
      <c r="V9" s="793"/>
      <c r="W9" s="789">
        <f t="shared" si="5"/>
        <v>0</v>
      </c>
      <c r="X9" s="789"/>
      <c r="Y9" s="789">
        <f t="shared" si="14"/>
        <v>0</v>
      </c>
      <c r="Z9" s="789">
        <f t="shared" si="6"/>
        <v>0</v>
      </c>
      <c r="AA9" s="789">
        <f t="shared" si="7"/>
        <v>0</v>
      </c>
      <c r="AB9" s="789">
        <v>0</v>
      </c>
      <c r="AC9" s="789">
        <f t="shared" si="8"/>
        <v>0</v>
      </c>
      <c r="AD9" s="789">
        <f t="shared" si="9"/>
        <v>0</v>
      </c>
      <c r="AE9" s="789">
        <v>0</v>
      </c>
      <c r="AF9" s="789">
        <f t="shared" si="11"/>
        <v>0</v>
      </c>
      <c r="AG9" s="794"/>
      <c r="AH9" s="798"/>
      <c r="AI9" s="794">
        <f t="shared" si="12"/>
        <v>0</v>
      </c>
      <c r="AJ9" s="795"/>
      <c r="AK9" s="317">
        <f t="shared" si="13"/>
        <v>0</v>
      </c>
      <c r="AL9" s="317"/>
      <c r="AM9" s="796">
        <v>4200</v>
      </c>
      <c r="AN9" s="317"/>
      <c r="AO9" s="796">
        <f t="shared" si="15"/>
        <v>4200</v>
      </c>
      <c r="AP9" s="797">
        <v>0</v>
      </c>
      <c r="AQ9" s="797">
        <f t="shared" si="16"/>
        <v>4200</v>
      </c>
      <c r="AR9" s="317"/>
      <c r="AS9" s="260"/>
      <c r="AT9" s="819">
        <f t="shared" ref="AT9:AT62" si="18">COUNTIF(E9:K9,"L")</f>
        <v>0</v>
      </c>
      <c r="AU9" s="819">
        <f t="shared" ref="AU9:AU62" si="19">COUNTIF(E9:K9,"V")</f>
        <v>7</v>
      </c>
      <c r="AV9" s="819">
        <f t="shared" ref="AV9:AV62" si="20">COUNTIF(E9:K9,"RM")</f>
        <v>0</v>
      </c>
      <c r="AW9" s="819">
        <f t="shared" ref="AW9:AW62" si="21">COUNTIF(E9:K9,"F")</f>
        <v>0</v>
      </c>
    </row>
    <row r="10" spans="1:49" ht="80.099999999999994" customHeight="1">
      <c r="A10" s="411">
        <f t="shared" si="17"/>
        <v>4</v>
      </c>
      <c r="B10" s="318" t="s">
        <v>63</v>
      </c>
      <c r="C10" s="789">
        <v>1200</v>
      </c>
      <c r="D10" s="316">
        <v>521001</v>
      </c>
      <c r="E10" s="316">
        <v>1</v>
      </c>
      <c r="F10" s="316">
        <v>1</v>
      </c>
      <c r="G10" s="316" t="s">
        <v>6</v>
      </c>
      <c r="H10" s="316" t="s">
        <v>6</v>
      </c>
      <c r="I10" s="316">
        <v>1</v>
      </c>
      <c r="J10" s="316">
        <v>1</v>
      </c>
      <c r="K10" s="316">
        <v>1</v>
      </c>
      <c r="L10" s="316">
        <f t="shared" si="0"/>
        <v>5</v>
      </c>
      <c r="M10" s="789">
        <f t="shared" si="1"/>
        <v>6000</v>
      </c>
      <c r="N10" s="790">
        <f>C10/8*35%*10</f>
        <v>525</v>
      </c>
      <c r="O10" s="789"/>
      <c r="P10" s="789"/>
      <c r="Q10" s="791"/>
      <c r="R10" s="789">
        <f t="shared" si="2"/>
        <v>0</v>
      </c>
      <c r="S10" s="792"/>
      <c r="T10" s="789">
        <f t="shared" si="3"/>
        <v>0</v>
      </c>
      <c r="U10" s="789">
        <f t="shared" si="4"/>
        <v>6525</v>
      </c>
      <c r="V10" s="793"/>
      <c r="W10" s="789">
        <f t="shared" si="5"/>
        <v>0</v>
      </c>
      <c r="X10" s="789">
        <v>1</v>
      </c>
      <c r="Y10" s="789">
        <f t="shared" si="14"/>
        <v>2283.75</v>
      </c>
      <c r="Z10" s="789">
        <f t="shared" si="6"/>
        <v>8808.75</v>
      </c>
      <c r="AA10" s="789">
        <f t="shared" si="7"/>
        <v>1761.75</v>
      </c>
      <c r="AB10" s="789">
        <v>2</v>
      </c>
      <c r="AC10" s="789">
        <f t="shared" si="8"/>
        <v>3523.5</v>
      </c>
      <c r="AD10" s="789">
        <f t="shared" si="9"/>
        <v>12332.25</v>
      </c>
      <c r="AE10" s="789">
        <f t="shared" si="10"/>
        <v>378</v>
      </c>
      <c r="AF10" s="789">
        <f t="shared" si="11"/>
        <v>123.32250000000001</v>
      </c>
      <c r="AG10" s="794"/>
      <c r="AH10" s="798"/>
      <c r="AI10" s="794">
        <f t="shared" si="12"/>
        <v>123.32250000000001</v>
      </c>
      <c r="AJ10" s="795"/>
      <c r="AK10" s="317">
        <f t="shared" si="13"/>
        <v>11707.605</v>
      </c>
      <c r="AL10" s="317"/>
      <c r="AM10" s="796">
        <v>2000</v>
      </c>
      <c r="AN10" s="317"/>
      <c r="AO10" s="796">
        <f t="shared" si="15"/>
        <v>2000</v>
      </c>
      <c r="AP10" s="797">
        <v>522</v>
      </c>
      <c r="AQ10" s="797">
        <f t="shared" si="16"/>
        <v>14229.605</v>
      </c>
      <c r="AR10" s="317"/>
      <c r="AS10" s="260"/>
      <c r="AT10" s="819">
        <f t="shared" si="18"/>
        <v>2</v>
      </c>
      <c r="AU10" s="819">
        <f t="shared" si="19"/>
        <v>0</v>
      </c>
      <c r="AV10" s="819">
        <f t="shared" si="20"/>
        <v>0</v>
      </c>
      <c r="AW10" s="819">
        <f t="shared" si="21"/>
        <v>0</v>
      </c>
    </row>
    <row r="11" spans="1:49" ht="80.099999999999994" customHeight="1">
      <c r="A11" s="411">
        <f t="shared" si="17"/>
        <v>5</v>
      </c>
      <c r="B11" s="318" t="s">
        <v>40</v>
      </c>
      <c r="C11" s="799">
        <v>600</v>
      </c>
      <c r="D11" s="316">
        <v>611010</v>
      </c>
      <c r="E11" s="316">
        <v>1</v>
      </c>
      <c r="F11" s="316">
        <v>1</v>
      </c>
      <c r="G11" s="316" t="s">
        <v>6</v>
      </c>
      <c r="H11" s="316" t="s">
        <v>6</v>
      </c>
      <c r="I11" s="316">
        <v>1</v>
      </c>
      <c r="J11" s="316">
        <v>1</v>
      </c>
      <c r="K11" s="316">
        <v>1</v>
      </c>
      <c r="L11" s="316">
        <f t="shared" si="0"/>
        <v>5</v>
      </c>
      <c r="M11" s="789">
        <f t="shared" si="1"/>
        <v>3000</v>
      </c>
      <c r="N11" s="789"/>
      <c r="O11" s="792"/>
      <c r="P11" s="789">
        <f>IF(O11="",0,O11*C11)</f>
        <v>0</v>
      </c>
      <c r="Q11" s="791"/>
      <c r="R11" s="789">
        <f t="shared" si="2"/>
        <v>0</v>
      </c>
      <c r="S11" s="792"/>
      <c r="T11" s="789">
        <f t="shared" si="3"/>
        <v>0</v>
      </c>
      <c r="U11" s="789">
        <f t="shared" si="4"/>
        <v>3000</v>
      </c>
      <c r="V11" s="793"/>
      <c r="W11" s="789">
        <f t="shared" si="5"/>
        <v>0</v>
      </c>
      <c r="X11" s="789">
        <v>1</v>
      </c>
      <c r="Y11" s="789">
        <f t="shared" si="14"/>
        <v>1050</v>
      </c>
      <c r="Z11" s="789">
        <f t="shared" si="6"/>
        <v>4050</v>
      </c>
      <c r="AA11" s="789">
        <f t="shared" si="7"/>
        <v>810</v>
      </c>
      <c r="AB11" s="789">
        <v>2</v>
      </c>
      <c r="AC11" s="789">
        <f t="shared" si="8"/>
        <v>1620</v>
      </c>
      <c r="AD11" s="789">
        <f t="shared" si="9"/>
        <v>5670</v>
      </c>
      <c r="AE11" s="789">
        <v>0</v>
      </c>
      <c r="AF11" s="789">
        <f t="shared" si="11"/>
        <v>56.7</v>
      </c>
      <c r="AG11" s="794"/>
      <c r="AH11" s="794"/>
      <c r="AI11" s="794">
        <f t="shared" si="12"/>
        <v>56.7</v>
      </c>
      <c r="AJ11" s="795"/>
      <c r="AK11" s="317">
        <f t="shared" si="13"/>
        <v>5556.6</v>
      </c>
      <c r="AL11" s="317"/>
      <c r="AM11" s="796"/>
      <c r="AN11" s="317"/>
      <c r="AO11" s="796">
        <f t="shared" si="15"/>
        <v>0</v>
      </c>
      <c r="AP11" s="797">
        <v>522</v>
      </c>
      <c r="AQ11" s="797">
        <f t="shared" si="16"/>
        <v>6078.6</v>
      </c>
      <c r="AR11" s="317"/>
      <c r="AS11" s="260"/>
      <c r="AT11" s="819">
        <f t="shared" si="18"/>
        <v>2</v>
      </c>
      <c r="AU11" s="819">
        <f t="shared" si="19"/>
        <v>0</v>
      </c>
      <c r="AV11" s="819">
        <f t="shared" si="20"/>
        <v>0</v>
      </c>
      <c r="AW11" s="819">
        <f t="shared" si="21"/>
        <v>0</v>
      </c>
    </row>
    <row r="12" spans="1:49" ht="80.099999999999994" customHeight="1">
      <c r="A12" s="411">
        <f t="shared" si="17"/>
        <v>6</v>
      </c>
      <c r="B12" s="318" t="s">
        <v>88</v>
      </c>
      <c r="C12" s="316">
        <v>654</v>
      </c>
      <c r="D12" s="316">
        <v>611010</v>
      </c>
      <c r="E12" s="316">
        <v>1</v>
      </c>
      <c r="F12" s="316">
        <v>1</v>
      </c>
      <c r="G12" s="316">
        <v>1</v>
      </c>
      <c r="H12" s="316">
        <v>1</v>
      </c>
      <c r="I12" s="316" t="s">
        <v>6</v>
      </c>
      <c r="J12" s="316" t="s">
        <v>6</v>
      </c>
      <c r="K12" s="316">
        <v>1</v>
      </c>
      <c r="L12" s="316">
        <f t="shared" si="0"/>
        <v>5</v>
      </c>
      <c r="M12" s="789">
        <f t="shared" si="1"/>
        <v>3270</v>
      </c>
      <c r="N12" s="789"/>
      <c r="O12" s="792"/>
      <c r="P12" s="789">
        <f>IF(O12="",0,O12*C12)</f>
        <v>0</v>
      </c>
      <c r="Q12" s="791"/>
      <c r="R12" s="789">
        <f t="shared" si="2"/>
        <v>0</v>
      </c>
      <c r="S12" s="792"/>
      <c r="T12" s="789">
        <f t="shared" si="3"/>
        <v>0</v>
      </c>
      <c r="U12" s="789">
        <f t="shared" si="4"/>
        <v>3270</v>
      </c>
      <c r="V12" s="793"/>
      <c r="W12" s="789">
        <f>IF((L12+O12)=0,0,U12/(L12+O12)*V12*2)</f>
        <v>0</v>
      </c>
      <c r="X12" s="789">
        <v>1</v>
      </c>
      <c r="Y12" s="789">
        <f t="shared" si="14"/>
        <v>1144.5</v>
      </c>
      <c r="Z12" s="789">
        <f t="shared" si="6"/>
        <v>4414.5</v>
      </c>
      <c r="AA12" s="789">
        <f t="shared" si="7"/>
        <v>882.9</v>
      </c>
      <c r="AB12" s="789">
        <v>2</v>
      </c>
      <c r="AC12" s="789">
        <f t="shared" si="8"/>
        <v>1765.8</v>
      </c>
      <c r="AD12" s="789">
        <f t="shared" si="9"/>
        <v>6180.3</v>
      </c>
      <c r="AE12" s="789">
        <f t="shared" si="10"/>
        <v>206.01</v>
      </c>
      <c r="AF12" s="789">
        <f t="shared" si="11"/>
        <v>61.803000000000004</v>
      </c>
      <c r="AG12" s="794"/>
      <c r="AH12" s="794"/>
      <c r="AI12" s="794">
        <f t="shared" si="12"/>
        <v>61.803000000000004</v>
      </c>
      <c r="AJ12" s="795"/>
      <c r="AK12" s="317">
        <f t="shared" si="13"/>
        <v>5850.6840000000002</v>
      </c>
      <c r="AL12" s="317"/>
      <c r="AM12" s="796"/>
      <c r="AN12" s="317"/>
      <c r="AO12" s="796">
        <f t="shared" si="15"/>
        <v>0</v>
      </c>
      <c r="AP12" s="797">
        <v>522</v>
      </c>
      <c r="AQ12" s="797">
        <f t="shared" si="16"/>
        <v>6372.6840000000002</v>
      </c>
      <c r="AR12" s="317"/>
      <c r="AS12" s="260"/>
      <c r="AT12" s="819">
        <f t="shared" si="18"/>
        <v>2</v>
      </c>
      <c r="AU12" s="819">
        <f t="shared" si="19"/>
        <v>0</v>
      </c>
      <c r="AV12" s="819">
        <f t="shared" si="20"/>
        <v>0</v>
      </c>
      <c r="AW12" s="819">
        <f t="shared" si="21"/>
        <v>0</v>
      </c>
    </row>
    <row r="13" spans="1:49" ht="80.099999999999994" customHeight="1">
      <c r="A13" s="411">
        <f t="shared" si="17"/>
        <v>7</v>
      </c>
      <c r="B13" s="318" t="s">
        <v>72</v>
      </c>
      <c r="C13" s="316">
        <v>654</v>
      </c>
      <c r="D13" s="316">
        <v>611010</v>
      </c>
      <c r="E13" s="316" t="s">
        <v>3</v>
      </c>
      <c r="F13" s="316" t="s">
        <v>3</v>
      </c>
      <c r="G13" s="316" t="s">
        <v>3</v>
      </c>
      <c r="H13" s="316" t="s">
        <v>3</v>
      </c>
      <c r="I13" s="316" t="s">
        <v>3</v>
      </c>
      <c r="J13" s="316" t="s">
        <v>3</v>
      </c>
      <c r="K13" s="316" t="s">
        <v>3</v>
      </c>
      <c r="L13" s="316">
        <f t="shared" si="0"/>
        <v>0</v>
      </c>
      <c r="M13" s="789">
        <f t="shared" si="1"/>
        <v>0</v>
      </c>
      <c r="N13" s="790">
        <v>0</v>
      </c>
      <c r="O13" s="792"/>
      <c r="P13" s="789">
        <f>IF(O13="",0,O13*C13)</f>
        <v>0</v>
      </c>
      <c r="Q13" s="791"/>
      <c r="R13" s="789">
        <f t="shared" si="2"/>
        <v>0</v>
      </c>
      <c r="S13" s="792"/>
      <c r="T13" s="789">
        <f t="shared" si="3"/>
        <v>0</v>
      </c>
      <c r="U13" s="789">
        <f t="shared" si="4"/>
        <v>0</v>
      </c>
      <c r="V13" s="793"/>
      <c r="W13" s="789">
        <f t="shared" si="5"/>
        <v>0</v>
      </c>
      <c r="X13" s="789"/>
      <c r="Y13" s="789">
        <f t="shared" si="14"/>
        <v>0</v>
      </c>
      <c r="Z13" s="789">
        <f t="shared" si="6"/>
        <v>0</v>
      </c>
      <c r="AA13" s="789">
        <f t="shared" si="7"/>
        <v>0</v>
      </c>
      <c r="AB13" s="789">
        <v>0</v>
      </c>
      <c r="AC13" s="789">
        <f t="shared" si="8"/>
        <v>0</v>
      </c>
      <c r="AD13" s="789">
        <f t="shared" si="9"/>
        <v>0</v>
      </c>
      <c r="AE13" s="789">
        <v>0</v>
      </c>
      <c r="AF13" s="789">
        <f t="shared" si="11"/>
        <v>0</v>
      </c>
      <c r="AG13" s="794"/>
      <c r="AH13" s="794"/>
      <c r="AI13" s="794">
        <f t="shared" si="12"/>
        <v>0</v>
      </c>
      <c r="AJ13" s="795"/>
      <c r="AK13" s="317">
        <f t="shared" si="13"/>
        <v>0</v>
      </c>
      <c r="AL13" s="317"/>
      <c r="AM13" s="796">
        <v>4578</v>
      </c>
      <c r="AN13" s="317"/>
      <c r="AO13" s="796">
        <f t="shared" si="15"/>
        <v>4578</v>
      </c>
      <c r="AP13" s="797">
        <f>N14</f>
        <v>0</v>
      </c>
      <c r="AQ13" s="797">
        <f t="shared" si="16"/>
        <v>4578</v>
      </c>
      <c r="AR13" s="317"/>
      <c r="AS13" s="260"/>
      <c r="AT13" s="819">
        <f t="shared" si="18"/>
        <v>0</v>
      </c>
      <c r="AU13" s="819">
        <f t="shared" si="19"/>
        <v>7</v>
      </c>
      <c r="AV13" s="819">
        <f t="shared" si="20"/>
        <v>0</v>
      </c>
      <c r="AW13" s="819">
        <f t="shared" si="21"/>
        <v>0</v>
      </c>
    </row>
    <row r="14" spans="1:49" ht="80.099999999999994" customHeight="1">
      <c r="A14" s="411">
        <f t="shared" si="17"/>
        <v>8</v>
      </c>
      <c r="B14" s="318" t="s">
        <v>73</v>
      </c>
      <c r="C14" s="316">
        <v>600</v>
      </c>
      <c r="D14" s="316">
        <v>611010</v>
      </c>
      <c r="E14" s="316">
        <v>1</v>
      </c>
      <c r="F14" s="316">
        <v>1</v>
      </c>
      <c r="G14" s="316">
        <v>1</v>
      </c>
      <c r="H14" s="316" t="s">
        <v>6</v>
      </c>
      <c r="I14" s="316" t="s">
        <v>6</v>
      </c>
      <c r="J14" s="316">
        <v>1</v>
      </c>
      <c r="K14" s="316">
        <v>1</v>
      </c>
      <c r="L14" s="316">
        <f t="shared" si="0"/>
        <v>5</v>
      </c>
      <c r="M14" s="789">
        <f t="shared" si="1"/>
        <v>3000</v>
      </c>
      <c r="N14" s="789"/>
      <c r="O14" s="789"/>
      <c r="P14" s="789">
        <f t="shared" ref="P14:P39" si="22">IF(O14="",0,O14*C14)</f>
        <v>0</v>
      </c>
      <c r="Q14" s="791"/>
      <c r="R14" s="789">
        <f t="shared" si="2"/>
        <v>0</v>
      </c>
      <c r="S14" s="792"/>
      <c r="T14" s="789">
        <f t="shared" si="3"/>
        <v>0</v>
      </c>
      <c r="U14" s="789">
        <f t="shared" si="4"/>
        <v>3000</v>
      </c>
      <c r="V14" s="793"/>
      <c r="W14" s="789">
        <f>IF((L14+O14)=0,0,U14/(L14+O14)*V14*2)</f>
        <v>0</v>
      </c>
      <c r="X14" s="789">
        <v>1</v>
      </c>
      <c r="Y14" s="789">
        <f t="shared" si="14"/>
        <v>1050</v>
      </c>
      <c r="Z14" s="789">
        <f t="shared" si="6"/>
        <v>4050</v>
      </c>
      <c r="AA14" s="789">
        <f t="shared" si="7"/>
        <v>810</v>
      </c>
      <c r="AB14" s="789">
        <v>2</v>
      </c>
      <c r="AC14" s="789">
        <f t="shared" si="8"/>
        <v>1620</v>
      </c>
      <c r="AD14" s="789">
        <f t="shared" si="9"/>
        <v>5670</v>
      </c>
      <c r="AE14" s="789">
        <f t="shared" si="10"/>
        <v>189</v>
      </c>
      <c r="AF14" s="789">
        <f t="shared" si="11"/>
        <v>56.7</v>
      </c>
      <c r="AG14" s="794"/>
      <c r="AH14" s="798"/>
      <c r="AI14" s="794">
        <f t="shared" si="12"/>
        <v>56.7</v>
      </c>
      <c r="AJ14" s="795"/>
      <c r="AK14" s="317">
        <f>IF(AD14=0,0,(AD14-AE14-AF14-AG14-AH14-AI14-AJ14))</f>
        <v>5367.6</v>
      </c>
      <c r="AL14" s="317"/>
      <c r="AM14" s="796"/>
      <c r="AN14" s="317"/>
      <c r="AO14" s="796">
        <f t="shared" si="15"/>
        <v>0</v>
      </c>
      <c r="AP14" s="797">
        <v>522</v>
      </c>
      <c r="AQ14" s="797">
        <f t="shared" si="16"/>
        <v>5889.6</v>
      </c>
      <c r="AR14" s="317"/>
      <c r="AS14" s="260"/>
      <c r="AT14" s="819">
        <f t="shared" si="18"/>
        <v>2</v>
      </c>
      <c r="AU14" s="819">
        <f t="shared" si="19"/>
        <v>0</v>
      </c>
      <c r="AV14" s="819">
        <f t="shared" si="20"/>
        <v>0</v>
      </c>
      <c r="AW14" s="819">
        <f t="shared" si="21"/>
        <v>0</v>
      </c>
    </row>
    <row r="15" spans="1:49" ht="80.099999999999994" customHeight="1">
      <c r="A15" s="411">
        <f>A14+1</f>
        <v>9</v>
      </c>
      <c r="B15" s="318" t="s">
        <v>56</v>
      </c>
      <c r="C15" s="316">
        <v>654</v>
      </c>
      <c r="D15" s="316">
        <v>611010</v>
      </c>
      <c r="E15" s="316" t="s">
        <v>6</v>
      </c>
      <c r="F15" s="316" t="s">
        <v>6</v>
      </c>
      <c r="G15" s="316">
        <v>1</v>
      </c>
      <c r="H15" s="316" t="s">
        <v>159</v>
      </c>
      <c r="I15" s="316" t="s">
        <v>159</v>
      </c>
      <c r="J15" s="316">
        <v>1</v>
      </c>
      <c r="K15" s="316">
        <v>1</v>
      </c>
      <c r="L15" s="316">
        <f t="shared" si="0"/>
        <v>3</v>
      </c>
      <c r="M15" s="789">
        <f t="shared" si="1"/>
        <v>1962</v>
      </c>
      <c r="N15" s="789"/>
      <c r="O15" s="792">
        <v>2</v>
      </c>
      <c r="P15" s="789">
        <f t="shared" si="22"/>
        <v>1308</v>
      </c>
      <c r="Q15" s="791"/>
      <c r="R15" s="789">
        <f t="shared" si="2"/>
        <v>0</v>
      </c>
      <c r="S15" s="792"/>
      <c r="T15" s="789">
        <f t="shared" si="3"/>
        <v>0</v>
      </c>
      <c r="U15" s="789">
        <f t="shared" si="4"/>
        <v>3270</v>
      </c>
      <c r="V15" s="793"/>
      <c r="W15" s="789">
        <v>0</v>
      </c>
      <c r="X15" s="789">
        <v>1</v>
      </c>
      <c r="Y15" s="789">
        <f t="shared" si="14"/>
        <v>1144.5</v>
      </c>
      <c r="Z15" s="789">
        <f t="shared" si="6"/>
        <v>4414.5</v>
      </c>
      <c r="AA15" s="789">
        <f t="shared" si="7"/>
        <v>882.9</v>
      </c>
      <c r="AB15" s="789">
        <v>2</v>
      </c>
      <c r="AC15" s="789">
        <f t="shared" si="8"/>
        <v>1765.8</v>
      </c>
      <c r="AD15" s="789">
        <f t="shared" si="9"/>
        <v>6180.3</v>
      </c>
      <c r="AE15" s="789">
        <f t="shared" si="10"/>
        <v>206.01</v>
      </c>
      <c r="AF15" s="789">
        <f t="shared" si="11"/>
        <v>61.803000000000004</v>
      </c>
      <c r="AG15" s="794"/>
      <c r="AH15" s="798"/>
      <c r="AI15" s="794">
        <f t="shared" si="12"/>
        <v>61.803000000000004</v>
      </c>
      <c r="AJ15" s="795"/>
      <c r="AK15" s="317">
        <f>IF(AD15=0,0,(AD15-AE15-AF15-AG15-AH15-AI15-AJ15))</f>
        <v>5850.6840000000002</v>
      </c>
      <c r="AL15" s="317"/>
      <c r="AM15" s="796"/>
      <c r="AN15" s="317"/>
      <c r="AO15" s="796">
        <f t="shared" si="15"/>
        <v>0</v>
      </c>
      <c r="AP15" s="797">
        <v>522</v>
      </c>
      <c r="AQ15" s="797">
        <f t="shared" si="16"/>
        <v>6372.6840000000002</v>
      </c>
      <c r="AR15" s="317"/>
      <c r="AS15" s="260"/>
      <c r="AT15" s="819">
        <f t="shared" si="18"/>
        <v>2</v>
      </c>
      <c r="AU15" s="819">
        <f t="shared" si="19"/>
        <v>0</v>
      </c>
      <c r="AV15" s="819">
        <f t="shared" si="20"/>
        <v>2</v>
      </c>
      <c r="AW15" s="819">
        <f t="shared" si="21"/>
        <v>0</v>
      </c>
    </row>
    <row r="16" spans="1:49" ht="80.099999999999994" customHeight="1">
      <c r="A16" s="411">
        <f>A15+1</f>
        <v>10</v>
      </c>
      <c r="B16" s="318" t="s">
        <v>77</v>
      </c>
      <c r="C16" s="316">
        <v>600</v>
      </c>
      <c r="D16" s="316">
        <v>521001</v>
      </c>
      <c r="E16" s="316">
        <v>1</v>
      </c>
      <c r="F16" s="316">
        <v>1</v>
      </c>
      <c r="G16" s="316">
        <v>1</v>
      </c>
      <c r="H16" s="316">
        <v>1</v>
      </c>
      <c r="I16" s="316" t="s">
        <v>6</v>
      </c>
      <c r="J16" s="316" t="s">
        <v>6</v>
      </c>
      <c r="K16" s="316">
        <v>1</v>
      </c>
      <c r="L16" s="316">
        <f t="shared" si="0"/>
        <v>5</v>
      </c>
      <c r="M16" s="789">
        <f t="shared" si="1"/>
        <v>3000</v>
      </c>
      <c r="N16" s="789"/>
      <c r="O16" s="789"/>
      <c r="P16" s="789">
        <f t="shared" si="22"/>
        <v>0</v>
      </c>
      <c r="Q16" s="791"/>
      <c r="R16" s="789">
        <f t="shared" si="2"/>
        <v>0</v>
      </c>
      <c r="S16" s="792"/>
      <c r="T16" s="789">
        <f t="shared" si="3"/>
        <v>0</v>
      </c>
      <c r="U16" s="789">
        <f t="shared" si="4"/>
        <v>3000</v>
      </c>
      <c r="V16" s="793"/>
      <c r="W16" s="789">
        <f t="shared" ref="W16:W36" si="23">IF((L16+O16)=0,0,U16/(L16+O16)*V16*2)</f>
        <v>0</v>
      </c>
      <c r="X16" s="789">
        <v>1</v>
      </c>
      <c r="Y16" s="789">
        <f t="shared" si="14"/>
        <v>1050</v>
      </c>
      <c r="Z16" s="789">
        <f t="shared" si="6"/>
        <v>4050</v>
      </c>
      <c r="AA16" s="789">
        <f t="shared" si="7"/>
        <v>810</v>
      </c>
      <c r="AB16" s="789">
        <v>2</v>
      </c>
      <c r="AC16" s="789">
        <f t="shared" si="8"/>
        <v>1620</v>
      </c>
      <c r="AD16" s="789">
        <f t="shared" si="9"/>
        <v>5670</v>
      </c>
      <c r="AE16" s="789">
        <f t="shared" si="10"/>
        <v>189</v>
      </c>
      <c r="AF16" s="789">
        <f t="shared" si="11"/>
        <v>56.7</v>
      </c>
      <c r="AG16" s="794"/>
      <c r="AH16" s="798"/>
      <c r="AI16" s="794">
        <f t="shared" si="12"/>
        <v>56.7</v>
      </c>
      <c r="AJ16" s="795"/>
      <c r="AK16" s="317">
        <f>IF(AD16=0,0,(AD16-AE16-AF16-AG16-AH16-AI16-AJ16))</f>
        <v>5367.6</v>
      </c>
      <c r="AL16" s="317"/>
      <c r="AM16" s="796"/>
      <c r="AN16" s="317"/>
      <c r="AO16" s="796">
        <f t="shared" si="15"/>
        <v>0</v>
      </c>
      <c r="AP16" s="797">
        <v>522</v>
      </c>
      <c r="AQ16" s="797">
        <f t="shared" si="16"/>
        <v>5889.6</v>
      </c>
      <c r="AR16" s="317"/>
      <c r="AS16" s="260"/>
      <c r="AT16" s="819">
        <f t="shared" si="18"/>
        <v>2</v>
      </c>
      <c r="AU16" s="819">
        <f t="shared" si="19"/>
        <v>0</v>
      </c>
      <c r="AV16" s="819">
        <f t="shared" si="20"/>
        <v>0</v>
      </c>
      <c r="AW16" s="819">
        <f t="shared" si="21"/>
        <v>0</v>
      </c>
    </row>
    <row r="17" spans="1:49" ht="80.099999999999994" customHeight="1">
      <c r="A17" s="411">
        <f t="shared" si="17"/>
        <v>11</v>
      </c>
      <c r="B17" s="315" t="s">
        <v>41</v>
      </c>
      <c r="C17" s="316">
        <v>600</v>
      </c>
      <c r="D17" s="316">
        <v>521001</v>
      </c>
      <c r="E17" s="316">
        <v>1</v>
      </c>
      <c r="F17" s="316">
        <v>1</v>
      </c>
      <c r="G17" s="316">
        <v>1</v>
      </c>
      <c r="H17" s="316" t="s">
        <v>6</v>
      </c>
      <c r="I17" s="316" t="s">
        <v>6</v>
      </c>
      <c r="J17" s="316">
        <v>1</v>
      </c>
      <c r="K17" s="316">
        <v>1</v>
      </c>
      <c r="L17" s="316">
        <f t="shared" si="0"/>
        <v>5</v>
      </c>
      <c r="M17" s="789">
        <f t="shared" si="1"/>
        <v>3000</v>
      </c>
      <c r="N17" s="789"/>
      <c r="O17" s="792"/>
      <c r="P17" s="789">
        <f t="shared" si="22"/>
        <v>0</v>
      </c>
      <c r="Q17" s="791"/>
      <c r="R17" s="789">
        <f t="shared" si="2"/>
        <v>0</v>
      </c>
      <c r="S17" s="792"/>
      <c r="T17" s="789">
        <f t="shared" si="3"/>
        <v>0</v>
      </c>
      <c r="U17" s="789">
        <f t="shared" si="4"/>
        <v>3000</v>
      </c>
      <c r="V17" s="793"/>
      <c r="W17" s="789">
        <f t="shared" si="23"/>
        <v>0</v>
      </c>
      <c r="X17" s="789">
        <v>1</v>
      </c>
      <c r="Y17" s="789">
        <f t="shared" si="14"/>
        <v>1050</v>
      </c>
      <c r="Z17" s="789">
        <f t="shared" si="6"/>
        <v>4050</v>
      </c>
      <c r="AA17" s="789">
        <f t="shared" si="7"/>
        <v>810</v>
      </c>
      <c r="AB17" s="789">
        <v>2</v>
      </c>
      <c r="AC17" s="789">
        <f t="shared" si="8"/>
        <v>1620</v>
      </c>
      <c r="AD17" s="789">
        <f t="shared" si="9"/>
        <v>5670</v>
      </c>
      <c r="AE17" s="789">
        <f t="shared" si="10"/>
        <v>189</v>
      </c>
      <c r="AF17" s="789">
        <f t="shared" si="11"/>
        <v>56.7</v>
      </c>
      <c r="AG17" s="794"/>
      <c r="AH17" s="798"/>
      <c r="AI17" s="794">
        <f t="shared" si="12"/>
        <v>56.7</v>
      </c>
      <c r="AJ17" s="795"/>
      <c r="AK17" s="317">
        <f>IF(AD17=0,0,(AD17-AE17-AF17-AG17-AH17-AI17-AJ17))</f>
        <v>5367.6</v>
      </c>
      <c r="AL17" s="317"/>
      <c r="AM17" s="796">
        <v>3000</v>
      </c>
      <c r="AN17" s="317"/>
      <c r="AO17" s="796">
        <f t="shared" si="15"/>
        <v>3000</v>
      </c>
      <c r="AP17" s="797">
        <v>522</v>
      </c>
      <c r="AQ17" s="797">
        <f t="shared" si="16"/>
        <v>8889.6</v>
      </c>
      <c r="AR17" s="317"/>
      <c r="AS17" s="260"/>
      <c r="AT17" s="819">
        <f t="shared" si="18"/>
        <v>2</v>
      </c>
      <c r="AU17" s="819">
        <f t="shared" si="19"/>
        <v>0</v>
      </c>
      <c r="AV17" s="819">
        <f t="shared" si="20"/>
        <v>0</v>
      </c>
      <c r="AW17" s="819">
        <f t="shared" si="21"/>
        <v>0</v>
      </c>
    </row>
    <row r="18" spans="1:49" ht="80.099999999999994" customHeight="1">
      <c r="A18" s="411">
        <f t="shared" si="17"/>
        <v>12</v>
      </c>
      <c r="B18" s="318" t="s">
        <v>42</v>
      </c>
      <c r="C18" s="316">
        <v>720</v>
      </c>
      <c r="D18" s="316">
        <v>521001</v>
      </c>
      <c r="E18" s="316" t="s">
        <v>3</v>
      </c>
      <c r="F18" s="316" t="s">
        <v>3</v>
      </c>
      <c r="G18" s="316" t="s">
        <v>3</v>
      </c>
      <c r="H18" s="316" t="s">
        <v>3</v>
      </c>
      <c r="I18" s="316" t="s">
        <v>3</v>
      </c>
      <c r="J18" s="316" t="s">
        <v>3</v>
      </c>
      <c r="K18" s="316" t="s">
        <v>3</v>
      </c>
      <c r="L18" s="316">
        <f>SUM(E18:K18)</f>
        <v>0</v>
      </c>
      <c r="M18" s="789">
        <f t="shared" si="1"/>
        <v>0</v>
      </c>
      <c r="N18" s="792"/>
      <c r="O18" s="792"/>
      <c r="P18" s="789">
        <f t="shared" si="22"/>
        <v>0</v>
      </c>
      <c r="Q18" s="791"/>
      <c r="R18" s="789">
        <f t="shared" si="2"/>
        <v>0</v>
      </c>
      <c r="S18" s="792"/>
      <c r="T18" s="789">
        <f t="shared" si="3"/>
        <v>0</v>
      </c>
      <c r="U18" s="789">
        <f t="shared" si="4"/>
        <v>0</v>
      </c>
      <c r="V18" s="793"/>
      <c r="W18" s="789">
        <f t="shared" si="23"/>
        <v>0</v>
      </c>
      <c r="X18" s="789"/>
      <c r="Y18" s="789">
        <f t="shared" si="14"/>
        <v>0</v>
      </c>
      <c r="Z18" s="789">
        <f t="shared" si="6"/>
        <v>0</v>
      </c>
      <c r="AA18" s="789">
        <f t="shared" si="7"/>
        <v>0</v>
      </c>
      <c r="AB18" s="789">
        <v>0</v>
      </c>
      <c r="AC18" s="789">
        <f t="shared" si="8"/>
        <v>0</v>
      </c>
      <c r="AD18" s="789">
        <f t="shared" si="9"/>
        <v>0</v>
      </c>
      <c r="AE18" s="789">
        <v>0</v>
      </c>
      <c r="AF18" s="789">
        <f t="shared" si="11"/>
        <v>0</v>
      </c>
      <c r="AG18" s="794"/>
      <c r="AH18" s="794"/>
      <c r="AI18" s="794">
        <f t="shared" si="12"/>
        <v>0</v>
      </c>
      <c r="AJ18" s="795"/>
      <c r="AK18" s="317">
        <f t="shared" ref="AK18:AK36" si="24">IF(AD18=0,0,(AD18-AE18-AF18-AG18-AH18-AI18-AJ18))</f>
        <v>0</v>
      </c>
      <c r="AL18" s="317"/>
      <c r="AM18" s="796">
        <v>5040</v>
      </c>
      <c r="AN18" s="317"/>
      <c r="AO18" s="796">
        <f t="shared" si="15"/>
        <v>5040</v>
      </c>
      <c r="AP18" s="797"/>
      <c r="AQ18" s="797">
        <f t="shared" si="16"/>
        <v>5040</v>
      </c>
      <c r="AR18" s="317"/>
      <c r="AS18" s="260"/>
      <c r="AT18" s="819">
        <f t="shared" si="18"/>
        <v>0</v>
      </c>
      <c r="AU18" s="819">
        <f t="shared" si="19"/>
        <v>7</v>
      </c>
      <c r="AV18" s="819">
        <f t="shared" si="20"/>
        <v>0</v>
      </c>
      <c r="AW18" s="819">
        <f t="shared" si="21"/>
        <v>0</v>
      </c>
    </row>
    <row r="19" spans="1:49" ht="80.099999999999994" customHeight="1">
      <c r="A19" s="411">
        <f t="shared" si="17"/>
        <v>13</v>
      </c>
      <c r="B19" s="315" t="s">
        <v>65</v>
      </c>
      <c r="C19" s="316">
        <v>720</v>
      </c>
      <c r="D19" s="316">
        <v>521001</v>
      </c>
      <c r="E19" s="316" t="s">
        <v>3</v>
      </c>
      <c r="F19" s="316" t="s">
        <v>3</v>
      </c>
      <c r="G19" s="316" t="s">
        <v>3</v>
      </c>
      <c r="H19" s="316" t="s">
        <v>3</v>
      </c>
      <c r="I19" s="316" t="s">
        <v>3</v>
      </c>
      <c r="J19" s="316" t="s">
        <v>3</v>
      </c>
      <c r="K19" s="316" t="s">
        <v>3</v>
      </c>
      <c r="L19" s="316">
        <f>SUM(E19:K19)</f>
        <v>0</v>
      </c>
      <c r="M19" s="789">
        <f t="shared" si="1"/>
        <v>0</v>
      </c>
      <c r="N19" s="789"/>
      <c r="O19" s="789"/>
      <c r="P19" s="789">
        <f t="shared" si="22"/>
        <v>0</v>
      </c>
      <c r="Q19" s="791"/>
      <c r="R19" s="789">
        <f t="shared" si="2"/>
        <v>0</v>
      </c>
      <c r="S19" s="792"/>
      <c r="T19" s="789">
        <f t="shared" si="3"/>
        <v>0</v>
      </c>
      <c r="U19" s="789">
        <f t="shared" si="4"/>
        <v>0</v>
      </c>
      <c r="V19" s="793"/>
      <c r="W19" s="789">
        <f t="shared" si="23"/>
        <v>0</v>
      </c>
      <c r="X19" s="789"/>
      <c r="Y19" s="789">
        <f t="shared" si="14"/>
        <v>0</v>
      </c>
      <c r="Z19" s="789">
        <f t="shared" si="6"/>
        <v>0</v>
      </c>
      <c r="AA19" s="789">
        <f t="shared" si="7"/>
        <v>0</v>
      </c>
      <c r="AB19" s="789">
        <v>0</v>
      </c>
      <c r="AC19" s="789">
        <f t="shared" si="8"/>
        <v>0</v>
      </c>
      <c r="AD19" s="789">
        <f t="shared" si="9"/>
        <v>0</v>
      </c>
      <c r="AE19" s="789">
        <v>0</v>
      </c>
      <c r="AF19" s="789">
        <f t="shared" si="11"/>
        <v>0</v>
      </c>
      <c r="AG19" s="794"/>
      <c r="AH19" s="798"/>
      <c r="AI19" s="794">
        <f t="shared" si="12"/>
        <v>0</v>
      </c>
      <c r="AJ19" s="795"/>
      <c r="AK19" s="317">
        <f t="shared" si="24"/>
        <v>0</v>
      </c>
      <c r="AL19" s="317"/>
      <c r="AM19" s="796"/>
      <c r="AN19" s="317"/>
      <c r="AO19" s="796">
        <f t="shared" si="15"/>
        <v>0</v>
      </c>
      <c r="AP19" s="797"/>
      <c r="AQ19" s="797">
        <f t="shared" si="16"/>
        <v>0</v>
      </c>
      <c r="AR19" s="317"/>
      <c r="AS19" s="260"/>
      <c r="AT19" s="819">
        <f t="shared" si="18"/>
        <v>0</v>
      </c>
      <c r="AU19" s="819">
        <f t="shared" si="19"/>
        <v>7</v>
      </c>
      <c r="AV19" s="819">
        <f t="shared" si="20"/>
        <v>0</v>
      </c>
      <c r="AW19" s="819">
        <f t="shared" si="21"/>
        <v>0</v>
      </c>
    </row>
    <row r="20" spans="1:49" ht="80.099999999999994" customHeight="1">
      <c r="A20" s="411">
        <f t="shared" si="17"/>
        <v>14</v>
      </c>
      <c r="B20" s="315" t="s">
        <v>64</v>
      </c>
      <c r="C20" s="316">
        <v>600</v>
      </c>
      <c r="D20" s="316">
        <v>611010</v>
      </c>
      <c r="E20" s="316" t="s">
        <v>3</v>
      </c>
      <c r="F20" s="316" t="s">
        <v>3</v>
      </c>
      <c r="G20" s="316" t="s">
        <v>3</v>
      </c>
      <c r="H20" s="316" t="s">
        <v>3</v>
      </c>
      <c r="I20" s="316" t="s">
        <v>3</v>
      </c>
      <c r="J20" s="316" t="s">
        <v>3</v>
      </c>
      <c r="K20" s="316" t="s">
        <v>3</v>
      </c>
      <c r="L20" s="316">
        <f t="shared" si="0"/>
        <v>0</v>
      </c>
      <c r="M20" s="789">
        <f t="shared" si="1"/>
        <v>0</v>
      </c>
      <c r="N20" s="792"/>
      <c r="O20" s="792"/>
      <c r="P20" s="789">
        <f t="shared" si="22"/>
        <v>0</v>
      </c>
      <c r="Q20" s="791"/>
      <c r="R20" s="789">
        <f t="shared" si="2"/>
        <v>0</v>
      </c>
      <c r="S20" s="792"/>
      <c r="T20" s="789">
        <f t="shared" si="3"/>
        <v>0</v>
      </c>
      <c r="U20" s="789">
        <f t="shared" si="4"/>
        <v>0</v>
      </c>
      <c r="V20" s="793"/>
      <c r="W20" s="789">
        <f t="shared" si="23"/>
        <v>0</v>
      </c>
      <c r="X20" s="789"/>
      <c r="Y20" s="789">
        <f>IF((L20+O20)=0,0,U20/(L20+O20)*X20*1.75)</f>
        <v>0</v>
      </c>
      <c r="Z20" s="789">
        <f t="shared" si="6"/>
        <v>0</v>
      </c>
      <c r="AA20" s="789">
        <f t="shared" si="7"/>
        <v>0</v>
      </c>
      <c r="AB20" s="789">
        <v>0</v>
      </c>
      <c r="AC20" s="789">
        <f t="shared" si="8"/>
        <v>0</v>
      </c>
      <c r="AD20" s="789">
        <f t="shared" si="9"/>
        <v>0</v>
      </c>
      <c r="AE20" s="789">
        <v>0</v>
      </c>
      <c r="AF20" s="789">
        <f t="shared" si="11"/>
        <v>0</v>
      </c>
      <c r="AG20" s="794"/>
      <c r="AH20" s="794"/>
      <c r="AI20" s="794">
        <f t="shared" si="12"/>
        <v>0</v>
      </c>
      <c r="AJ20" s="795"/>
      <c r="AK20" s="317">
        <f t="shared" si="24"/>
        <v>0</v>
      </c>
      <c r="AL20" s="317"/>
      <c r="AM20" s="796"/>
      <c r="AN20" s="317"/>
      <c r="AO20" s="796">
        <f t="shared" si="15"/>
        <v>0</v>
      </c>
      <c r="AP20" s="797"/>
      <c r="AQ20" s="797">
        <f t="shared" si="16"/>
        <v>0</v>
      </c>
      <c r="AR20" s="317"/>
      <c r="AS20" s="260"/>
      <c r="AT20" s="819">
        <f t="shared" si="18"/>
        <v>0</v>
      </c>
      <c r="AU20" s="819">
        <f t="shared" si="19"/>
        <v>7</v>
      </c>
      <c r="AV20" s="819">
        <f t="shared" si="20"/>
        <v>0</v>
      </c>
      <c r="AW20" s="819">
        <f t="shared" si="21"/>
        <v>0</v>
      </c>
    </row>
    <row r="21" spans="1:49" ht="80.099999999999994" customHeight="1">
      <c r="A21" s="411">
        <f t="shared" si="17"/>
        <v>15</v>
      </c>
      <c r="B21" s="318" t="s">
        <v>24</v>
      </c>
      <c r="C21" s="316">
        <v>600</v>
      </c>
      <c r="D21" s="316">
        <v>521001</v>
      </c>
      <c r="E21" s="316">
        <v>1</v>
      </c>
      <c r="F21" s="316">
        <v>1</v>
      </c>
      <c r="G21" s="316">
        <v>1</v>
      </c>
      <c r="H21" s="316">
        <v>1</v>
      </c>
      <c r="I21" s="316" t="s">
        <v>6</v>
      </c>
      <c r="J21" s="316" t="s">
        <v>6</v>
      </c>
      <c r="K21" s="316">
        <v>1</v>
      </c>
      <c r="L21" s="316">
        <f t="shared" si="0"/>
        <v>5</v>
      </c>
      <c r="M21" s="789">
        <f t="shared" si="1"/>
        <v>3000</v>
      </c>
      <c r="N21" s="789"/>
      <c r="O21" s="789"/>
      <c r="P21" s="789">
        <f t="shared" si="22"/>
        <v>0</v>
      </c>
      <c r="Q21" s="791"/>
      <c r="R21" s="789">
        <f t="shared" si="2"/>
        <v>0</v>
      </c>
      <c r="S21" s="792"/>
      <c r="T21" s="789">
        <f t="shared" si="3"/>
        <v>0</v>
      </c>
      <c r="U21" s="789">
        <f t="shared" si="4"/>
        <v>3000</v>
      </c>
      <c r="V21" s="793"/>
      <c r="W21" s="789">
        <f t="shared" si="23"/>
        <v>0</v>
      </c>
      <c r="X21" s="789">
        <v>1</v>
      </c>
      <c r="Y21" s="789">
        <f t="shared" si="14"/>
        <v>1050</v>
      </c>
      <c r="Z21" s="789">
        <f t="shared" si="6"/>
        <v>4050</v>
      </c>
      <c r="AA21" s="789">
        <f t="shared" si="7"/>
        <v>810</v>
      </c>
      <c r="AB21" s="789">
        <v>2</v>
      </c>
      <c r="AC21" s="789">
        <f t="shared" si="8"/>
        <v>1620</v>
      </c>
      <c r="AD21" s="789">
        <f t="shared" si="9"/>
        <v>5670</v>
      </c>
      <c r="AE21" s="789">
        <f t="shared" si="10"/>
        <v>189</v>
      </c>
      <c r="AF21" s="789">
        <f t="shared" si="11"/>
        <v>56.7</v>
      </c>
      <c r="AG21" s="794"/>
      <c r="AH21" s="798"/>
      <c r="AI21" s="794">
        <f t="shared" si="12"/>
        <v>56.7</v>
      </c>
      <c r="AJ21" s="795"/>
      <c r="AK21" s="317">
        <f t="shared" si="24"/>
        <v>5367.6</v>
      </c>
      <c r="AL21" s="317"/>
      <c r="AM21" s="796">
        <v>3000</v>
      </c>
      <c r="AN21" s="317"/>
      <c r="AO21" s="796">
        <f t="shared" si="15"/>
        <v>3000</v>
      </c>
      <c r="AP21" s="797">
        <v>522</v>
      </c>
      <c r="AQ21" s="797">
        <f t="shared" si="16"/>
        <v>8889.6</v>
      </c>
      <c r="AR21" s="317"/>
      <c r="AS21" s="260"/>
      <c r="AT21" s="819">
        <f t="shared" si="18"/>
        <v>2</v>
      </c>
      <c r="AU21" s="819">
        <f t="shared" si="19"/>
        <v>0</v>
      </c>
      <c r="AV21" s="819">
        <f t="shared" si="20"/>
        <v>0</v>
      </c>
      <c r="AW21" s="819">
        <f t="shared" si="21"/>
        <v>0</v>
      </c>
    </row>
    <row r="22" spans="1:49" ht="80.099999999999994" customHeight="1">
      <c r="A22" s="411">
        <f>A21+1</f>
        <v>16</v>
      </c>
      <c r="B22" s="318" t="s">
        <v>44</v>
      </c>
      <c r="C22" s="316">
        <v>660</v>
      </c>
      <c r="D22" s="316">
        <v>521001</v>
      </c>
      <c r="E22" s="316">
        <v>1</v>
      </c>
      <c r="F22" s="316" t="s">
        <v>6</v>
      </c>
      <c r="G22" s="316" t="s">
        <v>6</v>
      </c>
      <c r="H22" s="316">
        <v>1</v>
      </c>
      <c r="I22" s="316">
        <v>1</v>
      </c>
      <c r="J22" s="316">
        <v>1</v>
      </c>
      <c r="K22" s="316">
        <v>1</v>
      </c>
      <c r="L22" s="316">
        <f t="shared" si="0"/>
        <v>5</v>
      </c>
      <c r="M22" s="789">
        <f t="shared" si="1"/>
        <v>3300</v>
      </c>
      <c r="N22" s="792"/>
      <c r="O22" s="792"/>
      <c r="P22" s="789">
        <f t="shared" si="22"/>
        <v>0</v>
      </c>
      <c r="Q22" s="791"/>
      <c r="R22" s="789">
        <f t="shared" si="2"/>
        <v>0</v>
      </c>
      <c r="S22" s="792"/>
      <c r="T22" s="789">
        <f t="shared" si="3"/>
        <v>0</v>
      </c>
      <c r="U22" s="789">
        <f t="shared" si="4"/>
        <v>3300</v>
      </c>
      <c r="V22" s="793"/>
      <c r="W22" s="789">
        <f t="shared" si="23"/>
        <v>0</v>
      </c>
      <c r="X22" s="789">
        <v>1</v>
      </c>
      <c r="Y22" s="789">
        <f t="shared" si="14"/>
        <v>1155</v>
      </c>
      <c r="Z22" s="789">
        <f t="shared" si="6"/>
        <v>4455</v>
      </c>
      <c r="AA22" s="789">
        <f t="shared" si="7"/>
        <v>891</v>
      </c>
      <c r="AB22" s="789">
        <v>2</v>
      </c>
      <c r="AC22" s="789">
        <f t="shared" si="8"/>
        <v>1782</v>
      </c>
      <c r="AD22" s="789">
        <f t="shared" si="9"/>
        <v>6237</v>
      </c>
      <c r="AE22" s="789">
        <f t="shared" si="10"/>
        <v>207.9</v>
      </c>
      <c r="AF22" s="789">
        <f t="shared" si="11"/>
        <v>62.370000000000005</v>
      </c>
      <c r="AG22" s="794"/>
      <c r="AH22" s="798"/>
      <c r="AI22" s="794">
        <f t="shared" si="12"/>
        <v>62.370000000000005</v>
      </c>
      <c r="AJ22" s="795"/>
      <c r="AK22" s="317">
        <f t="shared" si="24"/>
        <v>5904.3600000000006</v>
      </c>
      <c r="AL22" s="317"/>
      <c r="AM22" s="796">
        <v>4000</v>
      </c>
      <c r="AN22" s="317"/>
      <c r="AO22" s="796">
        <f t="shared" si="15"/>
        <v>4000</v>
      </c>
      <c r="AP22" s="797">
        <v>522</v>
      </c>
      <c r="AQ22" s="797">
        <f t="shared" si="16"/>
        <v>10426.36</v>
      </c>
      <c r="AR22" s="317"/>
      <c r="AS22" s="260"/>
      <c r="AT22" s="819">
        <f t="shared" si="18"/>
        <v>2</v>
      </c>
      <c r="AU22" s="819">
        <f t="shared" si="19"/>
        <v>0</v>
      </c>
      <c r="AV22" s="819">
        <f t="shared" si="20"/>
        <v>0</v>
      </c>
      <c r="AW22" s="819">
        <f t="shared" si="21"/>
        <v>0</v>
      </c>
    </row>
    <row r="23" spans="1:49" ht="80.099999999999994" customHeight="1">
      <c r="A23" s="411">
        <f t="shared" si="17"/>
        <v>17</v>
      </c>
      <c r="B23" s="315" t="s">
        <v>46</v>
      </c>
      <c r="C23" s="316">
        <v>654</v>
      </c>
      <c r="D23" s="316">
        <v>521001</v>
      </c>
      <c r="E23" s="316">
        <v>1</v>
      </c>
      <c r="F23" s="316" t="s">
        <v>6</v>
      </c>
      <c r="G23" s="316" t="s">
        <v>6</v>
      </c>
      <c r="H23" s="316">
        <v>1</v>
      </c>
      <c r="I23" s="316">
        <v>1</v>
      </c>
      <c r="J23" s="316">
        <v>1</v>
      </c>
      <c r="K23" s="316">
        <v>1</v>
      </c>
      <c r="L23" s="316">
        <f t="shared" si="0"/>
        <v>5</v>
      </c>
      <c r="M23" s="789">
        <f t="shared" si="1"/>
        <v>3270</v>
      </c>
      <c r="N23" s="789"/>
      <c r="O23" s="789"/>
      <c r="P23" s="789">
        <f t="shared" si="22"/>
        <v>0</v>
      </c>
      <c r="Q23" s="791"/>
      <c r="R23" s="789">
        <f t="shared" si="2"/>
        <v>0</v>
      </c>
      <c r="S23" s="792"/>
      <c r="T23" s="789">
        <f t="shared" si="3"/>
        <v>0</v>
      </c>
      <c r="U23" s="789">
        <f t="shared" si="4"/>
        <v>3270</v>
      </c>
      <c r="V23" s="793"/>
      <c r="W23" s="789">
        <f t="shared" si="23"/>
        <v>0</v>
      </c>
      <c r="X23" s="789">
        <v>1</v>
      </c>
      <c r="Y23" s="789">
        <f t="shared" si="14"/>
        <v>1144.5</v>
      </c>
      <c r="Z23" s="789">
        <f t="shared" si="6"/>
        <v>4414.5</v>
      </c>
      <c r="AA23" s="789">
        <f t="shared" si="7"/>
        <v>882.9</v>
      </c>
      <c r="AB23" s="789">
        <v>2</v>
      </c>
      <c r="AC23" s="789">
        <f t="shared" si="8"/>
        <v>1765.8</v>
      </c>
      <c r="AD23" s="789">
        <f t="shared" si="9"/>
        <v>6180.3</v>
      </c>
      <c r="AE23" s="789">
        <f t="shared" si="10"/>
        <v>206.01</v>
      </c>
      <c r="AF23" s="789">
        <f t="shared" si="11"/>
        <v>61.803000000000004</v>
      </c>
      <c r="AG23" s="794"/>
      <c r="AH23" s="798"/>
      <c r="AI23" s="794">
        <f t="shared" si="12"/>
        <v>61.803000000000004</v>
      </c>
      <c r="AJ23" s="795"/>
      <c r="AK23" s="317">
        <f t="shared" si="24"/>
        <v>5850.6840000000002</v>
      </c>
      <c r="AL23" s="317"/>
      <c r="AM23" s="796">
        <v>2000</v>
      </c>
      <c r="AN23" s="317"/>
      <c r="AO23" s="796">
        <f t="shared" si="15"/>
        <v>2000</v>
      </c>
      <c r="AP23" s="797">
        <v>522</v>
      </c>
      <c r="AQ23" s="797">
        <f t="shared" si="16"/>
        <v>8372.6840000000011</v>
      </c>
      <c r="AR23" s="317"/>
      <c r="AS23" s="260"/>
      <c r="AT23" s="819">
        <f t="shared" si="18"/>
        <v>2</v>
      </c>
      <c r="AU23" s="819">
        <f t="shared" si="19"/>
        <v>0</v>
      </c>
      <c r="AV23" s="819">
        <f t="shared" si="20"/>
        <v>0</v>
      </c>
      <c r="AW23" s="819">
        <f t="shared" si="21"/>
        <v>0</v>
      </c>
    </row>
    <row r="24" spans="1:49" ht="80.099999999999994" customHeight="1">
      <c r="A24" s="411">
        <f t="shared" si="17"/>
        <v>18</v>
      </c>
      <c r="B24" s="315" t="s">
        <v>78</v>
      </c>
      <c r="C24" s="316">
        <v>660</v>
      </c>
      <c r="D24" s="316">
        <v>521001</v>
      </c>
      <c r="E24" s="316">
        <v>1</v>
      </c>
      <c r="F24" s="316">
        <v>1</v>
      </c>
      <c r="G24" s="316">
        <v>1</v>
      </c>
      <c r="H24" s="316">
        <v>1</v>
      </c>
      <c r="I24" s="316">
        <v>1</v>
      </c>
      <c r="J24" s="316" t="s">
        <v>6</v>
      </c>
      <c r="K24" s="316" t="s">
        <v>6</v>
      </c>
      <c r="L24" s="316">
        <f t="shared" si="0"/>
        <v>5</v>
      </c>
      <c r="M24" s="789">
        <f t="shared" si="1"/>
        <v>3300</v>
      </c>
      <c r="N24" s="792"/>
      <c r="O24" s="792"/>
      <c r="P24" s="789">
        <f t="shared" si="22"/>
        <v>0</v>
      </c>
      <c r="Q24" s="791"/>
      <c r="R24" s="789">
        <f t="shared" si="2"/>
        <v>0</v>
      </c>
      <c r="S24" s="792"/>
      <c r="T24" s="789">
        <f t="shared" si="3"/>
        <v>0</v>
      </c>
      <c r="U24" s="789">
        <f t="shared" si="4"/>
        <v>3300</v>
      </c>
      <c r="V24" s="793"/>
      <c r="W24" s="789">
        <f t="shared" si="23"/>
        <v>0</v>
      </c>
      <c r="X24" s="789"/>
      <c r="Y24" s="789">
        <f t="shared" si="14"/>
        <v>0</v>
      </c>
      <c r="Z24" s="789">
        <f t="shared" si="6"/>
        <v>3300</v>
      </c>
      <c r="AA24" s="789">
        <f t="shared" si="7"/>
        <v>660</v>
      </c>
      <c r="AB24" s="789">
        <v>2</v>
      </c>
      <c r="AC24" s="789">
        <f t="shared" si="8"/>
        <v>1320</v>
      </c>
      <c r="AD24" s="789">
        <f t="shared" si="9"/>
        <v>4620</v>
      </c>
      <c r="AE24" s="789">
        <f t="shared" si="10"/>
        <v>207.9</v>
      </c>
      <c r="AF24" s="789">
        <f t="shared" si="11"/>
        <v>46.2</v>
      </c>
      <c r="AG24" s="794"/>
      <c r="AH24" s="798"/>
      <c r="AI24" s="794">
        <f t="shared" si="12"/>
        <v>46.2</v>
      </c>
      <c r="AJ24" s="795"/>
      <c r="AK24" s="317">
        <f t="shared" si="24"/>
        <v>4319.7000000000007</v>
      </c>
      <c r="AL24" s="317"/>
      <c r="AM24" s="796"/>
      <c r="AN24" s="317"/>
      <c r="AO24" s="796">
        <f t="shared" si="15"/>
        <v>0</v>
      </c>
      <c r="AP24" s="797">
        <v>522</v>
      </c>
      <c r="AQ24" s="797">
        <f t="shared" si="16"/>
        <v>4841.7000000000007</v>
      </c>
      <c r="AR24" s="317"/>
      <c r="AS24" s="260"/>
      <c r="AT24" s="819">
        <f t="shared" si="18"/>
        <v>2</v>
      </c>
      <c r="AU24" s="819">
        <f t="shared" si="19"/>
        <v>0</v>
      </c>
      <c r="AV24" s="819">
        <f t="shared" si="20"/>
        <v>0</v>
      </c>
      <c r="AW24" s="819">
        <f t="shared" si="21"/>
        <v>0</v>
      </c>
    </row>
    <row r="25" spans="1:49" ht="80.099999999999994" customHeight="1">
      <c r="A25" s="411">
        <f t="shared" si="17"/>
        <v>19</v>
      </c>
      <c r="B25" s="315" t="s">
        <v>48</v>
      </c>
      <c r="C25" s="316">
        <v>600</v>
      </c>
      <c r="D25" s="316">
        <v>611010</v>
      </c>
      <c r="E25" s="316">
        <v>1</v>
      </c>
      <c r="F25" s="316">
        <v>1</v>
      </c>
      <c r="G25" s="316">
        <v>1</v>
      </c>
      <c r="H25" s="316" t="s">
        <v>6</v>
      </c>
      <c r="I25" s="316" t="s">
        <v>6</v>
      </c>
      <c r="J25" s="316">
        <v>1</v>
      </c>
      <c r="K25" s="316">
        <v>1</v>
      </c>
      <c r="L25" s="316">
        <f t="shared" si="0"/>
        <v>5</v>
      </c>
      <c r="M25" s="789">
        <f t="shared" si="1"/>
        <v>3000</v>
      </c>
      <c r="N25" s="789"/>
      <c r="O25" s="789"/>
      <c r="P25" s="789">
        <f t="shared" si="22"/>
        <v>0</v>
      </c>
      <c r="Q25" s="791"/>
      <c r="R25" s="789">
        <f t="shared" si="2"/>
        <v>0</v>
      </c>
      <c r="S25" s="792"/>
      <c r="T25" s="789">
        <f t="shared" si="3"/>
        <v>0</v>
      </c>
      <c r="U25" s="789">
        <f t="shared" si="4"/>
        <v>3000</v>
      </c>
      <c r="V25" s="793"/>
      <c r="W25" s="789">
        <f t="shared" si="23"/>
        <v>0</v>
      </c>
      <c r="X25" s="789">
        <v>1</v>
      </c>
      <c r="Y25" s="789">
        <f t="shared" si="14"/>
        <v>1050</v>
      </c>
      <c r="Z25" s="789">
        <f t="shared" si="6"/>
        <v>4050</v>
      </c>
      <c r="AA25" s="789">
        <f t="shared" si="7"/>
        <v>810</v>
      </c>
      <c r="AB25" s="789">
        <v>2</v>
      </c>
      <c r="AC25" s="789">
        <f t="shared" si="8"/>
        <v>1620</v>
      </c>
      <c r="AD25" s="789">
        <f t="shared" si="9"/>
        <v>5670</v>
      </c>
      <c r="AE25" s="789">
        <f t="shared" si="10"/>
        <v>189</v>
      </c>
      <c r="AF25" s="789">
        <f t="shared" si="11"/>
        <v>56.7</v>
      </c>
      <c r="AG25" s="794"/>
      <c r="AH25" s="798"/>
      <c r="AI25" s="794">
        <f t="shared" si="12"/>
        <v>56.7</v>
      </c>
      <c r="AJ25" s="795"/>
      <c r="AK25" s="317">
        <f t="shared" si="24"/>
        <v>5367.6</v>
      </c>
      <c r="AL25" s="317"/>
      <c r="AM25" s="796">
        <v>3000</v>
      </c>
      <c r="AN25" s="317"/>
      <c r="AO25" s="796">
        <f t="shared" si="15"/>
        <v>3000</v>
      </c>
      <c r="AP25" s="797">
        <v>522</v>
      </c>
      <c r="AQ25" s="797">
        <f t="shared" si="16"/>
        <v>8889.6</v>
      </c>
      <c r="AR25" s="317"/>
      <c r="AS25" s="260"/>
      <c r="AT25" s="819">
        <f t="shared" si="18"/>
        <v>2</v>
      </c>
      <c r="AU25" s="819">
        <f t="shared" si="19"/>
        <v>0</v>
      </c>
      <c r="AV25" s="819">
        <f t="shared" si="20"/>
        <v>0</v>
      </c>
      <c r="AW25" s="819">
        <f t="shared" si="21"/>
        <v>0</v>
      </c>
    </row>
    <row r="26" spans="1:49" ht="80.099999999999994" customHeight="1">
      <c r="A26" s="411">
        <f t="shared" si="17"/>
        <v>20</v>
      </c>
      <c r="B26" s="315" t="s">
        <v>83</v>
      </c>
      <c r="C26" s="316">
        <v>600</v>
      </c>
      <c r="D26" s="316">
        <v>521002</v>
      </c>
      <c r="E26" s="316">
        <v>1</v>
      </c>
      <c r="F26" s="316">
        <v>1</v>
      </c>
      <c r="G26" s="316" t="s">
        <v>6</v>
      </c>
      <c r="H26" s="316" t="s">
        <v>6</v>
      </c>
      <c r="I26" s="316">
        <v>1</v>
      </c>
      <c r="J26" s="316">
        <v>1</v>
      </c>
      <c r="K26" s="316">
        <v>1</v>
      </c>
      <c r="L26" s="316">
        <f t="shared" si="0"/>
        <v>5</v>
      </c>
      <c r="M26" s="789">
        <f t="shared" si="1"/>
        <v>3000</v>
      </c>
      <c r="N26" s="800"/>
      <c r="O26" s="800"/>
      <c r="P26" s="789">
        <f t="shared" si="22"/>
        <v>0</v>
      </c>
      <c r="Q26" s="791"/>
      <c r="R26" s="789">
        <f t="shared" si="2"/>
        <v>0</v>
      </c>
      <c r="S26" s="792"/>
      <c r="T26" s="789">
        <f t="shared" si="3"/>
        <v>0</v>
      </c>
      <c r="U26" s="789">
        <f t="shared" si="4"/>
        <v>3000</v>
      </c>
      <c r="V26" s="793"/>
      <c r="W26" s="789">
        <f t="shared" si="23"/>
        <v>0</v>
      </c>
      <c r="X26" s="789">
        <v>1</v>
      </c>
      <c r="Y26" s="789">
        <f t="shared" si="14"/>
        <v>1050</v>
      </c>
      <c r="Z26" s="789">
        <f t="shared" si="6"/>
        <v>4050</v>
      </c>
      <c r="AA26" s="789">
        <f t="shared" si="7"/>
        <v>810</v>
      </c>
      <c r="AB26" s="789">
        <v>2</v>
      </c>
      <c r="AC26" s="789">
        <f t="shared" si="8"/>
        <v>1620</v>
      </c>
      <c r="AD26" s="789">
        <f>(Z26+AC26)</f>
        <v>5670</v>
      </c>
      <c r="AE26" s="789">
        <f t="shared" si="10"/>
        <v>189</v>
      </c>
      <c r="AF26" s="789">
        <f t="shared" si="11"/>
        <v>56.7</v>
      </c>
      <c r="AG26" s="794"/>
      <c r="AH26" s="798"/>
      <c r="AI26" s="794">
        <f t="shared" si="12"/>
        <v>56.7</v>
      </c>
      <c r="AJ26" s="795"/>
      <c r="AK26" s="317">
        <f t="shared" si="24"/>
        <v>5367.6</v>
      </c>
      <c r="AL26" s="317"/>
      <c r="AM26" s="796"/>
      <c r="AN26" s="317"/>
      <c r="AO26" s="796">
        <f t="shared" si="15"/>
        <v>0</v>
      </c>
      <c r="AP26" s="797">
        <v>522</v>
      </c>
      <c r="AQ26" s="797">
        <f t="shared" si="16"/>
        <v>5889.6</v>
      </c>
      <c r="AR26" s="317"/>
      <c r="AS26" s="260"/>
      <c r="AT26" s="819">
        <f t="shared" si="18"/>
        <v>2</v>
      </c>
      <c r="AU26" s="819">
        <f t="shared" si="19"/>
        <v>0</v>
      </c>
      <c r="AV26" s="819">
        <f t="shared" si="20"/>
        <v>0</v>
      </c>
      <c r="AW26" s="819">
        <f t="shared" si="21"/>
        <v>0</v>
      </c>
    </row>
    <row r="27" spans="1:49" ht="80.099999999999994" customHeight="1">
      <c r="A27" s="411">
        <f t="shared" si="17"/>
        <v>21</v>
      </c>
      <c r="B27" s="315" t="s">
        <v>45</v>
      </c>
      <c r="C27" s="316">
        <v>654</v>
      </c>
      <c r="D27" s="316">
        <v>521002</v>
      </c>
      <c r="E27" s="316">
        <v>1</v>
      </c>
      <c r="F27" s="316">
        <v>1</v>
      </c>
      <c r="G27" s="316">
        <v>1</v>
      </c>
      <c r="H27" s="316" t="s">
        <v>6</v>
      </c>
      <c r="I27" s="316" t="s">
        <v>6</v>
      </c>
      <c r="J27" s="316">
        <v>1</v>
      </c>
      <c r="K27" s="316">
        <v>1</v>
      </c>
      <c r="L27" s="316">
        <f t="shared" si="0"/>
        <v>5</v>
      </c>
      <c r="M27" s="789">
        <f t="shared" si="1"/>
        <v>3270</v>
      </c>
      <c r="N27" s="792"/>
      <c r="O27" s="792"/>
      <c r="P27" s="789">
        <f t="shared" si="22"/>
        <v>0</v>
      </c>
      <c r="Q27" s="791"/>
      <c r="R27" s="789">
        <f t="shared" si="2"/>
        <v>0</v>
      </c>
      <c r="S27" s="792"/>
      <c r="T27" s="789">
        <f t="shared" si="3"/>
        <v>0</v>
      </c>
      <c r="U27" s="789">
        <f t="shared" si="4"/>
        <v>3270</v>
      </c>
      <c r="V27" s="793"/>
      <c r="W27" s="789">
        <f t="shared" si="23"/>
        <v>0</v>
      </c>
      <c r="X27" s="789">
        <v>1</v>
      </c>
      <c r="Y27" s="789">
        <f t="shared" si="14"/>
        <v>1144.5</v>
      </c>
      <c r="Z27" s="789">
        <f t="shared" si="6"/>
        <v>4414.5</v>
      </c>
      <c r="AA27" s="789">
        <f t="shared" si="7"/>
        <v>882.9</v>
      </c>
      <c r="AB27" s="789">
        <v>2</v>
      </c>
      <c r="AC27" s="789">
        <f t="shared" si="8"/>
        <v>1765.8</v>
      </c>
      <c r="AD27" s="789">
        <f t="shared" ref="AD27:AD40" si="25">(Z27+AC27)</f>
        <v>6180.3</v>
      </c>
      <c r="AE27" s="789">
        <v>0</v>
      </c>
      <c r="AF27" s="789">
        <f t="shared" si="11"/>
        <v>61.803000000000004</v>
      </c>
      <c r="AG27" s="794"/>
      <c r="AH27" s="794"/>
      <c r="AI27" s="794">
        <f t="shared" si="12"/>
        <v>61.803000000000004</v>
      </c>
      <c r="AJ27" s="795"/>
      <c r="AK27" s="317">
        <f t="shared" si="24"/>
        <v>6056.6940000000004</v>
      </c>
      <c r="AL27" s="317"/>
      <c r="AM27" s="796"/>
      <c r="AN27" s="317"/>
      <c r="AO27" s="796">
        <f t="shared" si="15"/>
        <v>0</v>
      </c>
      <c r="AP27" s="797">
        <v>522</v>
      </c>
      <c r="AQ27" s="797">
        <f t="shared" si="16"/>
        <v>6578.6940000000004</v>
      </c>
      <c r="AR27" s="317"/>
      <c r="AS27" s="260"/>
      <c r="AT27" s="819">
        <f t="shared" si="18"/>
        <v>2</v>
      </c>
      <c r="AU27" s="819">
        <f t="shared" si="19"/>
        <v>0</v>
      </c>
      <c r="AV27" s="819">
        <f t="shared" si="20"/>
        <v>0</v>
      </c>
      <c r="AW27" s="819">
        <f t="shared" si="21"/>
        <v>0</v>
      </c>
    </row>
    <row r="28" spans="1:49" ht="80.099999999999994" customHeight="1">
      <c r="A28" s="411">
        <f t="shared" si="17"/>
        <v>22</v>
      </c>
      <c r="B28" s="315" t="s">
        <v>22</v>
      </c>
      <c r="C28" s="316">
        <v>600</v>
      </c>
      <c r="D28" s="316">
        <v>521002</v>
      </c>
      <c r="E28" s="316">
        <v>1</v>
      </c>
      <c r="F28" s="316">
        <v>1</v>
      </c>
      <c r="G28" s="316">
        <v>1</v>
      </c>
      <c r="H28" s="316">
        <v>1</v>
      </c>
      <c r="I28" s="316">
        <v>1</v>
      </c>
      <c r="J28" s="316" t="s">
        <v>6</v>
      </c>
      <c r="K28" s="316" t="s">
        <v>6</v>
      </c>
      <c r="L28" s="316">
        <f t="shared" si="0"/>
        <v>5</v>
      </c>
      <c r="M28" s="789">
        <f t="shared" si="1"/>
        <v>3000</v>
      </c>
      <c r="N28" s="789"/>
      <c r="O28" s="789"/>
      <c r="P28" s="789">
        <f t="shared" si="22"/>
        <v>0</v>
      </c>
      <c r="Q28" s="791"/>
      <c r="R28" s="789">
        <f t="shared" si="2"/>
        <v>0</v>
      </c>
      <c r="S28" s="792"/>
      <c r="T28" s="789">
        <f t="shared" si="3"/>
        <v>0</v>
      </c>
      <c r="U28" s="789">
        <f t="shared" si="4"/>
        <v>3000</v>
      </c>
      <c r="V28" s="793"/>
      <c r="W28" s="789">
        <f t="shared" si="23"/>
        <v>0</v>
      </c>
      <c r="X28" s="789"/>
      <c r="Y28" s="789">
        <f t="shared" si="14"/>
        <v>0</v>
      </c>
      <c r="Z28" s="789">
        <f t="shared" si="6"/>
        <v>3000</v>
      </c>
      <c r="AA28" s="789">
        <f t="shared" si="7"/>
        <v>600</v>
      </c>
      <c r="AB28" s="789">
        <v>2</v>
      </c>
      <c r="AC28" s="789">
        <f t="shared" si="8"/>
        <v>1200</v>
      </c>
      <c r="AD28" s="789">
        <f t="shared" si="25"/>
        <v>4200</v>
      </c>
      <c r="AE28" s="789">
        <f t="shared" si="10"/>
        <v>189</v>
      </c>
      <c r="AF28" s="789">
        <f t="shared" si="11"/>
        <v>42</v>
      </c>
      <c r="AG28" s="794"/>
      <c r="AH28" s="798"/>
      <c r="AI28" s="794">
        <f t="shared" si="12"/>
        <v>42</v>
      </c>
      <c r="AJ28" s="795"/>
      <c r="AK28" s="317">
        <f t="shared" si="24"/>
        <v>3927</v>
      </c>
      <c r="AL28" s="317"/>
      <c r="AM28" s="796"/>
      <c r="AN28" s="317"/>
      <c r="AO28" s="796">
        <f t="shared" si="15"/>
        <v>0</v>
      </c>
      <c r="AP28" s="797">
        <v>522</v>
      </c>
      <c r="AQ28" s="797">
        <f t="shared" si="16"/>
        <v>4449</v>
      </c>
      <c r="AR28" s="317"/>
      <c r="AS28" s="260"/>
      <c r="AT28" s="819">
        <f t="shared" si="18"/>
        <v>2</v>
      </c>
      <c r="AU28" s="819">
        <f t="shared" si="19"/>
        <v>0</v>
      </c>
      <c r="AV28" s="819">
        <f t="shared" si="20"/>
        <v>0</v>
      </c>
      <c r="AW28" s="819">
        <f t="shared" si="21"/>
        <v>0</v>
      </c>
    </row>
    <row r="29" spans="1:49" ht="80.099999999999994" customHeight="1">
      <c r="A29" s="411">
        <f t="shared" si="17"/>
        <v>23</v>
      </c>
      <c r="B29" s="315" t="s">
        <v>39</v>
      </c>
      <c r="C29" s="316">
        <v>600</v>
      </c>
      <c r="D29" s="316">
        <v>521002</v>
      </c>
      <c r="E29" s="316" t="s">
        <v>159</v>
      </c>
      <c r="F29" s="316" t="s">
        <v>159</v>
      </c>
      <c r="G29" s="316" t="s">
        <v>159</v>
      </c>
      <c r="H29" s="316" t="s">
        <v>159</v>
      </c>
      <c r="I29" s="316" t="s">
        <v>159</v>
      </c>
      <c r="J29" s="316" t="s">
        <v>159</v>
      </c>
      <c r="K29" s="316" t="s">
        <v>159</v>
      </c>
      <c r="L29" s="316">
        <f t="shared" si="0"/>
        <v>0</v>
      </c>
      <c r="M29" s="789">
        <v>0</v>
      </c>
      <c r="N29" s="789"/>
      <c r="O29" s="792">
        <v>7</v>
      </c>
      <c r="P29" s="789">
        <f t="shared" si="22"/>
        <v>4200</v>
      </c>
      <c r="Q29" s="791"/>
      <c r="R29" s="789">
        <f t="shared" si="2"/>
        <v>0</v>
      </c>
      <c r="S29" s="792"/>
      <c r="T29" s="789">
        <f t="shared" si="3"/>
        <v>0</v>
      </c>
      <c r="U29" s="789">
        <f t="shared" si="4"/>
        <v>4200</v>
      </c>
      <c r="V29" s="793"/>
      <c r="W29" s="789">
        <f t="shared" si="23"/>
        <v>0</v>
      </c>
      <c r="X29" s="789"/>
      <c r="Y29" s="789">
        <f t="shared" si="14"/>
        <v>0</v>
      </c>
      <c r="Z29" s="789">
        <f t="shared" si="6"/>
        <v>4200</v>
      </c>
      <c r="AA29" s="789">
        <f t="shared" si="7"/>
        <v>600</v>
      </c>
      <c r="AB29" s="789">
        <v>0</v>
      </c>
      <c r="AC29" s="789">
        <f t="shared" si="8"/>
        <v>0</v>
      </c>
      <c r="AD29" s="789">
        <f t="shared" si="25"/>
        <v>4200</v>
      </c>
      <c r="AE29" s="789">
        <f t="shared" si="10"/>
        <v>189</v>
      </c>
      <c r="AF29" s="789">
        <f t="shared" si="11"/>
        <v>42</v>
      </c>
      <c r="AG29" s="794"/>
      <c r="AH29" s="798"/>
      <c r="AI29" s="794">
        <f t="shared" si="12"/>
        <v>42</v>
      </c>
      <c r="AJ29" s="795"/>
      <c r="AK29" s="317">
        <f t="shared" si="24"/>
        <v>3927</v>
      </c>
      <c r="AL29" s="317"/>
      <c r="AM29" s="796"/>
      <c r="AN29" s="317"/>
      <c r="AO29" s="796">
        <f t="shared" si="15"/>
        <v>0</v>
      </c>
      <c r="AP29" s="797">
        <v>522</v>
      </c>
      <c r="AQ29" s="797">
        <f t="shared" si="16"/>
        <v>4449</v>
      </c>
      <c r="AR29" s="317"/>
      <c r="AS29" s="260"/>
      <c r="AT29" s="819">
        <f t="shared" si="18"/>
        <v>0</v>
      </c>
      <c r="AU29" s="819">
        <f t="shared" si="19"/>
        <v>0</v>
      </c>
      <c r="AV29" s="819">
        <f t="shared" si="20"/>
        <v>7</v>
      </c>
      <c r="AW29" s="819">
        <f t="shared" si="21"/>
        <v>0</v>
      </c>
    </row>
    <row r="30" spans="1:49" ht="80.099999999999994" customHeight="1">
      <c r="A30" s="411">
        <f t="shared" si="17"/>
        <v>24</v>
      </c>
      <c r="B30" s="315" t="s">
        <v>61</v>
      </c>
      <c r="C30" s="316">
        <v>600</v>
      </c>
      <c r="D30" s="316">
        <v>521002</v>
      </c>
      <c r="E30" s="316" t="s">
        <v>6</v>
      </c>
      <c r="F30" s="316" t="s">
        <v>6</v>
      </c>
      <c r="G30" s="316">
        <v>1</v>
      </c>
      <c r="H30" s="316">
        <v>1</v>
      </c>
      <c r="I30" s="316">
        <v>1</v>
      </c>
      <c r="J30" s="316">
        <v>1</v>
      </c>
      <c r="K30" s="316">
        <v>1</v>
      </c>
      <c r="L30" s="316">
        <f t="shared" si="0"/>
        <v>5</v>
      </c>
      <c r="M30" s="789">
        <f t="shared" si="1"/>
        <v>3000</v>
      </c>
      <c r="N30" s="789"/>
      <c r="O30" s="789"/>
      <c r="P30" s="789">
        <f t="shared" si="22"/>
        <v>0</v>
      </c>
      <c r="Q30" s="791"/>
      <c r="R30" s="789">
        <f t="shared" si="2"/>
        <v>0</v>
      </c>
      <c r="S30" s="792"/>
      <c r="T30" s="789">
        <f t="shared" si="3"/>
        <v>0</v>
      </c>
      <c r="U30" s="789">
        <f t="shared" si="4"/>
        <v>3000</v>
      </c>
      <c r="V30" s="793"/>
      <c r="W30" s="789">
        <f t="shared" si="23"/>
        <v>0</v>
      </c>
      <c r="X30" s="789">
        <v>1</v>
      </c>
      <c r="Y30" s="789">
        <f t="shared" si="14"/>
        <v>1050</v>
      </c>
      <c r="Z30" s="789">
        <f t="shared" si="6"/>
        <v>4050</v>
      </c>
      <c r="AA30" s="789">
        <f t="shared" si="7"/>
        <v>810</v>
      </c>
      <c r="AB30" s="789">
        <v>2</v>
      </c>
      <c r="AC30" s="789">
        <f t="shared" si="8"/>
        <v>1620</v>
      </c>
      <c r="AD30" s="789">
        <f t="shared" si="25"/>
        <v>5670</v>
      </c>
      <c r="AE30" s="789">
        <f t="shared" si="10"/>
        <v>189</v>
      </c>
      <c r="AF30" s="789">
        <f t="shared" si="11"/>
        <v>56.7</v>
      </c>
      <c r="AG30" s="794"/>
      <c r="AH30" s="798"/>
      <c r="AI30" s="794">
        <f t="shared" si="12"/>
        <v>56.7</v>
      </c>
      <c r="AJ30" s="795"/>
      <c r="AK30" s="317">
        <f t="shared" si="24"/>
        <v>5367.6</v>
      </c>
      <c r="AL30" s="317"/>
      <c r="AM30" s="796">
        <f>2000+130000</f>
        <v>132000</v>
      </c>
      <c r="AN30" s="317"/>
      <c r="AO30" s="796">
        <f t="shared" si="15"/>
        <v>132000</v>
      </c>
      <c r="AP30" s="797">
        <v>522</v>
      </c>
      <c r="AQ30" s="797">
        <f t="shared" si="16"/>
        <v>137889.60000000001</v>
      </c>
      <c r="AR30" s="317"/>
      <c r="AS30" s="260"/>
      <c r="AT30" s="819">
        <f t="shared" si="18"/>
        <v>2</v>
      </c>
      <c r="AU30" s="819">
        <f t="shared" si="19"/>
        <v>0</v>
      </c>
      <c r="AV30" s="819">
        <f t="shared" si="20"/>
        <v>0</v>
      </c>
      <c r="AW30" s="819">
        <f t="shared" si="21"/>
        <v>0</v>
      </c>
    </row>
    <row r="31" spans="1:49" ht="80.099999999999994" customHeight="1">
      <c r="A31" s="411">
        <f t="shared" si="17"/>
        <v>25</v>
      </c>
      <c r="B31" s="315" t="s">
        <v>59</v>
      </c>
      <c r="C31" s="316">
        <v>600</v>
      </c>
      <c r="D31" s="316">
        <v>521002</v>
      </c>
      <c r="E31" s="316" t="s">
        <v>3</v>
      </c>
      <c r="F31" s="316" t="s">
        <v>3</v>
      </c>
      <c r="G31" s="316" t="s">
        <v>3</v>
      </c>
      <c r="H31" s="316" t="s">
        <v>3</v>
      </c>
      <c r="I31" s="316" t="s">
        <v>3</v>
      </c>
      <c r="J31" s="316" t="s">
        <v>3</v>
      </c>
      <c r="K31" s="316" t="s">
        <v>3</v>
      </c>
      <c r="L31" s="316">
        <f t="shared" si="0"/>
        <v>0</v>
      </c>
      <c r="M31" s="789">
        <f t="shared" si="1"/>
        <v>0</v>
      </c>
      <c r="N31" s="790">
        <f>C31*35%*L31</f>
        <v>0</v>
      </c>
      <c r="O31" s="789"/>
      <c r="P31" s="789">
        <f t="shared" si="22"/>
        <v>0</v>
      </c>
      <c r="Q31" s="791"/>
      <c r="R31" s="789">
        <f t="shared" si="2"/>
        <v>0</v>
      </c>
      <c r="S31" s="792"/>
      <c r="T31" s="789">
        <f t="shared" si="3"/>
        <v>0</v>
      </c>
      <c r="U31" s="789">
        <f t="shared" si="4"/>
        <v>0</v>
      </c>
      <c r="V31" s="793"/>
      <c r="W31" s="789">
        <f t="shared" si="23"/>
        <v>0</v>
      </c>
      <c r="X31" s="789"/>
      <c r="Y31" s="789">
        <f t="shared" si="14"/>
        <v>0</v>
      </c>
      <c r="Z31" s="789">
        <f t="shared" si="6"/>
        <v>0</v>
      </c>
      <c r="AA31" s="789">
        <f t="shared" si="7"/>
        <v>0</v>
      </c>
      <c r="AB31" s="789">
        <v>0</v>
      </c>
      <c r="AC31" s="789">
        <f t="shared" si="8"/>
        <v>0</v>
      </c>
      <c r="AD31" s="789">
        <f t="shared" si="25"/>
        <v>0</v>
      </c>
      <c r="AE31" s="789">
        <v>0</v>
      </c>
      <c r="AF31" s="789">
        <f t="shared" si="11"/>
        <v>0</v>
      </c>
      <c r="AG31" s="794"/>
      <c r="AH31" s="798"/>
      <c r="AI31" s="794">
        <f t="shared" si="12"/>
        <v>0</v>
      </c>
      <c r="AJ31" s="795"/>
      <c r="AK31" s="317">
        <f t="shared" si="24"/>
        <v>0</v>
      </c>
      <c r="AL31" s="317"/>
      <c r="AM31" s="796"/>
      <c r="AN31" s="317"/>
      <c r="AO31" s="796">
        <f t="shared" si="15"/>
        <v>0</v>
      </c>
      <c r="AP31" s="797">
        <v>0</v>
      </c>
      <c r="AQ31" s="797">
        <f t="shared" si="16"/>
        <v>0</v>
      </c>
      <c r="AR31" s="317"/>
      <c r="AS31" s="260"/>
      <c r="AT31" s="819">
        <f t="shared" si="18"/>
        <v>0</v>
      </c>
      <c r="AU31" s="819">
        <f t="shared" si="19"/>
        <v>7</v>
      </c>
      <c r="AV31" s="819">
        <f t="shared" si="20"/>
        <v>0</v>
      </c>
      <c r="AW31" s="819">
        <f t="shared" si="21"/>
        <v>0</v>
      </c>
    </row>
    <row r="32" spans="1:49" ht="80.099999999999994" customHeight="1">
      <c r="A32" s="411">
        <f t="shared" ref="A32:A40" si="26">A31+1</f>
        <v>26</v>
      </c>
      <c r="B32" s="318" t="s">
        <v>239</v>
      </c>
      <c r="C32" s="316">
        <v>600</v>
      </c>
      <c r="D32" s="316">
        <v>521002</v>
      </c>
      <c r="E32" s="316">
        <v>1</v>
      </c>
      <c r="F32" s="316">
        <v>1</v>
      </c>
      <c r="G32" s="316">
        <v>1</v>
      </c>
      <c r="H32" s="316">
        <v>1</v>
      </c>
      <c r="I32" s="316" t="s">
        <v>6</v>
      </c>
      <c r="J32" s="316" t="s">
        <v>6</v>
      </c>
      <c r="K32" s="316">
        <v>1</v>
      </c>
      <c r="L32" s="316">
        <f t="shared" si="0"/>
        <v>5</v>
      </c>
      <c r="M32" s="789">
        <f t="shared" si="1"/>
        <v>3000</v>
      </c>
      <c r="N32" s="792"/>
      <c r="O32" s="789"/>
      <c r="P32" s="789">
        <f t="shared" si="22"/>
        <v>0</v>
      </c>
      <c r="Q32" s="791"/>
      <c r="R32" s="789">
        <f t="shared" si="2"/>
        <v>0</v>
      </c>
      <c r="S32" s="792"/>
      <c r="T32" s="789">
        <f t="shared" si="3"/>
        <v>0</v>
      </c>
      <c r="U32" s="789">
        <f t="shared" si="4"/>
        <v>3000</v>
      </c>
      <c r="V32" s="793"/>
      <c r="W32" s="789">
        <f t="shared" si="23"/>
        <v>0</v>
      </c>
      <c r="X32" s="789">
        <v>1</v>
      </c>
      <c r="Y32" s="789">
        <f t="shared" si="14"/>
        <v>1050</v>
      </c>
      <c r="Z32" s="789">
        <f t="shared" si="6"/>
        <v>4050</v>
      </c>
      <c r="AA32" s="789">
        <f t="shared" si="7"/>
        <v>810</v>
      </c>
      <c r="AB32" s="789">
        <v>2</v>
      </c>
      <c r="AC32" s="789">
        <f t="shared" si="8"/>
        <v>1620</v>
      </c>
      <c r="AD32" s="789">
        <f t="shared" si="25"/>
        <v>5670</v>
      </c>
      <c r="AE32" s="789">
        <v>0</v>
      </c>
      <c r="AF32" s="789">
        <f t="shared" si="11"/>
        <v>56.7</v>
      </c>
      <c r="AG32" s="794"/>
      <c r="AH32" s="798">
        <v>0</v>
      </c>
      <c r="AI32" s="794">
        <f t="shared" si="12"/>
        <v>56.7</v>
      </c>
      <c r="AJ32" s="795"/>
      <c r="AK32" s="317">
        <f t="shared" si="24"/>
        <v>5556.6</v>
      </c>
      <c r="AL32" s="317"/>
      <c r="AM32" s="796">
        <v>1000</v>
      </c>
      <c r="AN32" s="317"/>
      <c r="AO32" s="796">
        <f t="shared" si="15"/>
        <v>1000</v>
      </c>
      <c r="AP32" s="797">
        <v>522</v>
      </c>
      <c r="AQ32" s="797">
        <f t="shared" si="16"/>
        <v>7078.6</v>
      </c>
      <c r="AR32" s="317"/>
      <c r="AS32" s="260"/>
      <c r="AT32" s="819">
        <f t="shared" si="18"/>
        <v>2</v>
      </c>
      <c r="AU32" s="819">
        <f t="shared" si="19"/>
        <v>0</v>
      </c>
      <c r="AV32" s="819">
        <f t="shared" si="20"/>
        <v>0</v>
      </c>
      <c r="AW32" s="819">
        <f t="shared" si="21"/>
        <v>0</v>
      </c>
    </row>
    <row r="33" spans="1:49" ht="80.099999999999994" customHeight="1">
      <c r="A33" s="411">
        <f t="shared" si="26"/>
        <v>27</v>
      </c>
      <c r="B33" s="318" t="s">
        <v>241</v>
      </c>
      <c r="C33" s="316">
        <v>720</v>
      </c>
      <c r="D33" s="316">
        <v>521002</v>
      </c>
      <c r="E33" s="316">
        <v>1</v>
      </c>
      <c r="F33" s="316">
        <v>1</v>
      </c>
      <c r="G33" s="316" t="s">
        <v>6</v>
      </c>
      <c r="H33" s="316" t="s">
        <v>6</v>
      </c>
      <c r="I33" s="316">
        <v>1</v>
      </c>
      <c r="J33" s="316">
        <v>1</v>
      </c>
      <c r="K33" s="316">
        <v>1</v>
      </c>
      <c r="L33" s="316">
        <f t="shared" si="0"/>
        <v>5</v>
      </c>
      <c r="M33" s="789">
        <f t="shared" si="1"/>
        <v>3600</v>
      </c>
      <c r="N33" s="789"/>
      <c r="O33" s="789"/>
      <c r="P33" s="789">
        <f t="shared" si="22"/>
        <v>0</v>
      </c>
      <c r="Q33" s="791"/>
      <c r="R33" s="789">
        <f t="shared" si="2"/>
        <v>0</v>
      </c>
      <c r="S33" s="792"/>
      <c r="T33" s="789">
        <f t="shared" si="3"/>
        <v>0</v>
      </c>
      <c r="U33" s="789">
        <f t="shared" si="4"/>
        <v>3600</v>
      </c>
      <c r="V33" s="793"/>
      <c r="W33" s="789">
        <f t="shared" si="23"/>
        <v>0</v>
      </c>
      <c r="X33" s="789">
        <v>1</v>
      </c>
      <c r="Y33" s="789">
        <f t="shared" si="14"/>
        <v>1260</v>
      </c>
      <c r="Z33" s="789">
        <f t="shared" si="6"/>
        <v>4860</v>
      </c>
      <c r="AA33" s="789">
        <f t="shared" si="7"/>
        <v>972</v>
      </c>
      <c r="AB33" s="789">
        <v>2</v>
      </c>
      <c r="AC33" s="789">
        <f t="shared" si="8"/>
        <v>1944</v>
      </c>
      <c r="AD33" s="789">
        <f t="shared" si="25"/>
        <v>6804</v>
      </c>
      <c r="AE33" s="789">
        <f t="shared" ref="AE33:AE40" si="27">(C33*7*AE$5)</f>
        <v>226.79999999999998</v>
      </c>
      <c r="AF33" s="789">
        <f t="shared" si="11"/>
        <v>68.040000000000006</v>
      </c>
      <c r="AG33" s="794"/>
      <c r="AH33" s="798"/>
      <c r="AI33" s="794">
        <f t="shared" si="12"/>
        <v>68.040000000000006</v>
      </c>
      <c r="AJ33" s="795"/>
      <c r="AK33" s="795">
        <f t="shared" si="24"/>
        <v>6441.12</v>
      </c>
      <c r="AL33" s="795"/>
      <c r="AM33" s="796">
        <v>4000</v>
      </c>
      <c r="AN33" s="795"/>
      <c r="AO33" s="796">
        <f t="shared" si="15"/>
        <v>4000</v>
      </c>
      <c r="AP33" s="797">
        <v>522</v>
      </c>
      <c r="AQ33" s="797">
        <f t="shared" si="16"/>
        <v>10963.119999999999</v>
      </c>
      <c r="AR33" s="317"/>
      <c r="AS33" s="260"/>
      <c r="AT33" s="819">
        <f t="shared" si="18"/>
        <v>2</v>
      </c>
      <c r="AU33" s="819">
        <f t="shared" si="19"/>
        <v>0</v>
      </c>
      <c r="AV33" s="819">
        <f t="shared" si="20"/>
        <v>0</v>
      </c>
      <c r="AW33" s="819">
        <f t="shared" si="21"/>
        <v>0</v>
      </c>
    </row>
    <row r="34" spans="1:49" ht="80.099999999999994" customHeight="1">
      <c r="A34" s="411">
        <f t="shared" si="26"/>
        <v>28</v>
      </c>
      <c r="B34" s="315" t="s">
        <v>242</v>
      </c>
      <c r="C34" s="316">
        <v>720</v>
      </c>
      <c r="D34" s="316">
        <v>521002</v>
      </c>
      <c r="E34" s="316">
        <v>1</v>
      </c>
      <c r="F34" s="316">
        <v>1</v>
      </c>
      <c r="G34" s="316">
        <v>1</v>
      </c>
      <c r="H34" s="316" t="s">
        <v>6</v>
      </c>
      <c r="I34" s="316" t="s">
        <v>6</v>
      </c>
      <c r="J34" s="316">
        <v>1</v>
      </c>
      <c r="K34" s="316">
        <v>1</v>
      </c>
      <c r="L34" s="316">
        <f t="shared" si="0"/>
        <v>5</v>
      </c>
      <c r="M34" s="789">
        <f t="shared" si="1"/>
        <v>3600</v>
      </c>
      <c r="N34" s="789"/>
      <c r="O34" s="789"/>
      <c r="P34" s="789">
        <f t="shared" si="22"/>
        <v>0</v>
      </c>
      <c r="Q34" s="791"/>
      <c r="R34" s="789">
        <f t="shared" si="2"/>
        <v>0</v>
      </c>
      <c r="S34" s="792"/>
      <c r="T34" s="789">
        <f t="shared" si="3"/>
        <v>0</v>
      </c>
      <c r="U34" s="789">
        <f t="shared" si="4"/>
        <v>3600</v>
      </c>
      <c r="V34" s="793"/>
      <c r="W34" s="789">
        <f t="shared" si="23"/>
        <v>0</v>
      </c>
      <c r="X34" s="789">
        <v>1</v>
      </c>
      <c r="Y34" s="789">
        <f t="shared" si="14"/>
        <v>1260</v>
      </c>
      <c r="Z34" s="789">
        <f t="shared" si="6"/>
        <v>4860</v>
      </c>
      <c r="AA34" s="789">
        <f t="shared" si="7"/>
        <v>972</v>
      </c>
      <c r="AB34" s="789">
        <v>2</v>
      </c>
      <c r="AC34" s="789">
        <f t="shared" si="8"/>
        <v>1944</v>
      </c>
      <c r="AD34" s="789">
        <f t="shared" si="25"/>
        <v>6804</v>
      </c>
      <c r="AE34" s="789">
        <f t="shared" si="27"/>
        <v>226.79999999999998</v>
      </c>
      <c r="AF34" s="789">
        <f t="shared" si="11"/>
        <v>68.040000000000006</v>
      </c>
      <c r="AG34" s="794"/>
      <c r="AH34" s="798"/>
      <c r="AI34" s="794">
        <f t="shared" si="12"/>
        <v>68.040000000000006</v>
      </c>
      <c r="AJ34" s="795"/>
      <c r="AK34" s="795">
        <f t="shared" si="24"/>
        <v>6441.12</v>
      </c>
      <c r="AL34" s="795"/>
      <c r="AM34" s="796">
        <v>5000</v>
      </c>
      <c r="AN34" s="795"/>
      <c r="AO34" s="796">
        <f t="shared" si="15"/>
        <v>5000</v>
      </c>
      <c r="AP34" s="797">
        <v>522</v>
      </c>
      <c r="AQ34" s="797">
        <f t="shared" si="16"/>
        <v>11963.119999999999</v>
      </c>
      <c r="AR34" s="317"/>
      <c r="AS34" s="260"/>
      <c r="AT34" s="819">
        <f t="shared" si="18"/>
        <v>2</v>
      </c>
      <c r="AU34" s="819">
        <f t="shared" si="19"/>
        <v>0</v>
      </c>
      <c r="AV34" s="819">
        <f t="shared" si="20"/>
        <v>0</v>
      </c>
      <c r="AW34" s="819">
        <f t="shared" si="21"/>
        <v>0</v>
      </c>
    </row>
    <row r="35" spans="1:49" ht="80.099999999999994" customHeight="1">
      <c r="A35" s="411">
        <f t="shared" si="26"/>
        <v>29</v>
      </c>
      <c r="B35" s="315" t="s">
        <v>211</v>
      </c>
      <c r="C35" s="316">
        <v>600</v>
      </c>
      <c r="D35" s="316">
        <v>521002</v>
      </c>
      <c r="E35" s="316" t="s">
        <v>3</v>
      </c>
      <c r="F35" s="316" t="s">
        <v>3</v>
      </c>
      <c r="G35" s="316" t="s">
        <v>3</v>
      </c>
      <c r="H35" s="316" t="s">
        <v>3</v>
      </c>
      <c r="I35" s="316" t="s">
        <v>3</v>
      </c>
      <c r="J35" s="316" t="s">
        <v>3</v>
      </c>
      <c r="K35" s="316" t="s">
        <v>3</v>
      </c>
      <c r="L35" s="316">
        <f t="shared" si="0"/>
        <v>0</v>
      </c>
      <c r="M35" s="789">
        <f t="shared" si="1"/>
        <v>0</v>
      </c>
      <c r="N35" s="790"/>
      <c r="O35" s="789"/>
      <c r="P35" s="789">
        <f t="shared" si="22"/>
        <v>0</v>
      </c>
      <c r="Q35" s="791"/>
      <c r="R35" s="789">
        <f t="shared" si="2"/>
        <v>0</v>
      </c>
      <c r="S35" s="792"/>
      <c r="T35" s="789">
        <f t="shared" si="3"/>
        <v>0</v>
      </c>
      <c r="U35" s="789">
        <f t="shared" si="4"/>
        <v>0</v>
      </c>
      <c r="V35" s="793"/>
      <c r="W35" s="789">
        <f t="shared" si="23"/>
        <v>0</v>
      </c>
      <c r="X35" s="789"/>
      <c r="Y35" s="789">
        <f t="shared" si="14"/>
        <v>0</v>
      </c>
      <c r="Z35" s="789">
        <f t="shared" si="6"/>
        <v>0</v>
      </c>
      <c r="AA35" s="789">
        <f t="shared" si="7"/>
        <v>0</v>
      </c>
      <c r="AB35" s="789">
        <v>0</v>
      </c>
      <c r="AC35" s="789">
        <f t="shared" si="8"/>
        <v>0</v>
      </c>
      <c r="AD35" s="789">
        <f t="shared" si="25"/>
        <v>0</v>
      </c>
      <c r="AE35" s="789">
        <v>0</v>
      </c>
      <c r="AF35" s="789">
        <f t="shared" si="11"/>
        <v>0</v>
      </c>
      <c r="AG35" s="794"/>
      <c r="AH35" s="798"/>
      <c r="AI35" s="794">
        <f t="shared" si="12"/>
        <v>0</v>
      </c>
      <c r="AJ35" s="795"/>
      <c r="AK35" s="795">
        <f t="shared" si="24"/>
        <v>0</v>
      </c>
      <c r="AL35" s="795"/>
      <c r="AM35" s="795"/>
      <c r="AN35" s="795"/>
      <c r="AO35" s="796">
        <f t="shared" si="15"/>
        <v>0</v>
      </c>
      <c r="AP35" s="797">
        <v>0</v>
      </c>
      <c r="AQ35" s="797">
        <f t="shared" si="16"/>
        <v>0</v>
      </c>
      <c r="AR35" s="317"/>
      <c r="AS35" s="260"/>
      <c r="AT35" s="819">
        <f t="shared" si="18"/>
        <v>0</v>
      </c>
      <c r="AU35" s="819">
        <f t="shared" si="19"/>
        <v>7</v>
      </c>
      <c r="AV35" s="819">
        <f t="shared" si="20"/>
        <v>0</v>
      </c>
      <c r="AW35" s="819">
        <f t="shared" si="21"/>
        <v>0</v>
      </c>
    </row>
    <row r="36" spans="1:49" ht="80.099999999999994" customHeight="1">
      <c r="A36" s="411">
        <f t="shared" si="26"/>
        <v>30</v>
      </c>
      <c r="B36" s="315" t="s">
        <v>255</v>
      </c>
      <c r="C36" s="316">
        <v>600</v>
      </c>
      <c r="D36" s="316">
        <v>521002</v>
      </c>
      <c r="E36" s="316">
        <v>1</v>
      </c>
      <c r="F36" s="316">
        <v>1</v>
      </c>
      <c r="G36" s="316" t="s">
        <v>6</v>
      </c>
      <c r="H36" s="316" t="s">
        <v>6</v>
      </c>
      <c r="I36" s="316">
        <v>1</v>
      </c>
      <c r="J36" s="316">
        <v>1</v>
      </c>
      <c r="K36" s="316">
        <v>1</v>
      </c>
      <c r="L36" s="316">
        <f t="shared" si="0"/>
        <v>5</v>
      </c>
      <c r="M36" s="789">
        <f t="shared" si="1"/>
        <v>3000</v>
      </c>
      <c r="N36" s="790">
        <f>C36*35%*L36</f>
        <v>1050</v>
      </c>
      <c r="O36" s="789"/>
      <c r="P36" s="789">
        <f t="shared" si="22"/>
        <v>0</v>
      </c>
      <c r="Q36" s="791"/>
      <c r="R36" s="789">
        <f t="shared" si="2"/>
        <v>0</v>
      </c>
      <c r="S36" s="792"/>
      <c r="T36" s="789">
        <f t="shared" si="3"/>
        <v>0</v>
      </c>
      <c r="U36" s="789">
        <f t="shared" si="4"/>
        <v>4050</v>
      </c>
      <c r="V36" s="793"/>
      <c r="W36" s="789">
        <f t="shared" si="23"/>
        <v>0</v>
      </c>
      <c r="X36" s="789">
        <v>1</v>
      </c>
      <c r="Y36" s="789">
        <f t="shared" si="14"/>
        <v>1417.5</v>
      </c>
      <c r="Z36" s="789">
        <f t="shared" si="6"/>
        <v>5467.5</v>
      </c>
      <c r="AA36" s="789">
        <f t="shared" si="7"/>
        <v>1093.5</v>
      </c>
      <c r="AB36" s="789">
        <v>2</v>
      </c>
      <c r="AC36" s="789">
        <f t="shared" si="8"/>
        <v>2187</v>
      </c>
      <c r="AD36" s="789">
        <f t="shared" si="25"/>
        <v>7654.5</v>
      </c>
      <c r="AE36" s="789">
        <f t="shared" si="27"/>
        <v>189</v>
      </c>
      <c r="AF36" s="789">
        <f t="shared" si="11"/>
        <v>76.545000000000002</v>
      </c>
      <c r="AG36" s="795"/>
      <c r="AH36" s="798"/>
      <c r="AI36" s="794">
        <f t="shared" si="12"/>
        <v>76.545000000000002</v>
      </c>
      <c r="AJ36" s="795"/>
      <c r="AK36" s="795">
        <f t="shared" si="24"/>
        <v>7312.41</v>
      </c>
      <c r="AL36" s="795"/>
      <c r="AM36" s="795">
        <v>3000</v>
      </c>
      <c r="AN36" s="795"/>
      <c r="AO36" s="796">
        <f t="shared" si="15"/>
        <v>3000</v>
      </c>
      <c r="AP36" s="797">
        <v>522</v>
      </c>
      <c r="AQ36" s="797">
        <f t="shared" si="16"/>
        <v>10834.41</v>
      </c>
      <c r="AR36" s="317"/>
      <c r="AS36" s="260"/>
      <c r="AT36" s="819">
        <f t="shared" si="18"/>
        <v>2</v>
      </c>
      <c r="AU36" s="819">
        <f t="shared" si="19"/>
        <v>0</v>
      </c>
      <c r="AV36" s="819">
        <f t="shared" si="20"/>
        <v>0</v>
      </c>
      <c r="AW36" s="819">
        <f t="shared" si="21"/>
        <v>0</v>
      </c>
    </row>
    <row r="37" spans="1:49" ht="80.099999999999994" customHeight="1">
      <c r="A37" s="411">
        <f t="shared" si="26"/>
        <v>31</v>
      </c>
      <c r="B37" s="315" t="s">
        <v>247</v>
      </c>
      <c r="C37" s="316">
        <v>1200</v>
      </c>
      <c r="D37" s="316">
        <v>521002</v>
      </c>
      <c r="E37" s="316">
        <v>1</v>
      </c>
      <c r="F37" s="316">
        <v>1</v>
      </c>
      <c r="G37" s="316">
        <v>1</v>
      </c>
      <c r="H37" s="316" t="s">
        <v>6</v>
      </c>
      <c r="I37" s="316" t="s">
        <v>6</v>
      </c>
      <c r="J37" s="316">
        <v>1</v>
      </c>
      <c r="K37" s="316">
        <v>1</v>
      </c>
      <c r="L37" s="316">
        <f t="shared" si="0"/>
        <v>5</v>
      </c>
      <c r="M37" s="789">
        <f t="shared" si="1"/>
        <v>6000</v>
      </c>
      <c r="N37" s="790">
        <f>C37/8*35%*10</f>
        <v>525</v>
      </c>
      <c r="O37" s="789">
        <v>0</v>
      </c>
      <c r="P37" s="789">
        <f t="shared" si="22"/>
        <v>0</v>
      </c>
      <c r="Q37" s="791"/>
      <c r="R37" s="789">
        <f t="shared" si="2"/>
        <v>0</v>
      </c>
      <c r="S37" s="792"/>
      <c r="T37" s="789">
        <f>IF(L37=0,0,((M37+N37)/L37/8)*1.55*1.35*S37)</f>
        <v>0</v>
      </c>
      <c r="U37" s="789">
        <f t="shared" si="4"/>
        <v>6525</v>
      </c>
      <c r="V37" s="793"/>
      <c r="W37" s="789">
        <f>IF((L37+O37)=0,0,U37/(L37+O37)*V37*2)</f>
        <v>0</v>
      </c>
      <c r="X37" s="789">
        <v>1</v>
      </c>
      <c r="Y37" s="789">
        <f t="shared" si="14"/>
        <v>2283.75</v>
      </c>
      <c r="Z37" s="789">
        <f t="shared" si="6"/>
        <v>8808.75</v>
      </c>
      <c r="AA37" s="789">
        <f t="shared" si="7"/>
        <v>1761.75</v>
      </c>
      <c r="AB37" s="789">
        <v>2</v>
      </c>
      <c r="AC37" s="789">
        <f t="shared" si="8"/>
        <v>3523.5</v>
      </c>
      <c r="AD37" s="789">
        <f t="shared" si="25"/>
        <v>12332.25</v>
      </c>
      <c r="AE37" s="789">
        <f t="shared" si="27"/>
        <v>378</v>
      </c>
      <c r="AF37" s="789">
        <f>(AD37*AF$5)</f>
        <v>123.32250000000001</v>
      </c>
      <c r="AG37" s="794"/>
      <c r="AH37" s="798"/>
      <c r="AI37" s="798"/>
      <c r="AJ37" s="801"/>
      <c r="AK37" s="795">
        <f>IF(AD37=0,0,(AD37-AE37-AF37-AG37-AH37-AI37))</f>
        <v>11830.9275</v>
      </c>
      <c r="AL37" s="795"/>
      <c r="AM37" s="802"/>
      <c r="AN37" s="795"/>
      <c r="AO37" s="796">
        <f t="shared" si="15"/>
        <v>0</v>
      </c>
      <c r="AP37" s="797">
        <v>522</v>
      </c>
      <c r="AQ37" s="797">
        <f t="shared" si="16"/>
        <v>12352.9275</v>
      </c>
      <c r="AR37" s="317"/>
      <c r="AS37" s="260"/>
      <c r="AT37" s="819">
        <f t="shared" si="18"/>
        <v>2</v>
      </c>
      <c r="AU37" s="819">
        <f t="shared" si="19"/>
        <v>0</v>
      </c>
      <c r="AV37" s="819">
        <f t="shared" si="20"/>
        <v>0</v>
      </c>
      <c r="AW37" s="819">
        <f t="shared" si="21"/>
        <v>0</v>
      </c>
    </row>
    <row r="38" spans="1:49" ht="80.099999999999994" customHeight="1">
      <c r="A38" s="411">
        <f t="shared" si="26"/>
        <v>32</v>
      </c>
      <c r="B38" s="803" t="s">
        <v>25</v>
      </c>
      <c r="C38" s="316">
        <v>600</v>
      </c>
      <c r="D38" s="316">
        <v>521002</v>
      </c>
      <c r="E38" s="316">
        <v>1</v>
      </c>
      <c r="F38" s="316">
        <v>1</v>
      </c>
      <c r="G38" s="316">
        <v>1</v>
      </c>
      <c r="H38" s="316">
        <v>1</v>
      </c>
      <c r="I38" s="316">
        <v>1</v>
      </c>
      <c r="J38" s="316" t="s">
        <v>6</v>
      </c>
      <c r="K38" s="316" t="s">
        <v>6</v>
      </c>
      <c r="L38" s="316">
        <f t="shared" si="0"/>
        <v>5</v>
      </c>
      <c r="M38" s="789">
        <f t="shared" si="1"/>
        <v>3000</v>
      </c>
      <c r="N38" s="789"/>
      <c r="O38" s="804"/>
      <c r="P38" s="805">
        <f t="shared" si="22"/>
        <v>0</v>
      </c>
      <c r="Q38" s="806"/>
      <c r="R38" s="807">
        <f>IF(L38=0,0,((N38+M38)/L38/8)*1.55*Q38)</f>
        <v>0</v>
      </c>
      <c r="S38" s="804"/>
      <c r="T38" s="807">
        <f>IF(L38=0,0,((M38+N38)/L38/8)*1.55*1.35*S38)</f>
        <v>0</v>
      </c>
      <c r="U38" s="789">
        <f t="shared" si="4"/>
        <v>3000</v>
      </c>
      <c r="V38" s="793"/>
      <c r="W38" s="789">
        <f>IF((L38+O38)=0,0,U38/(L38+O38)*V38*2)</f>
        <v>0</v>
      </c>
      <c r="X38" s="789"/>
      <c r="Y38" s="789">
        <f t="shared" si="14"/>
        <v>0</v>
      </c>
      <c r="Z38" s="789">
        <f>W38+U38+Y38</f>
        <v>3000</v>
      </c>
      <c r="AA38" s="789">
        <f t="shared" si="7"/>
        <v>600</v>
      </c>
      <c r="AB38" s="789">
        <v>2</v>
      </c>
      <c r="AC38" s="789">
        <f t="shared" si="8"/>
        <v>1200</v>
      </c>
      <c r="AD38" s="789">
        <f t="shared" si="25"/>
        <v>4200</v>
      </c>
      <c r="AE38" s="789">
        <f t="shared" si="27"/>
        <v>189</v>
      </c>
      <c r="AF38" s="789">
        <f>(AD38*AF$5)</f>
        <v>42</v>
      </c>
      <c r="AG38" s="794"/>
      <c r="AH38" s="798"/>
      <c r="AI38" s="794">
        <f>AD38*1%</f>
        <v>42</v>
      </c>
      <c r="AJ38" s="808"/>
      <c r="AK38" s="317">
        <f>IF(AD38=0,0,(AD38-AE38-AF38-AG38-AH38-AI38-AJ38))</f>
        <v>3927</v>
      </c>
      <c r="AL38" s="317"/>
      <c r="AM38" s="795">
        <v>98767.88</v>
      </c>
      <c r="AN38" s="317"/>
      <c r="AO38" s="796">
        <f t="shared" si="15"/>
        <v>98767.88</v>
      </c>
      <c r="AP38" s="797">
        <v>522</v>
      </c>
      <c r="AQ38" s="797">
        <f t="shared" si="16"/>
        <v>103216.88</v>
      </c>
      <c r="AR38" s="317"/>
      <c r="AS38" s="260"/>
      <c r="AT38" s="819">
        <f t="shared" si="18"/>
        <v>2</v>
      </c>
      <c r="AU38" s="819">
        <f t="shared" si="19"/>
        <v>0</v>
      </c>
      <c r="AV38" s="819">
        <f t="shared" si="20"/>
        <v>0</v>
      </c>
      <c r="AW38" s="819">
        <f t="shared" si="21"/>
        <v>0</v>
      </c>
    </row>
    <row r="39" spans="1:49" ht="80.099999999999994" customHeight="1">
      <c r="A39" s="411">
        <f t="shared" si="26"/>
        <v>33</v>
      </c>
      <c r="B39" s="315" t="s">
        <v>79</v>
      </c>
      <c r="C39" s="316">
        <v>600</v>
      </c>
      <c r="D39" s="316">
        <v>612010</v>
      </c>
      <c r="E39" s="316">
        <v>1</v>
      </c>
      <c r="F39" s="316">
        <v>1</v>
      </c>
      <c r="G39" s="316">
        <v>1</v>
      </c>
      <c r="H39" s="316" t="s">
        <v>6</v>
      </c>
      <c r="I39" s="316" t="s">
        <v>6</v>
      </c>
      <c r="J39" s="316">
        <v>1</v>
      </c>
      <c r="K39" s="316">
        <v>1</v>
      </c>
      <c r="L39" s="316">
        <f t="shared" si="0"/>
        <v>5</v>
      </c>
      <c r="M39" s="789">
        <f t="shared" si="1"/>
        <v>3000</v>
      </c>
      <c r="N39" s="790">
        <f>L39*C39*35%</f>
        <v>1050</v>
      </c>
      <c r="O39" s="792"/>
      <c r="P39" s="805">
        <f t="shared" si="22"/>
        <v>0</v>
      </c>
      <c r="Q39" s="806"/>
      <c r="R39" s="807">
        <f>IF(L39=0,0,((N39+M39)/L39/8)*1.55*Q39)</f>
        <v>0</v>
      </c>
      <c r="S39" s="804"/>
      <c r="T39" s="807">
        <f>IF(L39=0,0,((M39+N39)/L39/8)*1.55*1.35*S39)</f>
        <v>0</v>
      </c>
      <c r="U39" s="789">
        <f t="shared" si="4"/>
        <v>4050</v>
      </c>
      <c r="V39" s="793"/>
      <c r="W39" s="789">
        <f>IF((L39+O39)=0,0,U39/(L39+O39)*V39*2)</f>
        <v>0</v>
      </c>
      <c r="X39" s="789">
        <v>1</v>
      </c>
      <c r="Y39" s="789">
        <f t="shared" si="14"/>
        <v>1417.5</v>
      </c>
      <c r="Z39" s="789">
        <f>W39+U39+Y39</f>
        <v>5467.5</v>
      </c>
      <c r="AA39" s="789">
        <f t="shared" si="7"/>
        <v>1093.5</v>
      </c>
      <c r="AB39" s="789">
        <v>2</v>
      </c>
      <c r="AC39" s="789">
        <f t="shared" si="8"/>
        <v>2187</v>
      </c>
      <c r="AD39" s="789">
        <f t="shared" si="25"/>
        <v>7654.5</v>
      </c>
      <c r="AE39" s="789">
        <f t="shared" si="27"/>
        <v>189</v>
      </c>
      <c r="AF39" s="789">
        <f>(AD39*AF$5)</f>
        <v>76.545000000000002</v>
      </c>
      <c r="AG39" s="794"/>
      <c r="AH39" s="798"/>
      <c r="AI39" s="794">
        <f>AD39*1%</f>
        <v>76.545000000000002</v>
      </c>
      <c r="AJ39" s="808"/>
      <c r="AK39" s="795">
        <f>IF(AD39=0,0,(AD39-AE39-AF39-AG39-AH39-AI39-AJ39))</f>
        <v>7312.41</v>
      </c>
      <c r="AL39" s="795"/>
      <c r="AM39" s="795"/>
      <c r="AN39" s="795"/>
      <c r="AO39" s="796">
        <f t="shared" si="15"/>
        <v>0</v>
      </c>
      <c r="AP39" s="797">
        <v>522</v>
      </c>
      <c r="AQ39" s="797">
        <f t="shared" si="16"/>
        <v>7834.41</v>
      </c>
      <c r="AR39" s="317"/>
      <c r="AS39" s="260"/>
      <c r="AT39" s="819">
        <f t="shared" si="18"/>
        <v>2</v>
      </c>
      <c r="AU39" s="819">
        <f t="shared" si="19"/>
        <v>0</v>
      </c>
      <c r="AV39" s="819">
        <f t="shared" si="20"/>
        <v>0</v>
      </c>
      <c r="AW39" s="819">
        <f t="shared" si="21"/>
        <v>0</v>
      </c>
    </row>
    <row r="40" spans="1:49" ht="80.099999999999994" customHeight="1">
      <c r="A40" s="411">
        <f t="shared" si="26"/>
        <v>34</v>
      </c>
      <c r="B40" s="315" t="s">
        <v>251</v>
      </c>
      <c r="C40" s="316">
        <v>600</v>
      </c>
      <c r="D40" s="316">
        <v>521002</v>
      </c>
      <c r="E40" s="316">
        <v>1</v>
      </c>
      <c r="F40" s="316">
        <v>1</v>
      </c>
      <c r="G40" s="316" t="s">
        <v>6</v>
      </c>
      <c r="H40" s="316">
        <v>1</v>
      </c>
      <c r="I40" s="316" t="s">
        <v>6</v>
      </c>
      <c r="J40" s="316">
        <v>1</v>
      </c>
      <c r="K40" s="316">
        <v>1</v>
      </c>
      <c r="L40" s="316">
        <f>SUM(E40:K40)</f>
        <v>5</v>
      </c>
      <c r="M40" s="789">
        <f t="shared" si="1"/>
        <v>3000</v>
      </c>
      <c r="N40" s="789">
        <v>0</v>
      </c>
      <c r="O40" s="789"/>
      <c r="P40" s="789">
        <f>IF(O40="",0,O40*C40)</f>
        <v>0</v>
      </c>
      <c r="Q40" s="791"/>
      <c r="R40" s="789">
        <f>IF(L40=0,0,((N40+M40)/L40/8)*1.55*Q40)</f>
        <v>0</v>
      </c>
      <c r="S40" s="792"/>
      <c r="T40" s="789">
        <f>IF(L40=0,0,((M40+N40)/L40/8)*1.55*1.35*S40)</f>
        <v>0</v>
      </c>
      <c r="U40" s="789">
        <f t="shared" si="4"/>
        <v>3000</v>
      </c>
      <c r="V40" s="793"/>
      <c r="W40" s="789">
        <f>IF((L40+O40)=0,0,U40/(L40+O40)*V40*2)</f>
        <v>0</v>
      </c>
      <c r="X40" s="789">
        <v>1</v>
      </c>
      <c r="Y40" s="789">
        <f t="shared" si="14"/>
        <v>1050</v>
      </c>
      <c r="Z40" s="789">
        <f>W40+U40+Y40</f>
        <v>4050</v>
      </c>
      <c r="AA40" s="789">
        <f t="shared" si="7"/>
        <v>810</v>
      </c>
      <c r="AB40" s="789">
        <v>2</v>
      </c>
      <c r="AC40" s="789">
        <f t="shared" si="8"/>
        <v>1620</v>
      </c>
      <c r="AD40" s="789">
        <f t="shared" si="25"/>
        <v>5670</v>
      </c>
      <c r="AE40" s="794">
        <f t="shared" si="27"/>
        <v>189</v>
      </c>
      <c r="AF40" s="789">
        <f>(AD40*AF$5)</f>
        <v>56.7</v>
      </c>
      <c r="AG40" s="794"/>
      <c r="AH40" s="798"/>
      <c r="AI40" s="794">
        <f>AD40*1%</f>
        <v>56.7</v>
      </c>
      <c r="AJ40" s="801"/>
      <c r="AK40" s="809">
        <f>IF(AD40=0,0,(AD40-AE40-AF40-AG40-AH40-AI40))</f>
        <v>5367.6</v>
      </c>
      <c r="AL40" s="809"/>
      <c r="AM40" s="318"/>
      <c r="AN40" s="809"/>
      <c r="AO40" s="796">
        <f>SUM(AL40:AN40)</f>
        <v>0</v>
      </c>
      <c r="AP40" s="797">
        <v>522</v>
      </c>
      <c r="AQ40" s="797">
        <f t="shared" si="16"/>
        <v>5889.6</v>
      </c>
      <c r="AR40" s="317"/>
      <c r="AS40" s="260"/>
      <c r="AT40" s="819">
        <f>COUNTIF(E40:K40,"L")</f>
        <v>2</v>
      </c>
      <c r="AU40" s="819">
        <f t="shared" si="19"/>
        <v>0</v>
      </c>
      <c r="AV40" s="819">
        <f t="shared" si="20"/>
        <v>0</v>
      </c>
      <c r="AW40" s="819">
        <f t="shared" si="21"/>
        <v>0</v>
      </c>
    </row>
    <row r="41" spans="1:49" ht="80.099999999999994" customHeight="1">
      <c r="A41" s="400"/>
      <c r="B41" s="460"/>
      <c r="C41" s="461"/>
      <c r="D41" s="462"/>
      <c r="E41" s="462"/>
      <c r="F41" s="462"/>
      <c r="G41" s="462"/>
      <c r="H41" s="462"/>
      <c r="I41" s="1108" t="s">
        <v>32</v>
      </c>
      <c r="J41" s="1109"/>
      <c r="K41" s="1109"/>
      <c r="L41" s="1110"/>
      <c r="M41" s="455">
        <f>SUM(M7:M40)</f>
        <v>85572</v>
      </c>
      <c r="N41" s="455">
        <f>SUM(N7:N40)</f>
        <v>3412.5</v>
      </c>
      <c r="O41" s="455">
        <f>SUM(O7:O40)</f>
        <v>9</v>
      </c>
      <c r="P41" s="455">
        <f>SUM(P7:P40)</f>
        <v>5508</v>
      </c>
      <c r="Q41" s="455" t="e">
        <f>SUM(#REF!)</f>
        <v>#REF!</v>
      </c>
      <c r="R41" s="455" t="e">
        <f>SUM(#REF!)</f>
        <v>#REF!</v>
      </c>
      <c r="S41" s="455" t="e">
        <f>SUM(#REF!)</f>
        <v>#REF!</v>
      </c>
      <c r="T41" s="455" t="e">
        <f>SUM(#REF!)</f>
        <v>#REF!</v>
      </c>
      <c r="U41" s="455">
        <f t="shared" ref="U41:AF41" si="28">SUM(U7:U40)</f>
        <v>94492.5</v>
      </c>
      <c r="V41" s="463">
        <f t="shared" si="28"/>
        <v>0</v>
      </c>
      <c r="W41" s="464">
        <f t="shared" si="28"/>
        <v>0</v>
      </c>
      <c r="X41" s="464">
        <f t="shared" si="28"/>
        <v>23</v>
      </c>
      <c r="Y41" s="464">
        <f t="shared" si="28"/>
        <v>28347.375</v>
      </c>
      <c r="Z41" s="451">
        <f t="shared" si="28"/>
        <v>122839.875</v>
      </c>
      <c r="AA41" s="451">
        <f t="shared" si="28"/>
        <v>24327.974999999999</v>
      </c>
      <c r="AB41" s="465">
        <f t="shared" si="28"/>
        <v>52</v>
      </c>
      <c r="AC41" s="466">
        <f t="shared" si="28"/>
        <v>47455.95</v>
      </c>
      <c r="AD41" s="451">
        <f t="shared" si="28"/>
        <v>170295.82500000001</v>
      </c>
      <c r="AE41" s="467">
        <f t="shared" si="28"/>
        <v>5078.43</v>
      </c>
      <c r="AF41" s="467">
        <f t="shared" si="28"/>
        <v>1702.9582500000006</v>
      </c>
      <c r="AG41" s="467" t="e">
        <f>SUM(#REF!)</f>
        <v>#REF!</v>
      </c>
      <c r="AH41" s="467" t="e">
        <f>SUM(#REF!)</f>
        <v>#REF!</v>
      </c>
      <c r="AI41" s="467">
        <f>SUM(AI7:AI40)</f>
        <v>1579.6357500000006</v>
      </c>
      <c r="AJ41" s="451"/>
      <c r="AK41" s="452">
        <f>SUM(AK7:AK40)</f>
        <v>161934.80100000001</v>
      </c>
      <c r="AL41" s="452"/>
      <c r="AM41" s="452"/>
      <c r="AN41" s="452"/>
      <c r="AO41" s="452">
        <f>SUM(AO7:AO40)</f>
        <v>285885.88</v>
      </c>
      <c r="AP41" s="452">
        <f>SUM(AP7:AP40)</f>
        <v>14094</v>
      </c>
      <c r="AQ41" s="452">
        <f>SUM(AQ7:AQ40)</f>
        <v>461914.68099999987</v>
      </c>
      <c r="AR41" s="459"/>
      <c r="AS41" s="260"/>
      <c r="AT41" s="823">
        <f>SUM(AT7:AT40)</f>
        <v>52</v>
      </c>
      <c r="AU41" s="823">
        <f>SUM(AU7:AU40)</f>
        <v>49</v>
      </c>
      <c r="AV41" s="823">
        <f>SUM(AV7:AV40)</f>
        <v>9</v>
      </c>
      <c r="AW41" s="823">
        <f>SUM(AW7:AW40)</f>
        <v>0</v>
      </c>
    </row>
    <row r="42" spans="1:49" ht="80.099999999999994" customHeight="1" thickBot="1">
      <c r="A42" s="1101" t="s">
        <v>29</v>
      </c>
      <c r="B42" s="1101"/>
      <c r="C42" s="1101"/>
      <c r="D42" s="1101"/>
      <c r="E42" s="387"/>
      <c r="F42" s="389"/>
      <c r="G42" s="390"/>
      <c r="H42" s="391"/>
      <c r="I42" s="387"/>
      <c r="J42" s="389"/>
      <c r="K42" s="390"/>
      <c r="L42" s="391"/>
      <c r="M42" s="397"/>
      <c r="N42" s="468"/>
      <c r="O42" s="390"/>
      <c r="P42" s="391"/>
      <c r="Q42" s="387"/>
      <c r="R42" s="1101"/>
      <c r="S42" s="1101"/>
      <c r="T42" s="1101"/>
      <c r="U42" s="1101"/>
      <c r="V42" s="388"/>
      <c r="W42" s="389"/>
      <c r="X42" s="389"/>
      <c r="Y42" s="389"/>
      <c r="Z42" s="390"/>
      <c r="AA42" s="391"/>
      <c r="AB42" s="388"/>
      <c r="AC42" s="389"/>
      <c r="AD42" s="390"/>
      <c r="AE42" s="392"/>
      <c r="AF42" s="392"/>
      <c r="AG42" s="392"/>
      <c r="AH42" s="393"/>
      <c r="AI42" s="392"/>
      <c r="AJ42" s="387"/>
      <c r="AK42" s="394"/>
      <c r="AL42" s="830"/>
      <c r="AM42" s="830"/>
      <c r="AN42" s="830"/>
      <c r="AO42" s="394"/>
      <c r="AP42" s="394"/>
      <c r="AQ42" s="394"/>
      <c r="AR42" s="394"/>
      <c r="AS42" s="260"/>
      <c r="AT42" s="820"/>
      <c r="AU42" s="820"/>
      <c r="AV42" s="820"/>
      <c r="AW42" s="820"/>
    </row>
    <row r="43" spans="1:49" ht="80.099999999999994" customHeight="1" thickBot="1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  <c r="L43" s="1083" t="s">
        <v>106</v>
      </c>
      <c r="M43" s="1084"/>
      <c r="N43" s="1084"/>
      <c r="O43" s="1084"/>
      <c r="P43" s="1084"/>
      <c r="Q43" s="1084"/>
      <c r="R43" s="1084"/>
      <c r="S43" s="1084"/>
      <c r="T43" s="1084"/>
      <c r="U43" s="1084"/>
      <c r="V43" s="1084"/>
      <c r="W43" s="1084"/>
      <c r="X43" s="1084"/>
      <c r="Y43" s="1084"/>
      <c r="Z43" s="1084"/>
      <c r="AA43" s="1084"/>
      <c r="AB43" s="1084"/>
      <c r="AC43" s="1084"/>
      <c r="AD43" s="1085"/>
      <c r="AE43" s="1083" t="s">
        <v>105</v>
      </c>
      <c r="AF43" s="1084"/>
      <c r="AG43" s="1084"/>
      <c r="AH43" s="1084"/>
      <c r="AI43" s="1085"/>
      <c r="AJ43" s="394"/>
      <c r="AK43" s="1081" t="s">
        <v>104</v>
      </c>
      <c r="AL43" s="832"/>
      <c r="AM43" s="832"/>
      <c r="AN43" s="832"/>
      <c r="AO43" s="1093"/>
      <c r="AP43" s="469"/>
      <c r="AQ43" s="469"/>
      <c r="AR43" s="469"/>
      <c r="AS43" s="260"/>
      <c r="AT43" s="820"/>
      <c r="AU43" s="820"/>
      <c r="AV43" s="820"/>
      <c r="AW43" s="820"/>
    </row>
    <row r="44" spans="1:49" ht="80.099999999999994" customHeight="1" thickBot="1">
      <c r="A44" s="1105" t="s">
        <v>15</v>
      </c>
      <c r="B44" s="1105"/>
      <c r="C44" s="401">
        <f>$C$4</f>
        <v>43535</v>
      </c>
      <c r="D44" s="404"/>
      <c r="E44" s="403" t="s">
        <v>16</v>
      </c>
      <c r="F44" s="404"/>
      <c r="G44" s="1107">
        <f>$G$4</f>
        <v>43541</v>
      </c>
      <c r="H44" s="1107"/>
      <c r="I44" s="1107"/>
      <c r="J44" s="1105">
        <f>$J$4</f>
        <v>2019</v>
      </c>
      <c r="K44" s="1105"/>
      <c r="L44" s="1098" t="s">
        <v>91</v>
      </c>
      <c r="M44" s="1100"/>
      <c r="N44" s="405" t="s">
        <v>17</v>
      </c>
      <c r="O44" s="1094" t="s">
        <v>99</v>
      </c>
      <c r="P44" s="1106"/>
      <c r="Q44" s="1111" t="s">
        <v>93</v>
      </c>
      <c r="R44" s="1112"/>
      <c r="S44" s="1112"/>
      <c r="T44" s="1095"/>
      <c r="U44" s="1079" t="s">
        <v>96</v>
      </c>
      <c r="V44" s="1094" t="s">
        <v>97</v>
      </c>
      <c r="W44" s="1095"/>
      <c r="X44" s="427"/>
      <c r="Y44" s="427"/>
      <c r="Z44" s="406" t="s">
        <v>10</v>
      </c>
      <c r="AA44" s="1081" t="s">
        <v>98</v>
      </c>
      <c r="AB44" s="1087" t="s">
        <v>102</v>
      </c>
      <c r="AC44" s="1088"/>
      <c r="AD44" s="407" t="s">
        <v>9</v>
      </c>
      <c r="AE44" s="408" t="s">
        <v>30</v>
      </c>
      <c r="AF44" s="408" t="s">
        <v>58</v>
      </c>
      <c r="AG44" s="408" t="s">
        <v>74</v>
      </c>
      <c r="AH44" s="408" t="s">
        <v>31</v>
      </c>
      <c r="AI44" s="407" t="s">
        <v>12</v>
      </c>
      <c r="AJ44" s="409" t="s">
        <v>253</v>
      </c>
      <c r="AK44" s="1086"/>
      <c r="AL44" s="832"/>
      <c r="AM44" s="832"/>
      <c r="AN44" s="832"/>
      <c r="AO44" s="1093"/>
      <c r="AP44" s="469"/>
      <c r="AQ44" s="469"/>
      <c r="AR44" s="469"/>
      <c r="AS44" s="260"/>
      <c r="AT44" s="820"/>
      <c r="AU44" s="820"/>
      <c r="AV44" s="820"/>
      <c r="AW44" s="820"/>
    </row>
    <row r="45" spans="1:49" ht="80.099999999999994" customHeight="1" thickBot="1">
      <c r="A45" s="411" t="s">
        <v>1</v>
      </c>
      <c r="B45" s="412" t="s">
        <v>20</v>
      </c>
      <c r="C45" s="413" t="s">
        <v>21</v>
      </c>
      <c r="D45" s="412" t="s">
        <v>19</v>
      </c>
      <c r="E45" s="412" t="s">
        <v>6</v>
      </c>
      <c r="F45" s="414" t="s">
        <v>7</v>
      </c>
      <c r="G45" s="412" t="s">
        <v>7</v>
      </c>
      <c r="H45" s="412" t="s">
        <v>2</v>
      </c>
      <c r="I45" s="412" t="s">
        <v>3</v>
      </c>
      <c r="J45" s="412" t="s">
        <v>4</v>
      </c>
      <c r="K45" s="415" t="s">
        <v>5</v>
      </c>
      <c r="L45" s="416" t="s">
        <v>92</v>
      </c>
      <c r="M45" s="417" t="s">
        <v>89</v>
      </c>
      <c r="N45" s="418" t="s">
        <v>14</v>
      </c>
      <c r="O45" s="419" t="s">
        <v>100</v>
      </c>
      <c r="P45" s="420" t="s">
        <v>89</v>
      </c>
      <c r="Q45" s="421" t="s">
        <v>95</v>
      </c>
      <c r="R45" s="422" t="s">
        <v>89</v>
      </c>
      <c r="S45" s="423" t="s">
        <v>94</v>
      </c>
      <c r="T45" s="423" t="s">
        <v>89</v>
      </c>
      <c r="U45" s="1080"/>
      <c r="V45" s="424" t="s">
        <v>90</v>
      </c>
      <c r="W45" s="422" t="s">
        <v>89</v>
      </c>
      <c r="X45" s="400"/>
      <c r="Y45" s="400"/>
      <c r="Z45" s="427" t="s">
        <v>8</v>
      </c>
      <c r="AA45" s="1082"/>
      <c r="AB45" s="428" t="s">
        <v>101</v>
      </c>
      <c r="AC45" s="422" t="s">
        <v>89</v>
      </c>
      <c r="AD45" s="429" t="s">
        <v>18</v>
      </c>
      <c r="AE45" s="430">
        <v>4.4999999999999998E-2</v>
      </c>
      <c r="AF45" s="431">
        <v>0.01</v>
      </c>
      <c r="AG45" s="431" t="s">
        <v>75</v>
      </c>
      <c r="AH45" s="429" t="s">
        <v>67</v>
      </c>
      <c r="AI45" s="429" t="s">
        <v>13</v>
      </c>
      <c r="AJ45" s="432"/>
      <c r="AK45" s="1082"/>
      <c r="AL45" s="832"/>
      <c r="AM45" s="832"/>
      <c r="AN45" s="832"/>
      <c r="AO45" s="1093"/>
      <c r="AP45" s="469"/>
      <c r="AQ45" s="469"/>
      <c r="AR45" s="469"/>
      <c r="AS45" s="260"/>
      <c r="AT45" s="820"/>
      <c r="AU45" s="820"/>
      <c r="AV45" s="820"/>
      <c r="AW45" s="820"/>
    </row>
    <row r="46" spans="1:49" ht="80.099999999999994" customHeight="1">
      <c r="A46" s="400"/>
      <c r="B46" s="470" t="s">
        <v>35</v>
      </c>
      <c r="C46" s="471"/>
      <c r="D46" s="440"/>
      <c r="E46" s="440"/>
      <c r="F46" s="440"/>
      <c r="G46" s="440"/>
      <c r="H46" s="440"/>
      <c r="I46" s="400"/>
      <c r="J46" s="440"/>
      <c r="K46" s="440"/>
      <c r="L46" s="440"/>
      <c r="M46" s="472"/>
      <c r="N46" s="471"/>
      <c r="O46" s="471"/>
      <c r="P46" s="473"/>
      <c r="Q46" s="474"/>
      <c r="R46" s="472"/>
      <c r="S46" s="472"/>
      <c r="T46" s="471"/>
      <c r="U46" s="475"/>
      <c r="V46" s="476"/>
      <c r="W46" s="471"/>
      <c r="X46" s="471"/>
      <c r="Y46" s="471"/>
      <c r="Z46" s="477"/>
      <c r="AA46" s="477"/>
      <c r="AB46" s="478"/>
      <c r="AC46" s="479"/>
      <c r="AD46" s="477"/>
      <c r="AE46" s="480"/>
      <c r="AF46" s="480"/>
      <c r="AG46" s="480"/>
      <c r="AH46" s="481"/>
      <c r="AI46" s="481"/>
      <c r="AJ46" s="477"/>
      <c r="AK46" s="477"/>
      <c r="AL46" s="477"/>
      <c r="AM46" s="477"/>
      <c r="AN46" s="477"/>
      <c r="AO46" s="477"/>
      <c r="AP46" s="477"/>
      <c r="AQ46" s="477"/>
      <c r="AR46" s="477"/>
      <c r="AS46" s="260"/>
      <c r="AT46" s="827"/>
      <c r="AU46" s="827"/>
      <c r="AV46" s="827"/>
      <c r="AW46" s="827"/>
    </row>
    <row r="47" spans="1:49" ht="80.099999999999994" customHeight="1">
      <c r="A47" s="400"/>
      <c r="B47" s="482"/>
      <c r="C47" s="471"/>
      <c r="D47" s="440"/>
      <c r="E47" s="440"/>
      <c r="F47" s="440"/>
      <c r="G47" s="440"/>
      <c r="H47" s="440"/>
      <c r="I47" s="400"/>
      <c r="J47" s="440"/>
      <c r="K47" s="440"/>
      <c r="L47" s="440"/>
      <c r="M47" s="472"/>
      <c r="N47" s="471"/>
      <c r="O47" s="471"/>
      <c r="P47" s="473"/>
      <c r="Q47" s="474"/>
      <c r="R47" s="472"/>
      <c r="S47" s="472"/>
      <c r="T47" s="471"/>
      <c r="U47" s="475"/>
      <c r="V47" s="476"/>
      <c r="W47" s="471"/>
      <c r="X47" s="471"/>
      <c r="Y47" s="471"/>
      <c r="Z47" s="477"/>
      <c r="AA47" s="477"/>
      <c r="AB47" s="478"/>
      <c r="AC47" s="479"/>
      <c r="AD47" s="477"/>
      <c r="AE47" s="480"/>
      <c r="AF47" s="480"/>
      <c r="AG47" s="480"/>
      <c r="AH47" s="481"/>
      <c r="AI47" s="481"/>
      <c r="AJ47" s="477"/>
      <c r="AK47" s="477"/>
      <c r="AL47" s="477"/>
      <c r="AM47" s="477"/>
      <c r="AN47" s="477"/>
      <c r="AO47" s="477"/>
      <c r="AP47" s="477"/>
      <c r="AQ47" s="477"/>
      <c r="AR47" s="477"/>
      <c r="AS47" s="260"/>
      <c r="AT47" s="827"/>
      <c r="AU47" s="827"/>
      <c r="AV47" s="827"/>
      <c r="AW47" s="827"/>
    </row>
    <row r="48" spans="1:49" ht="80.099999999999994" customHeight="1">
      <c r="A48" s="411">
        <v>1</v>
      </c>
      <c r="B48" s="315" t="s">
        <v>36</v>
      </c>
      <c r="C48" s="316">
        <v>2118.46</v>
      </c>
      <c r="D48" s="316">
        <v>612010</v>
      </c>
      <c r="E48" s="316" t="s">
        <v>3</v>
      </c>
      <c r="F48" s="316" t="s">
        <v>3</v>
      </c>
      <c r="G48" s="316" t="s">
        <v>3</v>
      </c>
      <c r="H48" s="316" t="s">
        <v>3</v>
      </c>
      <c r="I48" s="316" t="s">
        <v>3</v>
      </c>
      <c r="J48" s="316" t="s">
        <v>3</v>
      </c>
      <c r="K48" s="316" t="s">
        <v>3</v>
      </c>
      <c r="L48" s="316">
        <f>SUM(E48:K48)</f>
        <v>0</v>
      </c>
      <c r="M48" s="789">
        <f>C48*L48</f>
        <v>0</v>
      </c>
      <c r="N48" s="792"/>
      <c r="O48" s="792"/>
      <c r="P48" s="789">
        <f>IF(O48="",0,O48*C48)</f>
        <v>0</v>
      </c>
      <c r="Q48" s="791"/>
      <c r="R48" s="789">
        <f>IF(L48=0,0,((N48+M48)/L48/8)*1.55*Q48)</f>
        <v>0</v>
      </c>
      <c r="S48" s="792"/>
      <c r="T48" s="789">
        <f>IF(L48=0,0,((M48+N48)/L48/8)*1.55*1.35*S48)</f>
        <v>0</v>
      </c>
      <c r="U48" s="789">
        <f>IF((L48+O48)=0,0,(M48+N48+P48+R48+T48))</f>
        <v>0</v>
      </c>
      <c r="V48" s="793"/>
      <c r="W48" s="789">
        <f>IF((L48+O48)=0,0,U48/(L48+O48)*V48*2)</f>
        <v>0</v>
      </c>
      <c r="X48" s="789"/>
      <c r="Y48" s="789">
        <f>IF((L48+O48)=0,0,U48/(L48+O48)*X48*1.75)</f>
        <v>0</v>
      </c>
      <c r="Z48" s="789">
        <f>W48+U48+Y48</f>
        <v>0</v>
      </c>
      <c r="AA48" s="789">
        <f>IF((L48+O48)=0,0,Z48/(L48+O48))</f>
        <v>0</v>
      </c>
      <c r="AB48" s="789">
        <v>2</v>
      </c>
      <c r="AC48" s="789">
        <f>AA48*AB48</f>
        <v>0</v>
      </c>
      <c r="AD48" s="789">
        <f>(Z48+AC48)</f>
        <v>0</v>
      </c>
      <c r="AE48" s="789">
        <f>(C48*7*AE$5)</f>
        <v>667.31490000000008</v>
      </c>
      <c r="AF48" s="794"/>
      <c r="AG48" s="794"/>
      <c r="AH48" s="798"/>
      <c r="AI48" s="798"/>
      <c r="AJ48" s="801"/>
      <c r="AK48" s="795">
        <f>IF(AD48=0,0,(AD48-AE48-AF48-AG48-AH48-AI48))</f>
        <v>0</v>
      </c>
      <c r="AL48" s="795"/>
      <c r="AM48" s="795"/>
      <c r="AN48" s="795"/>
      <c r="AO48" s="796">
        <f>SUM(AL48:AN48)</f>
        <v>0</v>
      </c>
      <c r="AP48" s="795">
        <v>1694.07</v>
      </c>
      <c r="AQ48" s="795">
        <f>AK48+AO48+AP48</f>
        <v>1694.07</v>
      </c>
      <c r="AR48" s="795"/>
      <c r="AS48" s="260"/>
      <c r="AT48" s="819">
        <f t="shared" si="18"/>
        <v>0</v>
      </c>
      <c r="AU48" s="819">
        <f t="shared" si="19"/>
        <v>7</v>
      </c>
      <c r="AV48" s="819">
        <f t="shared" si="20"/>
        <v>0</v>
      </c>
      <c r="AW48" s="819">
        <f t="shared" si="21"/>
        <v>0</v>
      </c>
    </row>
    <row r="49" spans="1:49" ht="80.099999999999994" customHeight="1">
      <c r="A49" s="411">
        <v>2</v>
      </c>
      <c r="B49" s="315" t="s">
        <v>103</v>
      </c>
      <c r="C49" s="316">
        <v>660</v>
      </c>
      <c r="D49" s="316">
        <v>521001</v>
      </c>
      <c r="E49" s="316">
        <v>1</v>
      </c>
      <c r="F49" s="316">
        <v>1</v>
      </c>
      <c r="G49" s="316">
        <v>1</v>
      </c>
      <c r="H49" s="316" t="s">
        <v>6</v>
      </c>
      <c r="I49" s="316" t="s">
        <v>6</v>
      </c>
      <c r="J49" s="316">
        <v>1</v>
      </c>
      <c r="K49" s="316">
        <v>1</v>
      </c>
      <c r="L49" s="316">
        <f>SUM(E49:K49)</f>
        <v>5</v>
      </c>
      <c r="M49" s="789">
        <f>C49*L49</f>
        <v>3300</v>
      </c>
      <c r="N49" s="792"/>
      <c r="O49" s="792"/>
      <c r="P49" s="789">
        <f>IF(O49="",0,O49*C49)</f>
        <v>0</v>
      </c>
      <c r="Q49" s="791"/>
      <c r="R49" s="789">
        <f>IF(L49=0,0,((N49+M49)/L49/8)*1.55*Q49)</f>
        <v>0</v>
      </c>
      <c r="S49" s="792"/>
      <c r="T49" s="789">
        <f>IF(L49=0,0,((M49+N49)/L49/8)*1.55*1.35*S49)</f>
        <v>0</v>
      </c>
      <c r="U49" s="789">
        <f>IF((L49+O49)=0,0,(M49+N49+P49+R49+T49))</f>
        <v>3300</v>
      </c>
      <c r="V49" s="793"/>
      <c r="W49" s="789">
        <f>IF((L49+O49)=0,0,U49/(L49+O49)*V49*2)</f>
        <v>0</v>
      </c>
      <c r="X49" s="789">
        <v>1</v>
      </c>
      <c r="Y49" s="789">
        <f>IF((L49+O49)=0,0,U49/(L49+O49)*X49*1.75)</f>
        <v>1155</v>
      </c>
      <c r="Z49" s="789">
        <f>W49+U49+Y49</f>
        <v>4455</v>
      </c>
      <c r="AA49" s="789">
        <f>IF((L49+O49)=0,0,Z49/(L49+O49))</f>
        <v>891</v>
      </c>
      <c r="AB49" s="789">
        <v>2</v>
      </c>
      <c r="AC49" s="789">
        <f>AA49*AB49</f>
        <v>1782</v>
      </c>
      <c r="AD49" s="789">
        <f>(Z49+AC49)</f>
        <v>6237</v>
      </c>
      <c r="AE49" s="789">
        <f>(C49*7*AE$5)</f>
        <v>207.9</v>
      </c>
      <c r="AF49" s="794">
        <f>(AD49*AF$5)</f>
        <v>62.370000000000005</v>
      </c>
      <c r="AG49" s="794"/>
      <c r="AH49" s="798"/>
      <c r="AI49" s="798"/>
      <c r="AJ49" s="801"/>
      <c r="AK49" s="317">
        <f>IF(AD49=0,0,(AD49-AE49-AF49-AG49-AH49-AI49-AJ49))</f>
        <v>5966.7300000000005</v>
      </c>
      <c r="AL49" s="317"/>
      <c r="AM49" s="795">
        <v>3000</v>
      </c>
      <c r="AN49" s="317"/>
      <c r="AO49" s="796">
        <f t="shared" ref="AO49:AO50" si="29">SUM(AL49:AN49)</f>
        <v>3000</v>
      </c>
      <c r="AP49" s="317">
        <v>522</v>
      </c>
      <c r="AQ49" s="795">
        <f>AK49+AO49+AP49</f>
        <v>9488.73</v>
      </c>
      <c r="AR49" s="795"/>
      <c r="AS49" s="260"/>
      <c r="AT49" s="819">
        <f t="shared" si="18"/>
        <v>2</v>
      </c>
      <c r="AU49" s="819">
        <f t="shared" si="19"/>
        <v>0</v>
      </c>
      <c r="AV49" s="819">
        <f t="shared" si="20"/>
        <v>0</v>
      </c>
      <c r="AW49" s="819">
        <f t="shared" si="21"/>
        <v>0</v>
      </c>
    </row>
    <row r="50" spans="1:49" ht="80.099999999999994" customHeight="1">
      <c r="A50" s="411">
        <v>3</v>
      </c>
      <c r="B50" s="315" t="s">
        <v>154</v>
      </c>
      <c r="C50" s="316">
        <v>2117.58</v>
      </c>
      <c r="D50" s="316">
        <v>521002</v>
      </c>
      <c r="E50" s="316">
        <v>1</v>
      </c>
      <c r="F50" s="316">
        <v>1</v>
      </c>
      <c r="G50" s="316">
        <v>1</v>
      </c>
      <c r="H50" s="316">
        <v>1</v>
      </c>
      <c r="I50" s="316">
        <v>1</v>
      </c>
      <c r="J50" s="316" t="s">
        <v>6</v>
      </c>
      <c r="K50" s="316" t="s">
        <v>6</v>
      </c>
      <c r="L50" s="316">
        <f>SUM(E50:K50)</f>
        <v>5</v>
      </c>
      <c r="M50" s="789">
        <f>C50*L50</f>
        <v>10587.9</v>
      </c>
      <c r="N50" s="789"/>
      <c r="O50" s="789"/>
      <c r="P50" s="789">
        <f>IF(O50="",0,O50*C50)</f>
        <v>0</v>
      </c>
      <c r="Q50" s="791"/>
      <c r="R50" s="789">
        <f>IF(L50=0,0,((N50+M50)/L50/8)*1.55*Q50)</f>
        <v>0</v>
      </c>
      <c r="S50" s="792"/>
      <c r="T50" s="789">
        <f>IF(L50=0,0,((M50+N50)/L50/8)*1.55*1.35*S50)</f>
        <v>0</v>
      </c>
      <c r="U50" s="789">
        <f>IF((L50+O50)=0,0,(M50+N50+P50+R50+T50))</f>
        <v>10587.9</v>
      </c>
      <c r="V50" s="793"/>
      <c r="W50" s="789">
        <f>IF((L50+O50)=0,0,U50/(L50+O50)*V50*2)</f>
        <v>0</v>
      </c>
      <c r="X50" s="789"/>
      <c r="Y50" s="789">
        <f>IF((L50+O50)=0,0,U50/(L50+O50)*X50*1.75)</f>
        <v>0</v>
      </c>
      <c r="Z50" s="789">
        <f>W50+U50+Y50</f>
        <v>10587.9</v>
      </c>
      <c r="AA50" s="789">
        <f>IF((L50+O50)=0,0,Z50/(L50+O50))</f>
        <v>2117.58</v>
      </c>
      <c r="AB50" s="789">
        <v>2</v>
      </c>
      <c r="AC50" s="789">
        <f>AA50*AB50</f>
        <v>4235.16</v>
      </c>
      <c r="AD50" s="789">
        <f>(Z50+AC50)</f>
        <v>14823.06</v>
      </c>
      <c r="AE50" s="789">
        <f>(C50*7*AE$5)</f>
        <v>667.03769999999997</v>
      </c>
      <c r="AF50" s="794">
        <f>(AD50*AF$5)</f>
        <v>148.23060000000001</v>
      </c>
      <c r="AG50" s="794"/>
      <c r="AH50" s="798"/>
      <c r="AI50" s="798"/>
      <c r="AJ50" s="801"/>
      <c r="AK50" s="317">
        <f>IF(AD50=0,0,(AD50-AE50-AF50-AG50-AH50-AI50))</f>
        <v>14007.791699999998</v>
      </c>
      <c r="AL50" s="317"/>
      <c r="AM50" s="795">
        <v>7000</v>
      </c>
      <c r="AN50" s="317"/>
      <c r="AO50" s="796">
        <f t="shared" si="29"/>
        <v>7000</v>
      </c>
      <c r="AP50" s="317">
        <v>1614.07</v>
      </c>
      <c r="AQ50" s="795">
        <f>AK50+AO50+AP50</f>
        <v>22621.861699999998</v>
      </c>
      <c r="AR50" s="795"/>
      <c r="AS50" s="260"/>
      <c r="AT50" s="822">
        <f t="shared" si="18"/>
        <v>2</v>
      </c>
      <c r="AU50" s="822">
        <f t="shared" si="19"/>
        <v>0</v>
      </c>
      <c r="AV50" s="822">
        <f t="shared" si="20"/>
        <v>0</v>
      </c>
      <c r="AW50" s="822">
        <f t="shared" si="21"/>
        <v>0</v>
      </c>
    </row>
    <row r="51" spans="1:49" ht="80.099999999999994" customHeight="1" thickBot="1">
      <c r="A51" s="400"/>
      <c r="B51" s="483"/>
      <c r="C51" s="471"/>
      <c r="D51" s="440"/>
      <c r="E51" s="440"/>
      <c r="F51" s="440"/>
      <c r="G51" s="440"/>
      <c r="H51" s="440"/>
      <c r="I51" s="400"/>
      <c r="J51" s="440"/>
      <c r="K51" s="440"/>
      <c r="L51" s="440"/>
      <c r="M51" s="472"/>
      <c r="N51" s="471"/>
      <c r="O51" s="471"/>
      <c r="P51" s="473"/>
      <c r="Q51" s="474"/>
      <c r="R51" s="472"/>
      <c r="S51" s="472"/>
      <c r="T51" s="471"/>
      <c r="U51" s="475"/>
      <c r="V51" s="476"/>
      <c r="W51" s="471"/>
      <c r="X51" s="471"/>
      <c r="Y51" s="471"/>
      <c r="Z51" s="477"/>
      <c r="AA51" s="477"/>
      <c r="AB51" s="478"/>
      <c r="AC51" s="479"/>
      <c r="AD51" s="477"/>
      <c r="AE51" s="480"/>
      <c r="AF51" s="480"/>
      <c r="AG51" s="480"/>
      <c r="AH51" s="481"/>
      <c r="AI51" s="481"/>
      <c r="AJ51" s="477"/>
      <c r="AK51" s="477"/>
      <c r="AL51" s="477"/>
      <c r="AM51" s="477"/>
      <c r="AN51" s="477"/>
      <c r="AO51" s="477"/>
      <c r="AP51" s="477"/>
      <c r="AQ51" s="477"/>
      <c r="AR51" s="477"/>
      <c r="AS51" s="260"/>
      <c r="AT51" s="823">
        <f>SUM(AT48:AT50)</f>
        <v>4</v>
      </c>
      <c r="AU51" s="823">
        <f>SUM(AU48:AU50)</f>
        <v>7</v>
      </c>
      <c r="AV51" s="823">
        <f>SUM(AV48:AV50)</f>
        <v>0</v>
      </c>
      <c r="AW51" s="823">
        <f>SUM(AW48:AW50)</f>
        <v>0</v>
      </c>
    </row>
    <row r="52" spans="1:49" ht="80.099999999999994" customHeight="1" thickBot="1">
      <c r="A52" s="400"/>
      <c r="B52" s="484"/>
      <c r="C52" s="471"/>
      <c r="D52" s="440"/>
      <c r="E52" s="440"/>
      <c r="F52" s="440"/>
      <c r="G52" s="440"/>
      <c r="H52" s="440"/>
      <c r="I52" s="1098" t="s">
        <v>32</v>
      </c>
      <c r="J52" s="1099"/>
      <c r="K52" s="1099"/>
      <c r="L52" s="1100"/>
      <c r="M52" s="485">
        <f>SUM(M48:M50)</f>
        <v>13887.9</v>
      </c>
      <c r="N52" s="486">
        <f>SUM(N48:N50)</f>
        <v>0</v>
      </c>
      <c r="O52" s="486">
        <f>SUM(O48:O50)</f>
        <v>0</v>
      </c>
      <c r="P52" s="486">
        <f>SUM(P48:P50)</f>
        <v>0</v>
      </c>
      <c r="Q52" s="486">
        <f>SUM(Q48:Q51)</f>
        <v>0</v>
      </c>
      <c r="R52" s="486">
        <f>SUM(R48:R51)</f>
        <v>0</v>
      </c>
      <c r="S52" s="486">
        <f>SUM(S48:S51)</f>
        <v>0</v>
      </c>
      <c r="T52" s="486">
        <f>SUM(T48:T51)</f>
        <v>0</v>
      </c>
      <c r="U52" s="486">
        <f>SUM(U48:U50)</f>
        <v>13887.9</v>
      </c>
      <c r="V52" s="486">
        <f>SUM(V48:V50)</f>
        <v>0</v>
      </c>
      <c r="W52" s="487">
        <f>SUM(W48:W51)</f>
        <v>0</v>
      </c>
      <c r="X52" s="487">
        <f t="shared" ref="X52:AI52" si="30">SUM(X48:X50)</f>
        <v>1</v>
      </c>
      <c r="Y52" s="487">
        <f t="shared" si="30"/>
        <v>1155</v>
      </c>
      <c r="Z52" s="488">
        <f t="shared" si="30"/>
        <v>15042.9</v>
      </c>
      <c r="AA52" s="488">
        <f t="shared" si="30"/>
        <v>3008.58</v>
      </c>
      <c r="AB52" s="488">
        <f t="shared" si="30"/>
        <v>6</v>
      </c>
      <c r="AC52" s="489">
        <f t="shared" si="30"/>
        <v>6017.16</v>
      </c>
      <c r="AD52" s="490">
        <f t="shared" si="30"/>
        <v>21060.059999999998</v>
      </c>
      <c r="AE52" s="491">
        <f t="shared" si="30"/>
        <v>1542.2526</v>
      </c>
      <c r="AF52" s="491">
        <f t="shared" si="30"/>
        <v>210.60060000000001</v>
      </c>
      <c r="AG52" s="491">
        <f t="shared" si="30"/>
        <v>0</v>
      </c>
      <c r="AH52" s="491">
        <f t="shared" si="30"/>
        <v>0</v>
      </c>
      <c r="AI52" s="491">
        <f t="shared" si="30"/>
        <v>0</v>
      </c>
      <c r="AJ52" s="490"/>
      <c r="AK52" s="488">
        <f>SUM(AK48:AK50)</f>
        <v>19974.521699999998</v>
      </c>
      <c r="AL52" s="488">
        <f t="shared" ref="AL52:AN52" si="31">SUM(AL48:AL50)</f>
        <v>0</v>
      </c>
      <c r="AM52" s="488">
        <f t="shared" si="31"/>
        <v>10000</v>
      </c>
      <c r="AN52" s="488">
        <f t="shared" si="31"/>
        <v>0</v>
      </c>
      <c r="AO52" s="450">
        <f>SUM(AO48:AO50)</f>
        <v>10000</v>
      </c>
      <c r="AP52" s="450">
        <f>SUM(AP48:AP50)</f>
        <v>3830.1399999999994</v>
      </c>
      <c r="AQ52" s="450">
        <f>SUM(AQ48:AQ50)</f>
        <v>33804.661699999997</v>
      </c>
      <c r="AR52" s="450"/>
      <c r="AS52" s="260"/>
      <c r="AT52" s="820"/>
      <c r="AU52" s="820"/>
      <c r="AV52" s="820"/>
      <c r="AW52" s="820"/>
    </row>
    <row r="53" spans="1:49" ht="80.099999999999994" customHeight="1">
      <c r="A53" s="400"/>
      <c r="B53" s="484"/>
      <c r="C53" s="471"/>
      <c r="D53" s="440"/>
      <c r="E53" s="440"/>
      <c r="F53" s="440"/>
      <c r="G53" s="440"/>
      <c r="H53" s="440"/>
      <c r="I53" s="400"/>
      <c r="J53" s="400"/>
      <c r="K53" s="440"/>
      <c r="L53" s="440"/>
      <c r="M53" s="473"/>
      <c r="N53" s="475"/>
      <c r="O53" s="475"/>
      <c r="P53" s="473"/>
      <c r="Q53" s="474"/>
      <c r="R53" s="473"/>
      <c r="S53" s="472"/>
      <c r="T53" s="475"/>
      <c r="U53" s="475"/>
      <c r="V53" s="476"/>
      <c r="W53" s="475"/>
      <c r="X53" s="475"/>
      <c r="Y53" s="475"/>
      <c r="Z53" s="492"/>
      <c r="AA53" s="492"/>
      <c r="AB53" s="478"/>
      <c r="AC53" s="493"/>
      <c r="AD53" s="492"/>
      <c r="AE53" s="480"/>
      <c r="AF53" s="480"/>
      <c r="AG53" s="480"/>
      <c r="AH53" s="480"/>
      <c r="AI53" s="480"/>
      <c r="AJ53" s="492"/>
      <c r="AK53" s="492"/>
      <c r="AL53" s="492"/>
      <c r="AM53" s="492"/>
      <c r="AN53" s="492"/>
      <c r="AO53" s="492"/>
      <c r="AP53" s="492"/>
      <c r="AQ53" s="492"/>
      <c r="AR53" s="492"/>
      <c r="AS53" s="260"/>
      <c r="AT53" s="827"/>
      <c r="AU53" s="827"/>
      <c r="AV53" s="827"/>
      <c r="AW53" s="827"/>
    </row>
    <row r="54" spans="1:49" ht="80.099999999999994" customHeight="1">
      <c r="A54" s="400"/>
      <c r="B54" s="484"/>
      <c r="C54" s="477"/>
      <c r="D54" s="440"/>
      <c r="E54" s="440"/>
      <c r="F54" s="440"/>
      <c r="G54" s="440"/>
      <c r="H54" s="440"/>
      <c r="I54" s="400"/>
      <c r="J54" s="494"/>
      <c r="K54" s="440"/>
      <c r="L54" s="483"/>
      <c r="M54" s="473"/>
      <c r="N54" s="475"/>
      <c r="O54" s="475"/>
      <c r="P54" s="473"/>
      <c r="Q54" s="474"/>
      <c r="R54" s="473"/>
      <c r="S54" s="472"/>
      <c r="T54" s="475"/>
      <c r="U54" s="475"/>
      <c r="V54" s="476"/>
      <c r="W54" s="475"/>
      <c r="X54" s="475"/>
      <c r="Y54" s="475"/>
      <c r="Z54" s="477"/>
      <c r="AA54" s="477"/>
      <c r="AB54" s="478"/>
      <c r="AC54" s="479"/>
      <c r="AD54" s="477"/>
      <c r="AE54" s="480"/>
      <c r="AF54" s="480"/>
      <c r="AG54" s="480"/>
      <c r="AH54" s="481"/>
      <c r="AI54" s="481"/>
      <c r="AJ54" s="477"/>
      <c r="AK54" s="477"/>
      <c r="AL54" s="477"/>
      <c r="AM54" s="477"/>
      <c r="AN54" s="477"/>
      <c r="AO54" s="1096"/>
      <c r="AP54" s="469"/>
      <c r="AQ54" s="469"/>
      <c r="AR54" s="477"/>
      <c r="AS54" s="260"/>
      <c r="AT54" s="827"/>
      <c r="AU54" s="827"/>
      <c r="AV54" s="827"/>
      <c r="AW54" s="827"/>
    </row>
    <row r="55" spans="1:49" ht="80.099999999999994" customHeight="1">
      <c r="A55" s="400"/>
      <c r="B55" s="412" t="s">
        <v>37</v>
      </c>
      <c r="C55" s="471"/>
      <c r="D55" s="440"/>
      <c r="E55" s="440"/>
      <c r="F55" s="440"/>
      <c r="G55" s="440"/>
      <c r="H55" s="440"/>
      <c r="I55" s="400"/>
      <c r="J55" s="440"/>
      <c r="K55" s="440"/>
      <c r="L55" s="440"/>
      <c r="M55" s="472"/>
      <c r="N55" s="471"/>
      <c r="O55" s="471"/>
      <c r="P55" s="473"/>
      <c r="Q55" s="474"/>
      <c r="R55" s="472"/>
      <c r="S55" s="472"/>
      <c r="T55" s="471"/>
      <c r="U55" s="475"/>
      <c r="V55" s="476"/>
      <c r="W55" s="471"/>
      <c r="X55" s="471"/>
      <c r="Y55" s="471"/>
      <c r="Z55" s="477"/>
      <c r="AA55" s="477"/>
      <c r="AB55" s="478"/>
      <c r="AC55" s="479"/>
      <c r="AD55" s="477"/>
      <c r="AE55" s="480"/>
      <c r="AF55" s="480"/>
      <c r="AG55" s="480"/>
      <c r="AH55" s="481"/>
      <c r="AI55" s="481"/>
      <c r="AJ55" s="477"/>
      <c r="AK55" s="477"/>
      <c r="AL55" s="477"/>
      <c r="AM55" s="477"/>
      <c r="AN55" s="477"/>
      <c r="AO55" s="1096"/>
      <c r="AP55" s="469"/>
      <c r="AQ55" s="469"/>
      <c r="AR55" s="477"/>
      <c r="AS55" s="260"/>
      <c r="AT55" s="827"/>
      <c r="AU55" s="827"/>
      <c r="AV55" s="827"/>
      <c r="AW55" s="827"/>
    </row>
    <row r="56" spans="1:49" ht="80.099999999999994" customHeight="1">
      <c r="A56" s="495"/>
      <c r="B56" s="496"/>
      <c r="C56" s="471"/>
      <c r="D56" s="497"/>
      <c r="E56" s="497"/>
      <c r="F56" s="497"/>
      <c r="G56" s="497"/>
      <c r="H56" s="497"/>
      <c r="I56" s="495"/>
      <c r="J56" s="497"/>
      <c r="K56" s="497"/>
      <c r="L56" s="497"/>
      <c r="M56" s="498"/>
      <c r="N56" s="499"/>
      <c r="O56" s="499"/>
      <c r="P56" s="500"/>
      <c r="Q56" s="501"/>
      <c r="R56" s="498"/>
      <c r="S56" s="498"/>
      <c r="T56" s="499"/>
      <c r="U56" s="502"/>
      <c r="V56" s="503"/>
      <c r="W56" s="499"/>
      <c r="X56" s="499"/>
      <c r="Y56" s="499"/>
      <c r="Z56" s="504"/>
      <c r="AA56" s="504"/>
      <c r="AB56" s="505"/>
      <c r="AC56" s="506"/>
      <c r="AD56" s="504"/>
      <c r="AE56" s="507"/>
      <c r="AF56" s="507"/>
      <c r="AG56" s="507"/>
      <c r="AH56" s="508"/>
      <c r="AI56" s="508"/>
      <c r="AJ56" s="504"/>
      <c r="AK56" s="504"/>
      <c r="AL56" s="504"/>
      <c r="AM56" s="504"/>
      <c r="AN56" s="504"/>
      <c r="AO56" s="1097"/>
      <c r="AP56" s="509"/>
      <c r="AQ56" s="509"/>
      <c r="AR56" s="477"/>
      <c r="AS56" s="260"/>
      <c r="AT56" s="827"/>
      <c r="AU56" s="827"/>
      <c r="AV56" s="827"/>
      <c r="AW56" s="827"/>
    </row>
    <row r="57" spans="1:49" ht="80.099999999999994" customHeight="1">
      <c r="A57" s="411">
        <f t="shared" ref="A57:A62" si="32">A56+1</f>
        <v>1</v>
      </c>
      <c r="B57" s="315" t="s">
        <v>250</v>
      </c>
      <c r="C57" s="316">
        <v>600</v>
      </c>
      <c r="D57" s="316">
        <v>521002</v>
      </c>
      <c r="E57" s="316">
        <v>1</v>
      </c>
      <c r="F57" s="316">
        <v>1</v>
      </c>
      <c r="G57" s="316" t="s">
        <v>6</v>
      </c>
      <c r="H57" s="316" t="s">
        <v>6</v>
      </c>
      <c r="I57" s="316">
        <v>1</v>
      </c>
      <c r="J57" s="316">
        <v>1</v>
      </c>
      <c r="K57" s="316">
        <v>1</v>
      </c>
      <c r="L57" s="316">
        <f t="shared" ref="L57:L62" si="33">SUM(E57:K57)</f>
        <v>5</v>
      </c>
      <c r="M57" s="789">
        <f t="shared" ref="M57:M62" si="34">C57*L57</f>
        <v>3000</v>
      </c>
      <c r="N57" s="790">
        <f>C57*35%*L57</f>
        <v>1050</v>
      </c>
      <c r="O57" s="789"/>
      <c r="P57" s="810">
        <f>IF(O57="",0,O57*C57)</f>
        <v>0</v>
      </c>
      <c r="Q57" s="810"/>
      <c r="R57" s="810">
        <f>IF(L57=0,0,((N57+M57)/L57/8)*1.55*Q57)</f>
        <v>0</v>
      </c>
      <c r="S57" s="810"/>
      <c r="T57" s="810">
        <f>IF(L57=0,0,((M57+N57)/L57/8)*1.55*1.35*S57)</f>
        <v>0</v>
      </c>
      <c r="U57" s="810">
        <f>IF((L57+O57)=0,0,(M57+N57+P57+R57+T57))</f>
        <v>4050</v>
      </c>
      <c r="V57" s="811"/>
      <c r="W57" s="810">
        <f>IF((L57+O57)=0,0,U57/(L57+O57)*V57*2)</f>
        <v>0</v>
      </c>
      <c r="X57" s="810">
        <v>1</v>
      </c>
      <c r="Y57" s="810">
        <f t="shared" ref="Y57:Y62" si="35">IF((L57+O57)=0,0,U57/(L57+O57)*X57*1.75)</f>
        <v>1417.5</v>
      </c>
      <c r="Z57" s="810">
        <f>W57+U57+Y57</f>
        <v>5467.5</v>
      </c>
      <c r="AA57" s="810">
        <f t="shared" ref="AA57:AA62" si="36">IF((L57+O57)=0,0,Z57/(L57+O57))</f>
        <v>1093.5</v>
      </c>
      <c r="AB57" s="810">
        <v>2</v>
      </c>
      <c r="AC57" s="810">
        <f t="shared" ref="AC57:AC62" si="37">AA57*AB57</f>
        <v>2187</v>
      </c>
      <c r="AD57" s="810">
        <f t="shared" ref="AD57:AD62" si="38">(Z57+AC57)</f>
        <v>7654.5</v>
      </c>
      <c r="AE57" s="812">
        <f t="shared" ref="AE57:AE62" si="39">(C57*7*AE$5)</f>
        <v>189</v>
      </c>
      <c r="AF57" s="810">
        <f t="shared" ref="AF57:AF62" si="40">(AD57*AF$5)</f>
        <v>76.545000000000002</v>
      </c>
      <c r="AG57" s="810"/>
      <c r="AH57" s="810"/>
      <c r="AI57" s="810"/>
      <c r="AJ57" s="813"/>
      <c r="AK57" s="814">
        <f t="shared" ref="AK57:AK62" si="41">IF(AD57=0,0,(AD57-AE57-AF57-AG57-AH57-AI57))</f>
        <v>7388.9549999999999</v>
      </c>
      <c r="AL57" s="814"/>
      <c r="AM57" s="318">
        <v>3000</v>
      </c>
      <c r="AN57" s="814"/>
      <c r="AO57" s="796">
        <f t="shared" ref="AO57:AO62" si="42">SUM(AL57:AN57)</f>
        <v>3000</v>
      </c>
      <c r="AP57" s="318">
        <v>420</v>
      </c>
      <c r="AQ57" s="816">
        <f t="shared" ref="AQ57:AQ62" si="43">AK57+AO57+AP57</f>
        <v>10808.955</v>
      </c>
      <c r="AR57" s="672"/>
      <c r="AS57" s="260"/>
      <c r="AT57" s="819">
        <f t="shared" si="18"/>
        <v>2</v>
      </c>
      <c r="AU57" s="819">
        <f t="shared" si="19"/>
        <v>0</v>
      </c>
      <c r="AV57" s="819">
        <f t="shared" si="20"/>
        <v>0</v>
      </c>
      <c r="AW57" s="819">
        <f t="shared" si="21"/>
        <v>0</v>
      </c>
    </row>
    <row r="58" spans="1:49" ht="80.099999999999994" customHeight="1">
      <c r="A58" s="411">
        <f t="shared" si="32"/>
        <v>2</v>
      </c>
      <c r="B58" s="315" t="s">
        <v>260</v>
      </c>
      <c r="C58" s="316">
        <v>600</v>
      </c>
      <c r="D58" s="316">
        <v>521002</v>
      </c>
      <c r="E58" s="316">
        <v>1</v>
      </c>
      <c r="F58" s="316">
        <v>1</v>
      </c>
      <c r="G58" s="316" t="s">
        <v>6</v>
      </c>
      <c r="H58" s="316" t="s">
        <v>6</v>
      </c>
      <c r="I58" s="316">
        <v>1</v>
      </c>
      <c r="J58" s="316">
        <v>1</v>
      </c>
      <c r="K58" s="316">
        <v>1</v>
      </c>
      <c r="L58" s="316">
        <f t="shared" si="33"/>
        <v>5</v>
      </c>
      <c r="M58" s="789">
        <f t="shared" si="34"/>
        <v>3000</v>
      </c>
      <c r="N58" s="789">
        <v>0</v>
      </c>
      <c r="O58" s="789"/>
      <c r="P58" s="789">
        <f>IF(O58="",0,O58*C58)</f>
        <v>0</v>
      </c>
      <c r="Q58" s="789"/>
      <c r="R58" s="789"/>
      <c r="S58" s="789"/>
      <c r="T58" s="789"/>
      <c r="U58" s="789">
        <f>IF((L58+O58)=0,0,(M58+N58+P58+R58+T58))</f>
        <v>3000</v>
      </c>
      <c r="V58" s="316"/>
      <c r="W58" s="789">
        <f>IF((L58+O58)=0,0,U58/(L58+O58)*V58*2)</f>
        <v>0</v>
      </c>
      <c r="X58" s="789">
        <v>1</v>
      </c>
      <c r="Y58" s="810">
        <f t="shared" si="35"/>
        <v>1050</v>
      </c>
      <c r="Z58" s="789">
        <f>W58+U58+Y58</f>
        <v>4050</v>
      </c>
      <c r="AA58" s="789">
        <f t="shared" si="36"/>
        <v>810</v>
      </c>
      <c r="AB58" s="789">
        <v>2</v>
      </c>
      <c r="AC58" s="789">
        <f t="shared" si="37"/>
        <v>1620</v>
      </c>
      <c r="AD58" s="789">
        <f t="shared" si="38"/>
        <v>5670</v>
      </c>
      <c r="AE58" s="794">
        <f t="shared" si="39"/>
        <v>189</v>
      </c>
      <c r="AF58" s="789">
        <f t="shared" si="40"/>
        <v>56.7</v>
      </c>
      <c r="AG58" s="794"/>
      <c r="AH58" s="794"/>
      <c r="AI58" s="798"/>
      <c r="AJ58" s="801"/>
      <c r="AK58" s="317">
        <f t="shared" si="41"/>
        <v>5424.3</v>
      </c>
      <c r="AL58" s="317"/>
      <c r="AM58" s="317"/>
      <c r="AN58" s="317"/>
      <c r="AO58" s="796">
        <f t="shared" si="42"/>
        <v>0</v>
      </c>
      <c r="AP58" s="815">
        <v>420</v>
      </c>
      <c r="AQ58" s="816">
        <f t="shared" si="43"/>
        <v>5844.3</v>
      </c>
      <c r="AR58" s="672"/>
      <c r="AS58" s="260"/>
      <c r="AT58" s="819">
        <f t="shared" si="18"/>
        <v>2</v>
      </c>
      <c r="AU58" s="819">
        <f t="shared" si="19"/>
        <v>0</v>
      </c>
      <c r="AV58" s="819">
        <f t="shared" si="20"/>
        <v>0</v>
      </c>
      <c r="AW58" s="819">
        <f t="shared" si="21"/>
        <v>0</v>
      </c>
    </row>
    <row r="59" spans="1:49" ht="80.099999999999994" customHeight="1">
      <c r="A59" s="411">
        <f t="shared" si="32"/>
        <v>3</v>
      </c>
      <c r="B59" s="315" t="s">
        <v>284</v>
      </c>
      <c r="C59" s="316">
        <v>600</v>
      </c>
      <c r="D59" s="316">
        <v>621002</v>
      </c>
      <c r="E59" s="316">
        <v>1</v>
      </c>
      <c r="F59" s="316">
        <v>1</v>
      </c>
      <c r="G59" s="316">
        <v>1</v>
      </c>
      <c r="H59" s="316">
        <v>1</v>
      </c>
      <c r="I59" s="316">
        <v>1</v>
      </c>
      <c r="J59" s="316" t="s">
        <v>6</v>
      </c>
      <c r="K59" s="316" t="s">
        <v>6</v>
      </c>
      <c r="L59" s="316">
        <f t="shared" si="33"/>
        <v>5</v>
      </c>
      <c r="M59" s="789">
        <f t="shared" si="34"/>
        <v>3000</v>
      </c>
      <c r="N59" s="789"/>
      <c r="O59" s="789"/>
      <c r="P59" s="789">
        <f>IF(O59="",0,O59*C60)</f>
        <v>0</v>
      </c>
      <c r="Q59" s="791"/>
      <c r="R59" s="789"/>
      <c r="S59" s="792"/>
      <c r="T59" s="814"/>
      <c r="U59" s="789">
        <f>IF((L59)=0,0,(M59+N59+P59+R59+T59))</f>
        <v>3000</v>
      </c>
      <c r="V59" s="793"/>
      <c r="W59" s="789">
        <f>IF(V59=0,0,(M59+N59+P59)/(L59+O59)*V59*1.5)</f>
        <v>0</v>
      </c>
      <c r="X59" s="789"/>
      <c r="Y59" s="810">
        <f t="shared" si="35"/>
        <v>0</v>
      </c>
      <c r="Z59" s="789">
        <f>W60+U59+Y59</f>
        <v>3000</v>
      </c>
      <c r="AA59" s="789">
        <f t="shared" si="36"/>
        <v>600</v>
      </c>
      <c r="AB59" s="789">
        <v>2</v>
      </c>
      <c r="AC59" s="789">
        <f t="shared" si="37"/>
        <v>1200</v>
      </c>
      <c r="AD59" s="789">
        <f t="shared" si="38"/>
        <v>4200</v>
      </c>
      <c r="AE59" s="794">
        <f t="shared" si="39"/>
        <v>189</v>
      </c>
      <c r="AF59" s="789">
        <f t="shared" si="40"/>
        <v>42</v>
      </c>
      <c r="AG59" s="794"/>
      <c r="AH59" s="798"/>
      <c r="AI59" s="798"/>
      <c r="AJ59" s="801"/>
      <c r="AK59" s="789">
        <f t="shared" si="41"/>
        <v>3969</v>
      </c>
      <c r="AL59" s="789"/>
      <c r="AM59" s="789"/>
      <c r="AN59" s="789"/>
      <c r="AO59" s="796">
        <f t="shared" si="42"/>
        <v>0</v>
      </c>
      <c r="AP59" s="815">
        <v>420</v>
      </c>
      <c r="AQ59" s="816">
        <f t="shared" si="43"/>
        <v>4389</v>
      </c>
      <c r="AR59" s="672"/>
      <c r="AS59" s="260"/>
      <c r="AT59" s="819">
        <f t="shared" si="18"/>
        <v>2</v>
      </c>
      <c r="AU59" s="819">
        <f t="shared" si="19"/>
        <v>0</v>
      </c>
      <c r="AV59" s="819">
        <f t="shared" si="20"/>
        <v>0</v>
      </c>
      <c r="AW59" s="819">
        <f t="shared" si="21"/>
        <v>0</v>
      </c>
    </row>
    <row r="60" spans="1:49" ht="80.099999999999994" customHeight="1">
      <c r="A60" s="411">
        <f t="shared" si="32"/>
        <v>4</v>
      </c>
      <c r="B60" s="315" t="s">
        <v>288</v>
      </c>
      <c r="C60" s="316">
        <v>600</v>
      </c>
      <c r="D60" s="316">
        <v>621002</v>
      </c>
      <c r="E60" s="316">
        <v>1</v>
      </c>
      <c r="F60" s="316">
        <v>1</v>
      </c>
      <c r="G60" s="316">
        <v>1</v>
      </c>
      <c r="H60" s="316">
        <v>1</v>
      </c>
      <c r="I60" s="316">
        <v>1</v>
      </c>
      <c r="J60" s="316" t="s">
        <v>6</v>
      </c>
      <c r="K60" s="316" t="s">
        <v>6</v>
      </c>
      <c r="L60" s="316">
        <f t="shared" si="33"/>
        <v>5</v>
      </c>
      <c r="M60" s="789">
        <f t="shared" si="34"/>
        <v>3000</v>
      </c>
      <c r="N60" s="789"/>
      <c r="O60" s="789">
        <v>0</v>
      </c>
      <c r="P60" s="789">
        <f>IF(O60="",0,O60*C61)</f>
        <v>0</v>
      </c>
      <c r="Q60" s="789"/>
      <c r="R60" s="789"/>
      <c r="S60" s="789"/>
      <c r="T60" s="789"/>
      <c r="U60" s="789">
        <f>IF((L60)=0,0,(M60+N60+P60+R60+T60))</f>
        <v>3000</v>
      </c>
      <c r="V60" s="316"/>
      <c r="W60" s="789">
        <f>IF(V60=0,0,(M60+N60+P60)/(L60+O60)*V60*1.5)</f>
        <v>0</v>
      </c>
      <c r="X60" s="789"/>
      <c r="Y60" s="810">
        <f t="shared" si="35"/>
        <v>0</v>
      </c>
      <c r="Z60" s="789">
        <f>W61+U60+Y60</f>
        <v>3000</v>
      </c>
      <c r="AA60" s="789">
        <f t="shared" si="36"/>
        <v>600</v>
      </c>
      <c r="AB60" s="789">
        <v>2</v>
      </c>
      <c r="AC60" s="789">
        <f t="shared" si="37"/>
        <v>1200</v>
      </c>
      <c r="AD60" s="789">
        <f t="shared" si="38"/>
        <v>4200</v>
      </c>
      <c r="AE60" s="794">
        <f t="shared" si="39"/>
        <v>189</v>
      </c>
      <c r="AF60" s="789">
        <f t="shared" si="40"/>
        <v>42</v>
      </c>
      <c r="AG60" s="794"/>
      <c r="AH60" s="794"/>
      <c r="AI60" s="798"/>
      <c r="AJ60" s="801"/>
      <c r="AK60" s="789">
        <f t="shared" si="41"/>
        <v>3969</v>
      </c>
      <c r="AL60" s="789"/>
      <c r="AM60" s="789"/>
      <c r="AN60" s="789"/>
      <c r="AO60" s="796">
        <f t="shared" si="42"/>
        <v>0</v>
      </c>
      <c r="AP60" s="815">
        <v>420</v>
      </c>
      <c r="AQ60" s="816">
        <f t="shared" si="43"/>
        <v>4389</v>
      </c>
      <c r="AR60" s="672"/>
      <c r="AS60" s="260"/>
      <c r="AT60" s="819">
        <f t="shared" si="18"/>
        <v>2</v>
      </c>
      <c r="AU60" s="819">
        <f t="shared" si="19"/>
        <v>0</v>
      </c>
      <c r="AV60" s="819">
        <f t="shared" si="20"/>
        <v>0</v>
      </c>
      <c r="AW60" s="819">
        <f t="shared" si="21"/>
        <v>0</v>
      </c>
    </row>
    <row r="61" spans="1:49" ht="80.099999999999994" customHeight="1">
      <c r="A61" s="411">
        <f t="shared" si="32"/>
        <v>5</v>
      </c>
      <c r="B61" s="315" t="s">
        <v>291</v>
      </c>
      <c r="C61" s="316">
        <v>600</v>
      </c>
      <c r="D61" s="316">
        <v>621002</v>
      </c>
      <c r="E61" s="316">
        <v>1</v>
      </c>
      <c r="F61" s="316">
        <v>1</v>
      </c>
      <c r="G61" s="316">
        <v>1</v>
      </c>
      <c r="H61" s="316">
        <v>1</v>
      </c>
      <c r="I61" s="316">
        <v>1</v>
      </c>
      <c r="J61" s="316" t="s">
        <v>6</v>
      </c>
      <c r="K61" s="316" t="s">
        <v>6</v>
      </c>
      <c r="L61" s="316">
        <f t="shared" si="33"/>
        <v>5</v>
      </c>
      <c r="M61" s="789">
        <f t="shared" si="34"/>
        <v>3000</v>
      </c>
      <c r="N61" s="789"/>
      <c r="O61" s="789"/>
      <c r="P61" s="789">
        <f>IF(O61="",0,O61*C62)</f>
        <v>0</v>
      </c>
      <c r="Q61" s="789"/>
      <c r="R61" s="789"/>
      <c r="S61" s="789"/>
      <c r="T61" s="789"/>
      <c r="U61" s="789">
        <f>IF((L61)=0,0,(M61+N61+P61+R61+T61))</f>
        <v>3000</v>
      </c>
      <c r="V61" s="316"/>
      <c r="W61" s="789">
        <f>IF(V61=0,0,(M61+N61+P61)/(L61+O61)*V61*1.5)</f>
        <v>0</v>
      </c>
      <c r="X61" s="789"/>
      <c r="Y61" s="810">
        <f t="shared" si="35"/>
        <v>0</v>
      </c>
      <c r="Z61" s="789">
        <f>W62+U61+Y61</f>
        <v>3000</v>
      </c>
      <c r="AA61" s="789">
        <f t="shared" si="36"/>
        <v>600</v>
      </c>
      <c r="AB61" s="789">
        <v>2</v>
      </c>
      <c r="AC61" s="789">
        <f t="shared" si="37"/>
        <v>1200</v>
      </c>
      <c r="AD61" s="789">
        <f t="shared" si="38"/>
        <v>4200</v>
      </c>
      <c r="AE61" s="794">
        <f t="shared" si="39"/>
        <v>189</v>
      </c>
      <c r="AF61" s="789">
        <f t="shared" si="40"/>
        <v>42</v>
      </c>
      <c r="AG61" s="794"/>
      <c r="AH61" s="794"/>
      <c r="AI61" s="798"/>
      <c r="AJ61" s="801"/>
      <c r="AK61" s="789">
        <f t="shared" si="41"/>
        <v>3969</v>
      </c>
      <c r="AL61" s="789"/>
      <c r="AM61" s="789"/>
      <c r="AN61" s="789"/>
      <c r="AO61" s="796">
        <f t="shared" si="42"/>
        <v>0</v>
      </c>
      <c r="AP61" s="815">
        <v>420</v>
      </c>
      <c r="AQ61" s="816">
        <f t="shared" si="43"/>
        <v>4389</v>
      </c>
      <c r="AR61" s="672"/>
      <c r="AS61" s="260"/>
      <c r="AT61" s="819">
        <f t="shared" si="18"/>
        <v>2</v>
      </c>
      <c r="AU61" s="819">
        <f t="shared" si="19"/>
        <v>0</v>
      </c>
      <c r="AV61" s="819">
        <f t="shared" si="20"/>
        <v>0</v>
      </c>
      <c r="AW61" s="819">
        <f t="shared" si="21"/>
        <v>0</v>
      </c>
    </row>
    <row r="62" spans="1:49" ht="80.099999999999994" customHeight="1">
      <c r="A62" s="411">
        <f t="shared" si="32"/>
        <v>6</v>
      </c>
      <c r="B62" s="315" t="s">
        <v>289</v>
      </c>
      <c r="C62" s="316">
        <v>600</v>
      </c>
      <c r="D62" s="316">
        <v>621002</v>
      </c>
      <c r="E62" s="316">
        <v>1</v>
      </c>
      <c r="F62" s="316">
        <v>1</v>
      </c>
      <c r="G62" s="316">
        <v>1</v>
      </c>
      <c r="H62" s="316">
        <v>1</v>
      </c>
      <c r="I62" s="316">
        <v>1</v>
      </c>
      <c r="J62" s="316" t="s">
        <v>6</v>
      </c>
      <c r="K62" s="316" t="s">
        <v>6</v>
      </c>
      <c r="L62" s="316">
        <f t="shared" si="33"/>
        <v>5</v>
      </c>
      <c r="M62" s="789">
        <f t="shared" si="34"/>
        <v>3000</v>
      </c>
      <c r="N62" s="789"/>
      <c r="O62" s="792"/>
      <c r="P62" s="789">
        <f>IF(O62="",0,O62*#REF!)</f>
        <v>0</v>
      </c>
      <c r="Q62" s="791"/>
      <c r="R62" s="789"/>
      <c r="S62" s="792"/>
      <c r="T62" s="814"/>
      <c r="U62" s="789">
        <f>IF((L62)=0,0,(M62+N62+P62+R62+T62))</f>
        <v>3000</v>
      </c>
      <c r="V62" s="316"/>
      <c r="W62" s="789">
        <f>IF(V62=0,0,(M62+N62+P62)/(L62+O62)*V62*1.5)</f>
        <v>0</v>
      </c>
      <c r="X62" s="789"/>
      <c r="Y62" s="810">
        <f t="shared" si="35"/>
        <v>0</v>
      </c>
      <c r="Z62" s="789">
        <f>W63+U62+Y62</f>
        <v>3000</v>
      </c>
      <c r="AA62" s="789">
        <f t="shared" si="36"/>
        <v>600</v>
      </c>
      <c r="AB62" s="789">
        <v>2</v>
      </c>
      <c r="AC62" s="789">
        <f t="shared" si="37"/>
        <v>1200</v>
      </c>
      <c r="AD62" s="789">
        <f t="shared" si="38"/>
        <v>4200</v>
      </c>
      <c r="AE62" s="794">
        <f t="shared" si="39"/>
        <v>189</v>
      </c>
      <c r="AF62" s="789">
        <f t="shared" si="40"/>
        <v>42</v>
      </c>
      <c r="AG62" s="794"/>
      <c r="AH62" s="798"/>
      <c r="AI62" s="798"/>
      <c r="AJ62" s="801"/>
      <c r="AK62" s="789">
        <f t="shared" si="41"/>
        <v>3969</v>
      </c>
      <c r="AL62" s="789"/>
      <c r="AM62" s="789"/>
      <c r="AN62" s="789"/>
      <c r="AO62" s="796">
        <f t="shared" si="42"/>
        <v>0</v>
      </c>
      <c r="AP62" s="815">
        <v>420</v>
      </c>
      <c r="AQ62" s="816">
        <f t="shared" si="43"/>
        <v>4389</v>
      </c>
      <c r="AR62" s="672"/>
      <c r="AS62" s="260"/>
      <c r="AT62" s="819">
        <f t="shared" si="18"/>
        <v>2</v>
      </c>
      <c r="AU62" s="819">
        <f t="shared" si="19"/>
        <v>0</v>
      </c>
      <c r="AV62" s="819">
        <f t="shared" si="20"/>
        <v>0</v>
      </c>
      <c r="AW62" s="819">
        <f t="shared" si="21"/>
        <v>0</v>
      </c>
    </row>
    <row r="63" spans="1:49" ht="80.099999999999994" customHeight="1">
      <c r="A63" s="511"/>
      <c r="B63" s="512"/>
      <c r="C63" s="513"/>
      <c r="D63" s="514"/>
      <c r="E63" s="514"/>
      <c r="F63" s="514"/>
      <c r="G63" s="514"/>
      <c r="H63" s="514"/>
      <c r="I63" s="515"/>
      <c r="J63" s="515" t="s">
        <v>32</v>
      </c>
      <c r="K63" s="514"/>
      <c r="L63" s="514"/>
      <c r="M63" s="449">
        <f t="shared" ref="M63:X63" si="44">SUM(M57:M62)</f>
        <v>18000</v>
      </c>
      <c r="N63" s="449">
        <f t="shared" si="44"/>
        <v>1050</v>
      </c>
      <c r="O63" s="449">
        <f t="shared" si="44"/>
        <v>0</v>
      </c>
      <c r="P63" s="449">
        <f t="shared" si="44"/>
        <v>0</v>
      </c>
      <c r="Q63" s="449">
        <f t="shared" si="44"/>
        <v>0</v>
      </c>
      <c r="R63" s="449">
        <f t="shared" si="44"/>
        <v>0</v>
      </c>
      <c r="S63" s="449">
        <f t="shared" si="44"/>
        <v>0</v>
      </c>
      <c r="T63" s="449">
        <f t="shared" si="44"/>
        <v>0</v>
      </c>
      <c r="U63" s="449">
        <f t="shared" si="44"/>
        <v>19050</v>
      </c>
      <c r="V63" s="449">
        <f t="shared" si="44"/>
        <v>0</v>
      </c>
      <c r="W63" s="449">
        <f t="shared" si="44"/>
        <v>0</v>
      </c>
      <c r="X63" s="449">
        <f t="shared" si="44"/>
        <v>2</v>
      </c>
      <c r="Y63" s="449">
        <f>SUM(Y54:Y62)</f>
        <v>2467.5</v>
      </c>
      <c r="Z63" s="449">
        <f t="shared" ref="Z63:AI63" si="45">SUM(Z57:Z62)</f>
        <v>21517.5</v>
      </c>
      <c r="AA63" s="449">
        <f t="shared" si="45"/>
        <v>4303.5</v>
      </c>
      <c r="AB63" s="449">
        <f t="shared" si="45"/>
        <v>12</v>
      </c>
      <c r="AC63" s="449">
        <f t="shared" si="45"/>
        <v>8607</v>
      </c>
      <c r="AD63" s="449">
        <f t="shared" si="45"/>
        <v>30124.5</v>
      </c>
      <c r="AE63" s="449">
        <f t="shared" si="45"/>
        <v>1134</v>
      </c>
      <c r="AF63" s="449">
        <f t="shared" si="45"/>
        <v>301.245</v>
      </c>
      <c r="AG63" s="449">
        <f t="shared" si="45"/>
        <v>0</v>
      </c>
      <c r="AH63" s="449">
        <f t="shared" si="45"/>
        <v>0</v>
      </c>
      <c r="AI63" s="449">
        <f t="shared" si="45"/>
        <v>0</v>
      </c>
      <c r="AJ63" s="449"/>
      <c r="AK63" s="449">
        <f>SUM(AK57:AK62)</f>
        <v>28689.255000000001</v>
      </c>
      <c r="AL63" s="449">
        <f t="shared" ref="AL63:AN63" si="46">SUM(AL57:AL62)</f>
        <v>0</v>
      </c>
      <c r="AM63" s="449">
        <f t="shared" si="46"/>
        <v>3000</v>
      </c>
      <c r="AN63" s="449">
        <f t="shared" si="46"/>
        <v>0</v>
      </c>
      <c r="AO63" s="449">
        <f>SUM(AO57:AO62)</f>
        <v>3000</v>
      </c>
      <c r="AP63" s="449">
        <f>SUM(AP57:AP62)</f>
        <v>2520</v>
      </c>
      <c r="AQ63" s="449">
        <f>SUM(AQ57:AQ62)</f>
        <v>34209.255000000005</v>
      </c>
      <c r="AR63" s="449"/>
      <c r="AS63" s="286"/>
      <c r="AT63" s="823">
        <f>SUM(AT57:AT62)</f>
        <v>12</v>
      </c>
      <c r="AU63" s="823">
        <f>SUM(AU57:AU62)</f>
        <v>0</v>
      </c>
      <c r="AV63" s="823">
        <f>SUM(AV57:AV62)</f>
        <v>0</v>
      </c>
      <c r="AW63" s="823">
        <f>SUM(AW57:AW62)</f>
        <v>0</v>
      </c>
    </row>
    <row r="64" spans="1:49" ht="80.099999999999994" customHeight="1" thickBot="1">
      <c r="A64" s="514"/>
      <c r="B64" s="483"/>
      <c r="C64" s="516"/>
      <c r="D64" s="514"/>
      <c r="E64" s="514"/>
      <c r="F64" s="514"/>
      <c r="G64" s="514"/>
      <c r="H64" s="514"/>
      <c r="I64" s="515"/>
      <c r="J64" s="515"/>
      <c r="K64" s="514"/>
      <c r="L64" s="514"/>
      <c r="M64" s="517"/>
      <c r="N64" s="517"/>
      <c r="O64" s="517"/>
      <c r="P64" s="517"/>
      <c r="Q64" s="517"/>
      <c r="R64" s="517"/>
      <c r="S64" s="517"/>
      <c r="T64" s="517"/>
      <c r="U64" s="517"/>
      <c r="V64" s="518"/>
      <c r="W64" s="516"/>
      <c r="X64" s="516"/>
      <c r="Y64" s="516"/>
      <c r="Z64" s="519"/>
      <c r="AA64" s="519"/>
      <c r="AB64" s="520"/>
      <c r="AC64" s="521"/>
      <c r="AD64" s="519"/>
      <c r="AE64" s="522"/>
      <c r="AF64" s="522"/>
      <c r="AG64" s="522"/>
      <c r="AH64" s="522"/>
      <c r="AI64" s="523"/>
      <c r="AJ64" s="524"/>
      <c r="AK64" s="525"/>
      <c r="AL64" s="525"/>
      <c r="AM64" s="525"/>
      <c r="AN64" s="525"/>
      <c r="AO64" s="525"/>
      <c r="AP64" s="525"/>
      <c r="AQ64" s="525"/>
      <c r="AR64" s="525"/>
      <c r="AS64" s="286"/>
      <c r="AT64" s="10"/>
      <c r="AU64" s="10"/>
    </row>
    <row r="65" spans="1:49" ht="80.099999999999994" customHeight="1" thickBot="1">
      <c r="A65" s="515"/>
      <c r="B65" s="526"/>
      <c r="C65" s="524"/>
      <c r="D65" s="514"/>
      <c r="E65" s="514"/>
      <c r="F65" s="1118" t="s">
        <v>38</v>
      </c>
      <c r="G65" s="1119"/>
      <c r="H65" s="1119"/>
      <c r="I65" s="1119"/>
      <c r="J65" s="1119"/>
      <c r="K65" s="1119"/>
      <c r="L65" s="1120"/>
      <c r="M65" s="527">
        <f>M41+M52+M63</f>
        <v>117459.9</v>
      </c>
      <c r="N65" s="457">
        <f>N41+N52+N63</f>
        <v>4462.5</v>
      </c>
      <c r="O65" s="457">
        <f>O41+O52+O63</f>
        <v>9</v>
      </c>
      <c r="P65" s="457">
        <f>P41+P52+P63</f>
        <v>5508</v>
      </c>
      <c r="Q65" s="456"/>
      <c r="R65" s="457" t="e">
        <f>SUM(R41+#REF!+#REF!+R52+R63)</f>
        <v>#REF!</v>
      </c>
      <c r="S65" s="454"/>
      <c r="T65" s="528" t="e">
        <f>SUM(T41+#REF!+#REF!+T52+T63)</f>
        <v>#REF!</v>
      </c>
      <c r="U65" s="457">
        <f t="shared" ref="U65:AF65" si="47">U41+U52+U63</f>
        <v>127430.39999999999</v>
      </c>
      <c r="V65" s="529">
        <f t="shared" si="47"/>
        <v>0</v>
      </c>
      <c r="W65" s="528">
        <f t="shared" si="47"/>
        <v>0</v>
      </c>
      <c r="X65" s="528">
        <f t="shared" si="47"/>
        <v>26</v>
      </c>
      <c r="Y65" s="528">
        <f t="shared" si="47"/>
        <v>31969.875</v>
      </c>
      <c r="Z65" s="458">
        <f t="shared" si="47"/>
        <v>159400.27499999999</v>
      </c>
      <c r="AA65" s="458">
        <f t="shared" si="47"/>
        <v>31640.055</v>
      </c>
      <c r="AB65" s="530">
        <f t="shared" si="47"/>
        <v>70</v>
      </c>
      <c r="AC65" s="466">
        <f t="shared" si="47"/>
        <v>62080.11</v>
      </c>
      <c r="AD65" s="458">
        <f t="shared" si="47"/>
        <v>221480.38500000001</v>
      </c>
      <c r="AE65" s="531">
        <f t="shared" si="47"/>
        <v>7754.6826000000001</v>
      </c>
      <c r="AF65" s="531">
        <f t="shared" si="47"/>
        <v>2214.8038500000007</v>
      </c>
      <c r="AG65" s="531" t="e">
        <f>SUM(AG41+#REF!+#REF!+AG52+AG63)</f>
        <v>#REF!</v>
      </c>
      <c r="AH65" s="531" t="e">
        <f>SUM(AH41+#REF!+#REF!+AH52+AH63)</f>
        <v>#REF!</v>
      </c>
      <c r="AI65" s="532">
        <f>AI41+AI52+AI63</f>
        <v>1579.6357500000006</v>
      </c>
      <c r="AJ65" s="458" t="e">
        <f>AJ41+#REF!+#REF!</f>
        <v>#REF!</v>
      </c>
      <c r="AK65" s="458">
        <f>AK41+AK52+AK63</f>
        <v>210598.57770000002</v>
      </c>
      <c r="AL65" s="458">
        <f t="shared" ref="AL65:AN65" si="48">AL41+AL52+AL63</f>
        <v>0</v>
      </c>
      <c r="AM65" s="458">
        <f t="shared" si="48"/>
        <v>13000</v>
      </c>
      <c r="AN65" s="458">
        <f t="shared" si="48"/>
        <v>0</v>
      </c>
      <c r="AO65" s="458">
        <f>AO41+AO52+AO63</f>
        <v>298885.88</v>
      </c>
      <c r="AP65" s="458">
        <f>AP41+AP52+AP63</f>
        <v>20444.14</v>
      </c>
      <c r="AQ65" s="458">
        <f>AQ41+AQ52+AQ63</f>
        <v>529928.59769999981</v>
      </c>
      <c r="AR65" s="458"/>
      <c r="AS65" s="287"/>
      <c r="AT65" s="828">
        <f>SUM(AT63,AT51,AT41)</f>
        <v>68</v>
      </c>
      <c r="AU65" s="828">
        <f t="shared" ref="AU65:AW65" si="49">SUM(AU63,AU51,AU41)</f>
        <v>56</v>
      </c>
      <c r="AV65" s="828">
        <f t="shared" si="49"/>
        <v>9</v>
      </c>
      <c r="AW65" s="828">
        <f t="shared" si="49"/>
        <v>0</v>
      </c>
    </row>
    <row r="66" spans="1:49" ht="30" customHeight="1">
      <c r="A66" s="125"/>
      <c r="B66" s="142"/>
      <c r="C66" s="131"/>
      <c r="D66" s="124"/>
      <c r="E66" s="124"/>
      <c r="F66" s="124"/>
      <c r="G66" s="124"/>
      <c r="H66" s="124"/>
      <c r="I66" s="125"/>
      <c r="J66" s="136"/>
      <c r="K66" s="124"/>
      <c r="L66" s="137"/>
      <c r="M66" s="127"/>
      <c r="N66" s="129"/>
      <c r="O66" s="129"/>
      <c r="P66" s="127"/>
      <c r="Q66" s="128"/>
      <c r="R66" s="127"/>
      <c r="S66" s="126"/>
      <c r="T66" s="129"/>
      <c r="U66" s="129"/>
      <c r="V66" s="130"/>
      <c r="W66" s="129"/>
      <c r="X66" s="129"/>
      <c r="Y66" s="129"/>
      <c r="Z66" s="134"/>
      <c r="AA66" s="134"/>
      <c r="AB66" s="132"/>
      <c r="AC66" s="135"/>
      <c r="AD66" s="134"/>
      <c r="AE66" s="133"/>
      <c r="AF66" s="133"/>
      <c r="AG66" s="133"/>
      <c r="AH66" s="145"/>
      <c r="AI66" s="146"/>
      <c r="AJ66" s="147"/>
      <c r="AK66" s="281"/>
      <c r="AL66" s="281"/>
      <c r="AM66" s="281"/>
      <c r="AN66" s="281"/>
      <c r="AO66" s="281"/>
      <c r="AP66" s="281"/>
      <c r="AQ66" s="281"/>
      <c r="AR66" s="281"/>
      <c r="AS66" s="286"/>
      <c r="AT66" s="10"/>
      <c r="AU66" s="10"/>
    </row>
    <row r="67" spans="1:49" ht="30" customHeight="1">
      <c r="A67" s="3"/>
      <c r="B67" s="177"/>
      <c r="C67" s="183"/>
      <c r="D67" s="150"/>
      <c r="E67" s="169"/>
      <c r="F67" s="5"/>
      <c r="G67" s="5"/>
      <c r="H67" s="5"/>
      <c r="I67" s="12"/>
      <c r="J67" s="5"/>
      <c r="K67" s="5"/>
      <c r="L67" s="5"/>
      <c r="M67" s="7"/>
      <c r="N67" s="7"/>
      <c r="O67" s="7"/>
      <c r="P67" s="7"/>
      <c r="Q67" s="8"/>
      <c r="R67" s="7"/>
      <c r="S67" s="17"/>
      <c r="T67" s="6"/>
      <c r="U67" s="6"/>
      <c r="V67" s="20"/>
      <c r="W67" s="6"/>
      <c r="X67" s="6"/>
      <c r="Y67" s="6"/>
      <c r="Z67" s="13"/>
      <c r="AA67" s="13"/>
      <c r="AB67" s="22"/>
      <c r="AC67" s="14"/>
      <c r="AD67" s="13"/>
      <c r="AE67" s="19"/>
      <c r="AF67" s="19"/>
      <c r="AG67" s="19"/>
      <c r="AH67" s="19"/>
      <c r="AI67" s="19"/>
      <c r="AJ67" s="13"/>
      <c r="AK67" s="117"/>
      <c r="AL67" s="117"/>
      <c r="AM67" s="117"/>
      <c r="AN67" s="117"/>
      <c r="AO67" s="117"/>
      <c r="AP67" s="117"/>
      <c r="AQ67" s="117"/>
      <c r="AR67" s="117"/>
      <c r="AS67" s="288"/>
      <c r="AT67" s="10"/>
      <c r="AU67" s="10"/>
    </row>
    <row r="68" spans="1:49" ht="30" customHeight="1">
      <c r="A68" s="3"/>
      <c r="B68" s="189"/>
      <c r="C68" s="183"/>
      <c r="D68" s="176"/>
      <c r="E68" s="169"/>
      <c r="F68" s="5"/>
      <c r="G68" s="5"/>
      <c r="H68" s="5"/>
      <c r="I68" s="12"/>
      <c r="J68" s="5"/>
      <c r="K68" s="5"/>
      <c r="L68" s="5"/>
      <c r="M68" s="7"/>
      <c r="N68" s="7"/>
      <c r="O68" s="7"/>
      <c r="P68" s="7"/>
      <c r="Q68" s="8"/>
      <c r="R68" s="7"/>
      <c r="S68" s="17"/>
      <c r="T68" s="6"/>
      <c r="U68" s="6"/>
      <c r="V68" s="20"/>
      <c r="W68" s="6"/>
      <c r="X68" s="6"/>
      <c r="Y68" s="6"/>
      <c r="Z68" s="13"/>
      <c r="AA68" s="13"/>
      <c r="AB68" s="22"/>
      <c r="AC68" s="14"/>
      <c r="AD68" s="13"/>
      <c r="AE68" s="19"/>
      <c r="AF68" s="19"/>
      <c r="AG68" s="19"/>
      <c r="AH68" s="19"/>
      <c r="AI68" s="19"/>
      <c r="AJ68" s="13"/>
      <c r="AK68" s="117"/>
      <c r="AL68" s="117"/>
      <c r="AM68" s="117"/>
      <c r="AN68" s="117"/>
      <c r="AO68" s="117"/>
      <c r="AP68" s="117"/>
      <c r="AQ68" s="117"/>
      <c r="AR68" s="117"/>
      <c r="AS68" s="288"/>
      <c r="AT68" s="10"/>
      <c r="AU68" s="10"/>
    </row>
    <row r="69" spans="1:49" ht="30" customHeight="1">
      <c r="A69" s="3"/>
      <c r="B69" s="189"/>
      <c r="C69" s="183"/>
      <c r="D69" s="176"/>
      <c r="E69" s="123"/>
      <c r="F69" s="5"/>
      <c r="G69" s="5"/>
      <c r="H69" s="5"/>
      <c r="I69" s="12"/>
      <c r="J69" s="5"/>
      <c r="K69" s="5"/>
      <c r="L69" s="5"/>
      <c r="M69" s="7"/>
      <c r="N69" s="7"/>
      <c r="O69" s="7"/>
      <c r="P69" s="7"/>
      <c r="Q69" s="8"/>
      <c r="R69" s="7"/>
      <c r="S69" s="17"/>
      <c r="T69" s="6"/>
      <c r="U69" s="6"/>
      <c r="V69" s="20"/>
      <c r="W69" s="6"/>
      <c r="X69" s="6"/>
      <c r="Y69" s="6"/>
      <c r="Z69" s="13"/>
      <c r="AA69" s="13"/>
      <c r="AB69" s="22"/>
      <c r="AC69" s="14"/>
      <c r="AD69" s="13"/>
      <c r="AE69" s="19"/>
      <c r="AF69" s="19"/>
      <c r="AG69" s="19"/>
      <c r="AH69" s="19"/>
      <c r="AI69" s="19"/>
      <c r="AJ69" s="13"/>
      <c r="AK69" s="117"/>
      <c r="AL69" s="117"/>
      <c r="AM69" s="117"/>
      <c r="AN69" s="117"/>
      <c r="AO69" s="117"/>
      <c r="AP69" s="117"/>
      <c r="AQ69" s="117"/>
      <c r="AR69" s="117"/>
      <c r="AS69" s="288"/>
      <c r="AT69" s="10"/>
      <c r="AU69" s="10"/>
    </row>
    <row r="70" spans="1:49" ht="30" customHeight="1">
      <c r="A70" s="3"/>
      <c r="B70" s="189"/>
      <c r="C70" s="183"/>
      <c r="D70" s="176"/>
      <c r="E70" s="123"/>
      <c r="F70" s="167"/>
      <c r="G70" s="5"/>
      <c r="H70" s="5"/>
      <c r="I70" s="12"/>
      <c r="J70" s="5"/>
      <c r="K70" s="5"/>
      <c r="L70" s="5"/>
      <c r="M70" s="7"/>
      <c r="N70" s="7"/>
      <c r="O70" s="7"/>
      <c r="P70" s="7"/>
      <c r="Q70" s="8"/>
      <c r="R70" s="7"/>
      <c r="S70" s="17"/>
      <c r="T70" s="6"/>
      <c r="U70" s="6"/>
      <c r="V70" s="20"/>
      <c r="W70" s="6"/>
      <c r="X70" s="6"/>
      <c r="Y70" s="6"/>
      <c r="Z70" s="13"/>
      <c r="AA70" s="13"/>
      <c r="AB70" s="22"/>
      <c r="AC70" s="14"/>
      <c r="AD70" s="13"/>
      <c r="AE70" s="19"/>
      <c r="AF70" s="19"/>
      <c r="AG70" s="19"/>
      <c r="AH70" s="19"/>
      <c r="AI70" s="19"/>
      <c r="AJ70" s="13"/>
      <c r="AK70" s="117"/>
      <c r="AL70" s="117"/>
      <c r="AM70" s="117"/>
      <c r="AN70" s="117"/>
      <c r="AO70" s="117"/>
      <c r="AP70" s="117"/>
      <c r="AQ70" s="117"/>
      <c r="AR70" s="117"/>
      <c r="AS70" s="288"/>
      <c r="AT70" s="10"/>
      <c r="AU70" s="10"/>
    </row>
    <row r="71" spans="1:49" ht="30" customHeight="1">
      <c r="A71" s="3"/>
      <c r="B71" s="189"/>
      <c r="C71" s="183"/>
      <c r="D71" s="176"/>
      <c r="E71" s="168"/>
      <c r="F71" s="5"/>
      <c r="G71" s="5"/>
      <c r="H71" s="5"/>
      <c r="I71" s="12"/>
      <c r="J71" s="5"/>
      <c r="K71" s="5"/>
      <c r="L71" s="5"/>
      <c r="M71" s="7"/>
      <c r="N71" s="7"/>
      <c r="O71" s="7"/>
      <c r="P71" s="7"/>
      <c r="Q71" s="8"/>
      <c r="R71" s="7"/>
      <c r="S71" s="17"/>
      <c r="T71" s="6"/>
      <c r="U71" s="6"/>
      <c r="V71" s="20"/>
      <c r="W71" s="6"/>
      <c r="X71" s="6"/>
      <c r="Y71" s="6"/>
      <c r="Z71" s="13"/>
      <c r="AA71" s="13"/>
      <c r="AB71" s="22"/>
      <c r="AC71" s="14"/>
      <c r="AD71" s="13"/>
      <c r="AE71" s="19"/>
      <c r="AF71" s="19"/>
      <c r="AG71" s="19"/>
      <c r="AH71" s="19"/>
      <c r="AI71" s="19"/>
      <c r="AJ71" s="13"/>
      <c r="AK71" s="117"/>
      <c r="AL71" s="117"/>
      <c r="AM71" s="117"/>
      <c r="AN71" s="117"/>
      <c r="AO71" s="117"/>
      <c r="AP71" s="117"/>
      <c r="AQ71" s="117"/>
      <c r="AR71" s="117"/>
      <c r="AS71" s="288"/>
      <c r="AT71" s="10"/>
      <c r="AU71" s="10"/>
    </row>
    <row r="72" spans="1:49" ht="30" customHeight="1">
      <c r="A72" s="3"/>
      <c r="B72" s="189"/>
      <c r="C72" s="183"/>
      <c r="D72" s="176"/>
      <c r="E72" s="168"/>
      <c r="F72" s="5"/>
      <c r="G72" s="5"/>
      <c r="H72" s="5"/>
      <c r="I72" s="12"/>
      <c r="J72" s="5"/>
      <c r="K72" s="5"/>
      <c r="L72" s="5"/>
      <c r="M72" s="7"/>
      <c r="N72" s="7"/>
      <c r="O72" s="7"/>
      <c r="P72" s="7"/>
      <c r="Q72" s="8"/>
      <c r="R72" s="7"/>
      <c r="S72" s="17"/>
      <c r="T72" s="6"/>
      <c r="U72" s="6"/>
      <c r="V72" s="20"/>
      <c r="W72" s="6"/>
      <c r="X72" s="6"/>
      <c r="Y72" s="6"/>
      <c r="Z72" s="13"/>
      <c r="AA72" s="13"/>
      <c r="AB72" s="22"/>
      <c r="AC72" s="14"/>
      <c r="AD72" s="13"/>
      <c r="AE72" s="19"/>
      <c r="AF72" s="19"/>
      <c r="AG72" s="19"/>
      <c r="AH72" s="19"/>
      <c r="AI72" s="19"/>
      <c r="AJ72" s="13"/>
      <c r="AK72" s="117"/>
      <c r="AL72" s="117"/>
      <c r="AM72" s="117"/>
      <c r="AN72" s="117"/>
      <c r="AO72" s="117"/>
      <c r="AP72" s="117"/>
      <c r="AQ72" s="117"/>
      <c r="AR72" s="117"/>
      <c r="AS72" s="288"/>
      <c r="AT72" s="10"/>
      <c r="AU72" s="10"/>
    </row>
    <row r="73" spans="1:49" ht="30" customHeight="1">
      <c r="A73" s="3"/>
      <c r="B73" s="189"/>
      <c r="C73" s="213"/>
      <c r="D73" s="176"/>
      <c r="E73" s="168"/>
      <c r="F73" s="5"/>
      <c r="G73" s="5"/>
      <c r="H73" s="5"/>
      <c r="I73" s="12"/>
      <c r="J73" s="5"/>
      <c r="K73" s="5"/>
      <c r="L73" s="5"/>
      <c r="M73" s="7"/>
      <c r="N73" s="7"/>
      <c r="O73" s="7"/>
      <c r="P73" s="7"/>
      <c r="Q73" s="8"/>
      <c r="R73" s="7"/>
      <c r="S73" s="17"/>
      <c r="T73" s="6"/>
      <c r="U73" s="6"/>
      <c r="V73" s="20"/>
      <c r="W73" s="6"/>
      <c r="X73" s="6"/>
      <c r="Y73" s="6"/>
      <c r="Z73" s="13"/>
      <c r="AA73" s="13"/>
      <c r="AB73" s="22"/>
      <c r="AC73" s="14"/>
      <c r="AD73" s="13"/>
      <c r="AE73" s="19"/>
      <c r="AF73" s="19"/>
      <c r="AG73" s="19"/>
      <c r="AH73" s="19"/>
      <c r="AI73" s="19"/>
      <c r="AJ73" s="13"/>
      <c r="AK73" s="117"/>
      <c r="AL73" s="117"/>
      <c r="AM73" s="117"/>
      <c r="AN73" s="117"/>
      <c r="AO73" s="117"/>
      <c r="AP73" s="117"/>
      <c r="AQ73" s="117"/>
      <c r="AR73" s="117"/>
      <c r="AS73" s="288"/>
      <c r="AT73" s="10"/>
      <c r="AU73" s="10"/>
    </row>
    <row r="74" spans="1:49" ht="30" customHeight="1">
      <c r="A74" s="3"/>
      <c r="B74" s="152"/>
      <c r="C74" s="183"/>
      <c r="D74" s="176"/>
      <c r="E74" s="168"/>
      <c r="F74" s="5"/>
      <c r="G74" s="5"/>
      <c r="H74" s="5"/>
      <c r="I74" s="12"/>
      <c r="J74" s="5"/>
      <c r="K74" s="5"/>
      <c r="L74" s="5"/>
      <c r="M74" s="7"/>
      <c r="N74" s="7"/>
      <c r="O74" s="7"/>
      <c r="P74" s="7"/>
      <c r="Q74" s="8"/>
      <c r="R74" s="7"/>
      <c r="S74" s="17"/>
      <c r="T74" s="6"/>
      <c r="U74" s="6"/>
      <c r="V74" s="20"/>
      <c r="W74" s="6"/>
      <c r="X74" s="6"/>
      <c r="Y74" s="6"/>
      <c r="Z74" s="13"/>
      <c r="AA74" s="13"/>
      <c r="AB74" s="22"/>
      <c r="AC74" s="14"/>
      <c r="AD74" s="13"/>
      <c r="AE74" s="19"/>
      <c r="AF74" s="19"/>
      <c r="AG74" s="19"/>
      <c r="AH74" s="19"/>
      <c r="AI74" s="19"/>
      <c r="AJ74" s="13"/>
      <c r="AK74" s="117"/>
      <c r="AL74" s="117"/>
      <c r="AM74" s="117"/>
      <c r="AN74" s="117"/>
      <c r="AO74" s="117"/>
      <c r="AP74" s="117"/>
      <c r="AQ74" s="117"/>
      <c r="AR74" s="117"/>
      <c r="AS74" s="288"/>
      <c r="AT74" s="10"/>
      <c r="AU74" s="10"/>
    </row>
    <row r="75" spans="1:49" ht="30" customHeight="1">
      <c r="A75" s="3"/>
      <c r="B75" s="172"/>
      <c r="C75" s="184"/>
      <c r="D75" s="185"/>
      <c r="E75" s="168"/>
      <c r="F75" s="5"/>
      <c r="G75" s="5"/>
      <c r="H75" s="5"/>
      <c r="I75" s="12"/>
      <c r="J75" s="5"/>
      <c r="K75" s="5"/>
      <c r="L75" s="5"/>
      <c r="M75" s="7"/>
      <c r="N75" s="7"/>
      <c r="O75" s="7"/>
      <c r="P75" s="7"/>
      <c r="Q75" s="8"/>
      <c r="R75" s="7"/>
      <c r="S75" s="17"/>
      <c r="T75" s="6"/>
      <c r="U75" s="6"/>
      <c r="V75" s="20"/>
      <c r="W75" s="6"/>
      <c r="X75" s="6"/>
      <c r="Y75" s="6"/>
      <c r="Z75" s="13"/>
      <c r="AA75" s="13"/>
      <c r="AB75" s="22"/>
      <c r="AC75" s="14"/>
      <c r="AD75" s="13"/>
      <c r="AE75" s="19"/>
      <c r="AF75" s="19"/>
      <c r="AG75" s="19"/>
      <c r="AH75" s="19"/>
      <c r="AI75" s="19"/>
      <c r="AJ75" s="13"/>
      <c r="AK75" s="117"/>
      <c r="AL75" s="117"/>
      <c r="AM75" s="117"/>
      <c r="AN75" s="117"/>
      <c r="AO75" s="117"/>
      <c r="AP75" s="117"/>
      <c r="AQ75" s="117"/>
      <c r="AR75" s="117"/>
      <c r="AS75" s="288"/>
      <c r="AT75" s="10"/>
      <c r="AU75" s="10"/>
    </row>
    <row r="76" spans="1:49" ht="30" customHeight="1">
      <c r="A76" s="3"/>
      <c r="B76" s="152"/>
      <c r="C76" s="184"/>
      <c r="D76" s="186"/>
      <c r="E76" s="168"/>
      <c r="F76" s="5"/>
      <c r="G76" s="5"/>
      <c r="H76" s="5"/>
      <c r="I76" s="12"/>
      <c r="J76" s="5"/>
      <c r="K76" s="5"/>
      <c r="L76" s="5"/>
      <c r="M76" s="7"/>
      <c r="N76" s="7"/>
      <c r="O76" s="7"/>
      <c r="P76" s="7"/>
      <c r="Q76" s="8"/>
      <c r="R76" s="7"/>
      <c r="S76" s="17"/>
      <c r="T76" s="6"/>
      <c r="U76" s="6"/>
      <c r="V76" s="20"/>
      <c r="W76" s="6"/>
      <c r="X76" s="6"/>
      <c r="Y76" s="6"/>
      <c r="Z76" s="13"/>
      <c r="AA76" s="13"/>
      <c r="AB76" s="22"/>
      <c r="AC76" s="14"/>
      <c r="AD76" s="13"/>
      <c r="AE76" s="19"/>
      <c r="AF76" s="19"/>
      <c r="AG76" s="19"/>
      <c r="AH76" s="19"/>
      <c r="AI76" s="19"/>
      <c r="AJ76" s="13"/>
      <c r="AK76" s="117"/>
      <c r="AL76" s="117"/>
      <c r="AM76" s="117"/>
      <c r="AN76" s="117"/>
      <c r="AO76" s="117"/>
      <c r="AP76" s="117"/>
      <c r="AQ76" s="117"/>
      <c r="AR76" s="117"/>
      <c r="AS76" s="288"/>
      <c r="AT76" s="10"/>
      <c r="AU76" s="10"/>
    </row>
    <row r="77" spans="1:49" ht="30" customHeight="1">
      <c r="A77" s="3"/>
      <c r="B77" s="171"/>
      <c r="C77" s="184"/>
      <c r="D77" s="186"/>
      <c r="E77" s="168"/>
      <c r="F77" s="5"/>
      <c r="G77" s="5"/>
      <c r="H77" s="5"/>
      <c r="I77" s="12"/>
      <c r="J77" s="5"/>
      <c r="K77" s="5"/>
      <c r="L77" s="5"/>
      <c r="M77" s="7"/>
      <c r="N77" s="7"/>
      <c r="O77" s="7"/>
      <c r="P77" s="7"/>
      <c r="Q77" s="8"/>
      <c r="R77" s="7"/>
      <c r="S77" s="17"/>
      <c r="T77" s="6"/>
      <c r="U77" s="6"/>
      <c r="V77" s="20"/>
      <c r="W77" s="6"/>
      <c r="X77" s="6"/>
      <c r="Y77" s="6"/>
      <c r="Z77" s="13"/>
      <c r="AA77" s="13"/>
      <c r="AB77" s="22"/>
      <c r="AC77" s="14"/>
      <c r="AD77" s="13"/>
      <c r="AE77" s="19"/>
      <c r="AF77" s="19"/>
      <c r="AG77" s="19"/>
      <c r="AH77" s="19"/>
      <c r="AI77" s="19"/>
      <c r="AJ77" s="13"/>
      <c r="AK77" s="117"/>
      <c r="AL77" s="117"/>
      <c r="AM77" s="117"/>
      <c r="AN77" s="117"/>
      <c r="AO77" s="117"/>
      <c r="AP77" s="117"/>
      <c r="AQ77" s="117"/>
      <c r="AR77" s="117"/>
      <c r="AS77" s="288"/>
      <c r="AT77" s="10"/>
      <c r="AU77" s="10"/>
    </row>
    <row r="78" spans="1:49" ht="30" customHeight="1">
      <c r="A78" s="3"/>
      <c r="B78" s="170"/>
      <c r="C78" s="184"/>
      <c r="D78" s="186"/>
      <c r="E78" s="168"/>
      <c r="F78" s="5"/>
      <c r="G78" s="5"/>
      <c r="H78" s="5"/>
      <c r="I78" s="12"/>
      <c r="J78" s="5"/>
      <c r="K78" s="5"/>
      <c r="L78" s="5"/>
      <c r="M78" s="7"/>
      <c r="N78" s="7"/>
      <c r="O78" s="7"/>
      <c r="P78" s="7"/>
      <c r="Q78" s="8"/>
      <c r="R78" s="7"/>
      <c r="S78" s="17"/>
      <c r="T78" s="6"/>
      <c r="U78" s="6"/>
      <c r="V78" s="20"/>
      <c r="W78" s="6"/>
      <c r="X78" s="6"/>
      <c r="Y78" s="6"/>
      <c r="Z78" s="13"/>
      <c r="AA78" s="13"/>
      <c r="AB78" s="22"/>
      <c r="AC78" s="14"/>
      <c r="AD78" s="13"/>
      <c r="AE78" s="19"/>
      <c r="AF78" s="19"/>
      <c r="AG78" s="19"/>
      <c r="AH78" s="19"/>
      <c r="AI78" s="19"/>
      <c r="AJ78" s="13"/>
      <c r="AK78" s="117"/>
      <c r="AL78" s="117"/>
      <c r="AM78" s="117"/>
      <c r="AN78" s="117"/>
      <c r="AO78" s="117"/>
      <c r="AP78" s="117"/>
      <c r="AQ78" s="117"/>
      <c r="AR78" s="117"/>
      <c r="AS78" s="288"/>
      <c r="AT78" s="10"/>
      <c r="AU78" s="10"/>
    </row>
    <row r="79" spans="1:49" ht="30" customHeight="1">
      <c r="A79" s="3"/>
      <c r="B79" s="196"/>
      <c r="C79" s="195"/>
      <c r="D79" s="195"/>
      <c r="E79" s="168"/>
      <c r="F79" s="5"/>
      <c r="G79" s="5"/>
      <c r="H79" s="5"/>
      <c r="I79" s="12"/>
      <c r="J79" s="5"/>
      <c r="K79" s="5"/>
      <c r="L79" s="5"/>
      <c r="M79" s="7"/>
      <c r="N79" s="7"/>
      <c r="O79" s="7"/>
      <c r="P79" s="7"/>
      <c r="Q79" s="8"/>
      <c r="R79" s="7"/>
      <c r="S79" s="17"/>
      <c r="T79" s="6"/>
      <c r="U79" s="6"/>
      <c r="V79" s="20"/>
      <c r="W79" s="6"/>
      <c r="X79" s="6"/>
      <c r="Y79" s="6"/>
      <c r="Z79" s="13"/>
      <c r="AA79" s="13"/>
      <c r="AB79" s="22"/>
      <c r="AC79" s="14"/>
      <c r="AD79" s="13"/>
      <c r="AE79" s="19"/>
      <c r="AF79" s="19"/>
      <c r="AG79" s="19"/>
      <c r="AH79" s="19"/>
      <c r="AI79" s="19"/>
      <c r="AJ79" s="13"/>
      <c r="AK79" s="117"/>
      <c r="AL79" s="117"/>
      <c r="AM79" s="117"/>
      <c r="AN79" s="117"/>
      <c r="AO79" s="117"/>
      <c r="AP79" s="117"/>
      <c r="AQ79" s="117"/>
      <c r="AR79" s="117"/>
      <c r="AS79" s="288"/>
      <c r="AT79" s="10"/>
      <c r="AU79" s="10"/>
    </row>
    <row r="80" spans="1:49" ht="30" customHeight="1">
      <c r="A80" s="3"/>
      <c r="B80" s="196"/>
      <c r="C80" s="195"/>
      <c r="D80" s="213"/>
      <c r="E80" s="168"/>
      <c r="F80" s="5"/>
      <c r="G80" s="5"/>
      <c r="H80" s="5"/>
      <c r="I80" s="12"/>
      <c r="J80" s="5"/>
      <c r="K80" s="5"/>
      <c r="L80" s="5"/>
      <c r="M80" s="7"/>
      <c r="N80" s="7"/>
      <c r="O80" s="7"/>
      <c r="P80" s="7"/>
      <c r="Q80" s="8"/>
      <c r="R80" s="7"/>
      <c r="S80" s="17"/>
      <c r="T80" s="6"/>
      <c r="U80" s="6"/>
      <c r="V80" s="20"/>
      <c r="W80" s="6"/>
      <c r="X80" s="6"/>
      <c r="Y80" s="6"/>
      <c r="Z80" s="13"/>
      <c r="AA80" s="13"/>
      <c r="AB80" s="22"/>
      <c r="AC80" s="14"/>
      <c r="AD80" s="13"/>
      <c r="AE80" s="19"/>
      <c r="AF80" s="19"/>
      <c r="AG80" s="19"/>
      <c r="AH80" s="19"/>
      <c r="AI80" s="19"/>
      <c r="AJ80" s="13"/>
      <c r="AK80" s="117"/>
      <c r="AL80" s="117"/>
      <c r="AM80" s="117"/>
      <c r="AN80" s="117"/>
      <c r="AO80" s="117"/>
      <c r="AP80" s="117"/>
      <c r="AQ80" s="117"/>
      <c r="AR80" s="117"/>
      <c r="AS80" s="288"/>
      <c r="AT80" s="10"/>
      <c r="AU80" s="10"/>
    </row>
    <row r="81" spans="1:47" ht="30" customHeight="1">
      <c r="A81" s="3"/>
      <c r="B81" s="177"/>
      <c r="C81" s="176"/>
      <c r="D81" s="168"/>
      <c r="E81" s="168"/>
      <c r="F81" s="5"/>
      <c r="G81" s="5"/>
      <c r="H81" s="5"/>
      <c r="I81" s="12"/>
      <c r="J81" s="5"/>
      <c r="K81" s="5"/>
      <c r="L81" s="5"/>
      <c r="M81" s="7"/>
      <c r="N81" s="7"/>
      <c r="O81" s="7"/>
      <c r="P81" s="7"/>
      <c r="Q81" s="8"/>
      <c r="R81" s="7"/>
      <c r="S81" s="17"/>
      <c r="T81" s="6"/>
      <c r="U81" s="6"/>
      <c r="V81" s="20"/>
      <c r="W81" s="6"/>
      <c r="X81" s="6"/>
      <c r="Y81" s="6"/>
      <c r="Z81" s="13"/>
      <c r="AA81" s="13"/>
      <c r="AB81" s="22"/>
      <c r="AC81" s="14"/>
      <c r="AD81" s="13"/>
      <c r="AE81" s="19"/>
      <c r="AF81" s="19"/>
      <c r="AG81" s="19"/>
      <c r="AH81" s="19"/>
      <c r="AI81" s="19"/>
      <c r="AJ81" s="13"/>
      <c r="AK81" s="117"/>
      <c r="AL81" s="117"/>
      <c r="AM81" s="117"/>
      <c r="AN81" s="117"/>
      <c r="AO81" s="117"/>
      <c r="AP81" s="117"/>
      <c r="AQ81" s="117"/>
      <c r="AR81" s="117"/>
      <c r="AS81" s="288"/>
      <c r="AT81" s="10"/>
      <c r="AU81" s="10"/>
    </row>
    <row r="82" spans="1:47" ht="30" customHeight="1">
      <c r="A82" s="3"/>
      <c r="B82" s="177"/>
      <c r="C82" s="176"/>
      <c r="D82" s="168"/>
      <c r="E82" s="168"/>
      <c r="F82" s="5"/>
      <c r="G82" s="5"/>
      <c r="H82" s="5"/>
      <c r="I82" s="12"/>
      <c r="J82" s="5"/>
      <c r="K82" s="5"/>
      <c r="L82" s="5"/>
      <c r="M82" s="7"/>
      <c r="N82" s="7"/>
      <c r="O82" s="7"/>
      <c r="P82" s="7"/>
      <c r="Q82" s="8"/>
      <c r="R82" s="7"/>
      <c r="S82" s="17"/>
      <c r="T82" s="6"/>
      <c r="U82" s="6"/>
      <c r="V82" s="20"/>
      <c r="W82" s="6"/>
      <c r="X82" s="6"/>
      <c r="Y82" s="6"/>
      <c r="Z82" s="13"/>
      <c r="AA82" s="13"/>
      <c r="AB82" s="22"/>
      <c r="AC82" s="14"/>
      <c r="AD82" s="13"/>
      <c r="AE82" s="19"/>
      <c r="AF82" s="19"/>
      <c r="AG82" s="19"/>
      <c r="AH82" s="19"/>
      <c r="AI82" s="19"/>
      <c r="AJ82" s="13"/>
      <c r="AK82" s="13"/>
      <c r="AL82" s="831"/>
      <c r="AM82" s="831"/>
      <c r="AN82" s="831"/>
      <c r="AO82" s="13"/>
      <c r="AP82" s="13"/>
      <c r="AQ82" s="13"/>
      <c r="AR82" s="13"/>
      <c r="AS82" s="289"/>
      <c r="AT82" s="10"/>
      <c r="AU82" s="10"/>
    </row>
    <row r="83" spans="1:47" ht="30" customHeight="1">
      <c r="A83" s="12"/>
      <c r="B83" s="177"/>
      <c r="C83" s="176"/>
      <c r="D83" s="168"/>
      <c r="E83" s="168"/>
      <c r="F83" s="5"/>
      <c r="G83" s="5"/>
      <c r="H83" s="5"/>
      <c r="I83" s="12"/>
      <c r="J83" s="5"/>
      <c r="K83" s="5"/>
      <c r="L83" s="5"/>
      <c r="M83" s="7"/>
      <c r="N83" s="7"/>
      <c r="O83" s="7"/>
      <c r="P83" s="7"/>
      <c r="Q83" s="8"/>
      <c r="R83" s="7"/>
      <c r="S83" s="17"/>
      <c r="T83" s="6"/>
      <c r="U83" s="6"/>
      <c r="V83" s="20"/>
      <c r="W83" s="6"/>
      <c r="X83" s="6"/>
      <c r="Y83" s="6"/>
      <c r="Z83" s="13"/>
      <c r="AA83" s="13"/>
      <c r="AB83" s="22"/>
      <c r="AC83" s="14"/>
      <c r="AD83" s="13"/>
      <c r="AE83" s="19"/>
      <c r="AF83" s="19"/>
      <c r="AG83" s="19"/>
      <c r="AH83" s="19"/>
      <c r="AI83" s="19"/>
      <c r="AJ83" s="13"/>
      <c r="AK83" s="13"/>
      <c r="AL83" s="831"/>
      <c r="AM83" s="831"/>
      <c r="AN83" s="831"/>
      <c r="AO83" s="13"/>
      <c r="AP83" s="13"/>
      <c r="AQ83" s="13"/>
      <c r="AR83" s="13"/>
      <c r="AS83" s="289"/>
      <c r="AT83" s="10"/>
      <c r="AU83" s="10"/>
    </row>
    <row r="84" spans="1:47" ht="30" customHeight="1">
      <c r="A84" s="12"/>
      <c r="B84" s="177"/>
      <c r="C84" s="176"/>
      <c r="D84" s="168"/>
      <c r="E84" s="168"/>
      <c r="F84" s="5"/>
      <c r="G84" s="5"/>
      <c r="H84" s="5"/>
      <c r="I84" s="12"/>
      <c r="J84" s="5"/>
      <c r="K84" s="5"/>
      <c r="L84" s="5"/>
      <c r="M84" s="7"/>
      <c r="N84" s="7"/>
      <c r="O84" s="7"/>
      <c r="P84" s="7"/>
      <c r="Q84" s="8"/>
      <c r="R84" s="7"/>
      <c r="S84" s="17"/>
      <c r="T84" s="6"/>
      <c r="U84" s="6"/>
      <c r="V84" s="20"/>
      <c r="W84" s="6"/>
      <c r="X84" s="6"/>
      <c r="Y84" s="6"/>
      <c r="Z84" s="13"/>
      <c r="AA84" s="13"/>
      <c r="AB84" s="22"/>
      <c r="AC84" s="14"/>
      <c r="AD84" s="13"/>
      <c r="AE84" s="19"/>
      <c r="AF84" s="19"/>
      <c r="AG84" s="19"/>
      <c r="AH84" s="19"/>
      <c r="AI84" s="19"/>
      <c r="AJ84" s="13"/>
      <c r="AK84" s="13"/>
      <c r="AL84" s="831"/>
      <c r="AM84" s="831"/>
      <c r="AN84" s="831"/>
      <c r="AO84" s="13"/>
      <c r="AP84" s="13"/>
      <c r="AQ84" s="13"/>
      <c r="AR84" s="13"/>
      <c r="AS84" s="289"/>
      <c r="AT84" s="10"/>
      <c r="AU84" s="10"/>
    </row>
    <row r="85" spans="1:47" ht="30" customHeight="1">
      <c r="A85" s="12"/>
      <c r="B85" s="177"/>
      <c r="C85" s="176"/>
      <c r="D85" s="168"/>
      <c r="E85" s="168"/>
      <c r="F85" s="175"/>
      <c r="G85" s="5"/>
      <c r="H85" s="5"/>
      <c r="I85" s="12"/>
      <c r="J85" s="5"/>
      <c r="K85" s="5"/>
      <c r="L85" s="5"/>
      <c r="M85" s="7"/>
      <c r="N85" s="7"/>
      <c r="O85" s="7"/>
      <c r="P85" s="7"/>
      <c r="Q85" s="8"/>
      <c r="R85" s="7"/>
      <c r="S85" s="17"/>
      <c r="T85" s="6"/>
      <c r="U85" s="6"/>
      <c r="V85" s="20"/>
      <c r="W85" s="6"/>
      <c r="X85" s="6"/>
      <c r="Y85" s="6"/>
      <c r="Z85" s="13"/>
      <c r="AA85" s="13"/>
      <c r="AB85" s="22"/>
      <c r="AC85" s="14"/>
      <c r="AD85" s="13"/>
      <c r="AE85" s="19"/>
      <c r="AF85" s="19"/>
      <c r="AG85" s="19"/>
      <c r="AH85" s="19"/>
      <c r="AI85" s="19"/>
      <c r="AJ85" s="13"/>
      <c r="AK85" s="13"/>
      <c r="AL85" s="831"/>
      <c r="AM85" s="831"/>
      <c r="AN85" s="831"/>
      <c r="AO85" s="13"/>
      <c r="AP85" s="13"/>
      <c r="AQ85" s="13"/>
      <c r="AR85" s="13"/>
      <c r="AS85" s="289"/>
      <c r="AT85" s="10"/>
      <c r="AU85" s="10"/>
    </row>
    <row r="86" spans="1:47" ht="30" customHeight="1">
      <c r="A86" s="12"/>
      <c r="B86" s="177"/>
      <c r="C86" s="176"/>
      <c r="D86" s="168"/>
      <c r="E86" s="168"/>
      <c r="F86" s="175"/>
      <c r="G86" s="5"/>
      <c r="H86" s="5"/>
      <c r="I86" s="12"/>
      <c r="J86" s="5"/>
      <c r="K86" s="5"/>
      <c r="L86" s="5"/>
      <c r="M86" s="7"/>
      <c r="N86" s="7"/>
      <c r="O86" s="7"/>
      <c r="P86" s="7"/>
      <c r="Q86" s="8"/>
      <c r="R86" s="7"/>
      <c r="S86" s="17"/>
      <c r="T86" s="6"/>
      <c r="U86" s="6"/>
      <c r="V86" s="20"/>
      <c r="W86" s="6"/>
      <c r="X86" s="6"/>
      <c r="Y86" s="6"/>
      <c r="Z86" s="13"/>
      <c r="AA86" s="13"/>
      <c r="AB86" s="22"/>
      <c r="AC86" s="14"/>
      <c r="AD86" s="13"/>
      <c r="AE86" s="19"/>
      <c r="AF86" s="19"/>
      <c r="AG86" s="19"/>
      <c r="AH86" s="19"/>
      <c r="AI86" s="19"/>
      <c r="AJ86" s="13"/>
      <c r="AK86" s="13"/>
      <c r="AL86" s="831"/>
      <c r="AM86" s="831"/>
      <c r="AN86" s="831"/>
      <c r="AO86" s="13"/>
      <c r="AP86" s="13"/>
      <c r="AQ86" s="13"/>
      <c r="AR86" s="13"/>
      <c r="AS86" s="289"/>
      <c r="AT86" s="10"/>
      <c r="AU86" s="10"/>
    </row>
    <row r="87" spans="1:47" ht="30" customHeight="1">
      <c r="A87" s="12"/>
      <c r="B87" s="168"/>
      <c r="C87" s="176"/>
      <c r="D87" s="168"/>
      <c r="E87" s="175"/>
      <c r="F87" s="175"/>
      <c r="G87" s="5"/>
      <c r="H87" s="5"/>
      <c r="I87" s="12"/>
      <c r="J87" s="5"/>
      <c r="K87" s="5"/>
      <c r="L87" s="5"/>
      <c r="M87" s="7"/>
      <c r="N87" s="7"/>
      <c r="O87" s="7"/>
      <c r="P87" s="7"/>
      <c r="Q87" s="8"/>
      <c r="R87" s="7"/>
      <c r="S87" s="17"/>
      <c r="T87" s="6"/>
      <c r="U87" s="6"/>
      <c r="V87" s="20"/>
      <c r="W87" s="6"/>
      <c r="X87" s="6"/>
      <c r="Y87" s="6"/>
      <c r="Z87" s="13"/>
      <c r="AA87" s="13"/>
      <c r="AB87" s="22"/>
      <c r="AC87" s="14"/>
      <c r="AD87" s="13"/>
      <c r="AE87" s="19"/>
      <c r="AF87" s="19"/>
      <c r="AG87" s="19"/>
      <c r="AH87" s="19"/>
      <c r="AI87" s="19"/>
      <c r="AJ87" s="13"/>
      <c r="AK87" s="13"/>
      <c r="AL87" s="831"/>
      <c r="AM87" s="831"/>
      <c r="AN87" s="831"/>
      <c r="AO87" s="13"/>
      <c r="AP87" s="13"/>
      <c r="AQ87" s="13"/>
      <c r="AR87" s="13"/>
      <c r="AS87" s="289"/>
      <c r="AT87" s="10"/>
      <c r="AU87" s="10"/>
    </row>
    <row r="88" spans="1:47" ht="30" customHeight="1">
      <c r="A88" s="12"/>
      <c r="B88" s="168"/>
      <c r="C88" s="176"/>
      <c r="D88" s="150"/>
      <c r="E88" s="175"/>
      <c r="F88" s="175"/>
      <c r="G88" s="5"/>
      <c r="H88" s="5"/>
      <c r="I88" s="12"/>
      <c r="J88" s="5"/>
      <c r="K88" s="5"/>
      <c r="L88" s="5"/>
      <c r="M88" s="7"/>
      <c r="N88" s="7"/>
      <c r="O88" s="7"/>
      <c r="P88" s="7"/>
      <c r="Q88" s="8"/>
      <c r="R88" s="7"/>
      <c r="S88" s="17"/>
      <c r="T88" s="6"/>
      <c r="U88" s="6"/>
      <c r="V88" s="20"/>
      <c r="W88" s="6"/>
      <c r="X88" s="6"/>
      <c r="Y88" s="6"/>
      <c r="Z88" s="13"/>
      <c r="AA88" s="13"/>
      <c r="AB88" s="22"/>
      <c r="AC88" s="14"/>
      <c r="AD88" s="13"/>
      <c r="AE88" s="19"/>
      <c r="AF88" s="19"/>
      <c r="AG88" s="19"/>
      <c r="AH88" s="19"/>
      <c r="AI88" s="19"/>
      <c r="AJ88" s="13"/>
      <c r="AK88" s="13"/>
      <c r="AL88" s="831"/>
      <c r="AM88" s="831"/>
      <c r="AN88" s="831"/>
      <c r="AO88" s="13"/>
      <c r="AP88" s="13"/>
      <c r="AQ88" s="13"/>
      <c r="AR88" s="13"/>
      <c r="AS88" s="289"/>
      <c r="AT88" s="10"/>
      <c r="AU88" s="10"/>
    </row>
    <row r="89" spans="1:47" ht="30" customHeight="1">
      <c r="A89" s="12"/>
      <c r="B89" s="168"/>
      <c r="C89" s="176"/>
      <c r="D89" s="168"/>
      <c r="E89" s="175"/>
      <c r="F89" s="175"/>
      <c r="G89" s="5"/>
      <c r="H89" s="5"/>
      <c r="I89" s="12"/>
      <c r="J89" s="5"/>
      <c r="K89" s="5"/>
      <c r="L89" s="5"/>
      <c r="M89" s="7"/>
      <c r="N89" s="7"/>
      <c r="O89" s="7"/>
      <c r="P89" s="7"/>
      <c r="Q89" s="8"/>
      <c r="R89" s="7"/>
      <c r="S89" s="17"/>
      <c r="T89" s="6"/>
      <c r="U89" s="6"/>
      <c r="V89" s="20"/>
      <c r="W89" s="6"/>
      <c r="X89" s="6"/>
      <c r="Y89" s="6"/>
      <c r="Z89" s="13"/>
      <c r="AA89" s="13"/>
      <c r="AB89" s="22"/>
      <c r="AC89" s="14"/>
      <c r="AD89" s="13"/>
      <c r="AE89" s="19"/>
      <c r="AF89" s="19"/>
      <c r="AG89" s="19"/>
      <c r="AH89" s="19"/>
      <c r="AI89" s="19"/>
      <c r="AJ89" s="13"/>
      <c r="AK89" s="13"/>
      <c r="AL89" s="831"/>
      <c r="AM89" s="831"/>
      <c r="AN89" s="831"/>
      <c r="AO89" s="13"/>
      <c r="AP89" s="13"/>
      <c r="AQ89" s="13"/>
      <c r="AR89" s="13"/>
      <c r="AS89" s="289"/>
      <c r="AT89" s="10"/>
      <c r="AU89" s="10"/>
    </row>
    <row r="90" spans="1:47" ht="18" customHeight="1">
      <c r="A90" s="12"/>
      <c r="B90" s="153"/>
      <c r="C90" s="178"/>
      <c r="D90" s="175"/>
      <c r="E90" s="175"/>
      <c r="F90" s="175"/>
      <c r="G90" s="5"/>
      <c r="H90" s="5"/>
      <c r="I90" s="12"/>
      <c r="J90" s="5"/>
      <c r="K90" s="5"/>
      <c r="L90" s="5"/>
      <c r="M90" s="7"/>
      <c r="N90" s="7"/>
      <c r="O90" s="7"/>
      <c r="P90" s="7"/>
      <c r="Q90" s="8"/>
      <c r="R90" s="7"/>
      <c r="S90" s="17"/>
      <c r="T90" s="6"/>
      <c r="U90" s="6"/>
      <c r="V90" s="20"/>
      <c r="W90" s="6"/>
      <c r="X90" s="6"/>
      <c r="Y90" s="6"/>
      <c r="Z90" s="13"/>
      <c r="AA90" s="13"/>
      <c r="AB90" s="22"/>
      <c r="AC90" s="14"/>
      <c r="AD90" s="13"/>
      <c r="AE90" s="19"/>
      <c r="AF90" s="19"/>
      <c r="AG90" s="19"/>
      <c r="AH90" s="19"/>
      <c r="AI90" s="19"/>
      <c r="AJ90" s="13"/>
      <c r="AK90" s="13"/>
      <c r="AL90" s="831"/>
      <c r="AM90" s="831"/>
      <c r="AN90" s="831"/>
      <c r="AO90" s="13"/>
      <c r="AP90" s="13"/>
      <c r="AQ90" s="13"/>
      <c r="AR90" s="13"/>
      <c r="AS90" s="289"/>
      <c r="AT90" s="10"/>
      <c r="AU90" s="10"/>
    </row>
    <row r="91" spans="1:47" ht="18" customHeight="1">
      <c r="A91" s="12"/>
      <c r="B91" s="153"/>
      <c r="C91" s="13"/>
      <c r="D91" s="5"/>
      <c r="E91" s="5"/>
      <c r="F91" s="5"/>
      <c r="G91" s="5"/>
      <c r="H91" s="5"/>
      <c r="I91" s="12"/>
      <c r="J91" s="5"/>
      <c r="K91" s="5"/>
      <c r="L91" s="5"/>
      <c r="M91" s="7"/>
      <c r="N91" s="7"/>
      <c r="O91" s="7"/>
      <c r="P91" s="7"/>
      <c r="Q91" s="8"/>
      <c r="R91" s="7"/>
      <c r="S91" s="17"/>
      <c r="T91" s="6"/>
      <c r="U91" s="6"/>
      <c r="V91" s="20"/>
      <c r="W91" s="6"/>
      <c r="X91" s="6"/>
      <c r="Y91" s="6"/>
      <c r="Z91" s="13"/>
      <c r="AA91" s="13"/>
      <c r="AB91" s="22"/>
      <c r="AC91" s="14"/>
      <c r="AD91" s="13"/>
      <c r="AE91" s="19"/>
      <c r="AF91" s="19"/>
      <c r="AG91" s="19"/>
      <c r="AH91" s="19"/>
      <c r="AI91" s="19"/>
      <c r="AJ91" s="13"/>
      <c r="AK91" s="13"/>
      <c r="AL91" s="831"/>
      <c r="AM91" s="831"/>
      <c r="AN91" s="831"/>
      <c r="AO91" s="13"/>
      <c r="AP91" s="13"/>
      <c r="AQ91" s="13"/>
      <c r="AR91" s="13"/>
      <c r="AS91" s="289"/>
      <c r="AT91" s="10"/>
      <c r="AU91" s="10"/>
    </row>
    <row r="92" spans="1:47" ht="18" customHeight="1">
      <c r="A92" s="12"/>
      <c r="B92" s="153"/>
      <c r="C92" s="13"/>
      <c r="D92" s="7"/>
      <c r="E92" s="5"/>
      <c r="F92" s="5"/>
      <c r="G92" s="5"/>
      <c r="H92" s="5"/>
      <c r="I92" s="12"/>
      <c r="J92" s="5"/>
      <c r="K92" s="5"/>
      <c r="L92" s="5"/>
      <c r="M92" s="7"/>
      <c r="N92" s="7"/>
      <c r="O92" s="7"/>
      <c r="P92" s="7"/>
      <c r="Q92" s="8"/>
      <c r="R92" s="7"/>
      <c r="S92" s="17"/>
      <c r="T92" s="6"/>
      <c r="U92" s="6"/>
      <c r="V92" s="20"/>
      <c r="W92" s="6"/>
      <c r="X92" s="6"/>
      <c r="Y92" s="6"/>
      <c r="Z92" s="13"/>
      <c r="AA92" s="13"/>
      <c r="AB92" s="22"/>
      <c r="AC92" s="14"/>
      <c r="AD92" s="13"/>
      <c r="AE92" s="19"/>
      <c r="AF92" s="19"/>
      <c r="AG92" s="19"/>
      <c r="AH92" s="19"/>
      <c r="AI92" s="19"/>
      <c r="AJ92" s="13"/>
      <c r="AK92" s="13"/>
      <c r="AL92" s="831"/>
      <c r="AM92" s="831"/>
      <c r="AN92" s="831"/>
      <c r="AO92" s="13"/>
      <c r="AP92" s="13"/>
      <c r="AQ92" s="13"/>
      <c r="AR92" s="13"/>
      <c r="AS92" s="289"/>
      <c r="AT92" s="10"/>
      <c r="AU92" s="10"/>
    </row>
    <row r="93" spans="1:47" ht="18" customHeight="1">
      <c r="A93" s="12"/>
      <c r="B93" s="153"/>
      <c r="C93" s="13"/>
      <c r="D93" s="5"/>
      <c r="E93" s="5"/>
      <c r="F93" s="5"/>
      <c r="G93" s="5"/>
      <c r="H93" s="5"/>
      <c r="I93" s="12"/>
      <c r="J93" s="5"/>
      <c r="K93" s="5"/>
      <c r="L93" s="5"/>
      <c r="M93" s="7"/>
      <c r="N93" s="7"/>
      <c r="O93" s="7"/>
      <c r="P93" s="7"/>
      <c r="Q93" s="8"/>
      <c r="R93" s="7"/>
      <c r="S93" s="17"/>
      <c r="T93" s="6"/>
      <c r="U93" s="6"/>
      <c r="V93" s="20"/>
      <c r="W93" s="6"/>
      <c r="X93" s="6"/>
      <c r="Y93" s="6"/>
      <c r="Z93" s="13"/>
      <c r="AA93" s="13"/>
      <c r="AB93" s="22"/>
      <c r="AC93" s="14"/>
      <c r="AD93" s="13"/>
      <c r="AE93" s="19"/>
      <c r="AF93" s="19"/>
      <c r="AG93" s="19"/>
      <c r="AH93" s="19"/>
      <c r="AI93" s="19"/>
      <c r="AJ93" s="13"/>
      <c r="AK93" s="13"/>
      <c r="AL93" s="831"/>
      <c r="AM93" s="831"/>
      <c r="AN93" s="831"/>
      <c r="AO93" s="13"/>
      <c r="AP93" s="13"/>
      <c r="AQ93" s="13"/>
      <c r="AR93" s="13"/>
      <c r="AS93" s="289"/>
      <c r="AT93" s="10"/>
      <c r="AU93" s="10"/>
    </row>
    <row r="94" spans="1:47" ht="18" customHeight="1">
      <c r="A94" s="12"/>
      <c r="B94" s="153"/>
      <c r="C94" s="13"/>
      <c r="D94" s="5"/>
      <c r="E94" s="5"/>
      <c r="F94" s="5"/>
      <c r="G94" s="5"/>
      <c r="H94" s="5"/>
      <c r="I94" s="12"/>
      <c r="J94" s="5"/>
      <c r="K94" s="5"/>
      <c r="L94" s="5"/>
      <c r="M94" s="7"/>
      <c r="N94" s="7"/>
      <c r="O94" s="7"/>
      <c r="P94" s="7"/>
      <c r="Q94" s="8"/>
      <c r="R94" s="7"/>
      <c r="S94" s="17"/>
      <c r="T94" s="6"/>
      <c r="U94" s="6"/>
      <c r="V94" s="20"/>
      <c r="W94" s="6"/>
      <c r="X94" s="6"/>
      <c r="Y94" s="6"/>
      <c r="Z94" s="13"/>
      <c r="AA94" s="13"/>
      <c r="AB94" s="22"/>
      <c r="AC94" s="14"/>
      <c r="AD94" s="13"/>
      <c r="AE94" s="19"/>
      <c r="AF94" s="19"/>
      <c r="AG94" s="19"/>
      <c r="AH94" s="19"/>
      <c r="AI94" s="19"/>
      <c r="AJ94" s="13"/>
      <c r="AK94" s="13"/>
      <c r="AL94" s="831"/>
      <c r="AM94" s="831"/>
      <c r="AN94" s="831"/>
      <c r="AO94" s="13"/>
      <c r="AP94" s="13"/>
      <c r="AQ94" s="13"/>
      <c r="AR94" s="13"/>
      <c r="AS94" s="289"/>
      <c r="AT94" s="10"/>
      <c r="AU94" s="10"/>
    </row>
    <row r="95" spans="1:47" ht="18" customHeight="1">
      <c r="A95" s="12"/>
      <c r="B95" s="11"/>
      <c r="C95" s="13"/>
      <c r="D95" s="5"/>
      <c r="E95" s="5"/>
      <c r="F95" s="5"/>
      <c r="G95" s="5"/>
      <c r="H95" s="5"/>
      <c r="I95" s="12"/>
      <c r="J95" s="5"/>
      <c r="K95" s="5"/>
      <c r="L95" s="5"/>
      <c r="M95" s="7"/>
      <c r="N95" s="7"/>
      <c r="O95" s="7"/>
      <c r="P95" s="7"/>
      <c r="Q95" s="8"/>
      <c r="R95" s="7"/>
      <c r="S95" s="17"/>
      <c r="T95" s="6"/>
      <c r="U95" s="6"/>
      <c r="V95" s="20"/>
      <c r="W95" s="6"/>
      <c r="X95" s="6"/>
      <c r="Y95" s="6"/>
      <c r="Z95" s="13"/>
      <c r="AA95" s="13"/>
      <c r="AB95" s="22"/>
      <c r="AC95" s="14"/>
      <c r="AD95" s="13"/>
      <c r="AE95" s="19"/>
      <c r="AF95" s="19"/>
      <c r="AG95" s="19"/>
      <c r="AH95" s="19"/>
      <c r="AI95" s="19"/>
      <c r="AJ95" s="13"/>
      <c r="AK95" s="13"/>
      <c r="AL95" s="831"/>
      <c r="AM95" s="831"/>
      <c r="AN95" s="831"/>
      <c r="AO95" s="13"/>
      <c r="AP95" s="13"/>
      <c r="AQ95" s="13"/>
      <c r="AR95" s="13"/>
      <c r="AS95" s="289"/>
      <c r="AT95" s="10"/>
      <c r="AU95" s="10"/>
    </row>
    <row r="96" spans="1:47" ht="18" customHeight="1">
      <c r="A96" s="12"/>
      <c r="B96" s="11"/>
      <c r="C96" s="13"/>
      <c r="D96" s="5"/>
      <c r="E96" s="5"/>
      <c r="F96" s="5"/>
      <c r="G96" s="5"/>
      <c r="H96" s="5"/>
      <c r="I96" s="12"/>
      <c r="J96" s="5"/>
      <c r="K96" s="5"/>
      <c r="L96" s="5"/>
      <c r="M96" s="7"/>
      <c r="N96" s="7"/>
      <c r="O96" s="7"/>
      <c r="P96" s="7"/>
      <c r="Q96" s="8"/>
      <c r="R96" s="7"/>
      <c r="S96" s="17"/>
      <c r="T96" s="6"/>
      <c r="U96" s="6"/>
      <c r="V96" s="20"/>
      <c r="W96" s="6"/>
      <c r="X96" s="6"/>
      <c r="Y96" s="6"/>
      <c r="Z96" s="13"/>
      <c r="AA96" s="13"/>
      <c r="AB96" s="22"/>
      <c r="AC96" s="14"/>
      <c r="AD96" s="13"/>
      <c r="AE96" s="19"/>
      <c r="AF96" s="19"/>
      <c r="AG96" s="19"/>
      <c r="AH96" s="19"/>
      <c r="AI96" s="19"/>
      <c r="AJ96" s="13"/>
      <c r="AK96" s="13"/>
      <c r="AL96" s="831"/>
      <c r="AM96" s="831"/>
      <c r="AN96" s="831"/>
      <c r="AO96" s="13"/>
      <c r="AP96" s="13"/>
      <c r="AQ96" s="13"/>
      <c r="AR96" s="13"/>
      <c r="AS96" s="289"/>
      <c r="AT96" s="10"/>
      <c r="AU96" s="10"/>
    </row>
    <row r="97" spans="1:47" ht="18" customHeight="1">
      <c r="A97" s="12"/>
      <c r="B97" s="11"/>
      <c r="C97" s="13"/>
      <c r="D97" s="5"/>
      <c r="E97" s="5"/>
      <c r="F97" s="5"/>
      <c r="G97" s="5"/>
      <c r="H97" s="5"/>
      <c r="I97" s="12"/>
      <c r="J97" s="5"/>
      <c r="K97" s="5"/>
      <c r="L97" s="5"/>
      <c r="M97" s="7"/>
      <c r="N97" s="7"/>
      <c r="O97" s="7"/>
      <c r="P97" s="7"/>
      <c r="Q97" s="8"/>
      <c r="R97" s="7"/>
      <c r="S97" s="17"/>
      <c r="T97" s="6"/>
      <c r="U97" s="6"/>
      <c r="V97" s="20"/>
      <c r="W97" s="6"/>
      <c r="X97" s="6"/>
      <c r="Y97" s="6"/>
      <c r="Z97" s="13"/>
      <c r="AA97" s="13"/>
      <c r="AB97" s="22"/>
      <c r="AC97" s="14"/>
      <c r="AD97" s="13"/>
      <c r="AE97" s="19"/>
      <c r="AF97" s="19"/>
      <c r="AG97" s="19"/>
      <c r="AH97" s="19"/>
      <c r="AI97" s="19"/>
      <c r="AJ97" s="13"/>
      <c r="AK97" s="13"/>
      <c r="AL97" s="831"/>
      <c r="AM97" s="831"/>
      <c r="AN97" s="831"/>
      <c r="AO97" s="13"/>
      <c r="AP97" s="13"/>
      <c r="AQ97" s="13"/>
      <c r="AR97" s="13"/>
      <c r="AS97" s="289"/>
      <c r="AT97" s="10"/>
      <c r="AU97" s="10"/>
    </row>
    <row r="98" spans="1:47" ht="18" customHeight="1">
      <c r="A98" s="12"/>
      <c r="B98" s="11"/>
      <c r="C98" s="13"/>
      <c r="D98" s="5"/>
      <c r="E98" s="5"/>
      <c r="F98" s="5"/>
      <c r="G98" s="5"/>
      <c r="H98" s="5"/>
      <c r="I98" s="12"/>
      <c r="J98" s="5"/>
      <c r="K98" s="5"/>
      <c r="L98" s="5"/>
      <c r="M98" s="7"/>
      <c r="N98" s="7"/>
      <c r="O98" s="7"/>
      <c r="P98" s="7"/>
      <c r="Q98" s="8"/>
      <c r="R98" s="7"/>
      <c r="S98" s="17"/>
      <c r="T98" s="6"/>
      <c r="U98" s="6"/>
      <c r="V98" s="20"/>
      <c r="W98" s="6"/>
      <c r="X98" s="6"/>
      <c r="Y98" s="6"/>
      <c r="Z98" s="13"/>
      <c r="AA98" s="13"/>
      <c r="AB98" s="22"/>
      <c r="AC98" s="14"/>
      <c r="AD98" s="13"/>
      <c r="AE98" s="19"/>
      <c r="AF98" s="19"/>
      <c r="AG98" s="19"/>
      <c r="AH98" s="19"/>
      <c r="AI98" s="19"/>
      <c r="AJ98" s="13"/>
      <c r="AK98" s="13"/>
      <c r="AL98" s="831"/>
      <c r="AM98" s="831"/>
      <c r="AN98" s="831"/>
      <c r="AO98" s="13"/>
      <c r="AP98" s="13"/>
      <c r="AQ98" s="13"/>
      <c r="AR98" s="13"/>
      <c r="AS98" s="289"/>
      <c r="AT98" s="10"/>
      <c r="AU98" s="10"/>
    </row>
    <row r="99" spans="1:47" ht="18" customHeight="1">
      <c r="A99" s="12"/>
      <c r="B99" s="11"/>
      <c r="C99" s="13"/>
      <c r="D99" s="5"/>
      <c r="E99" s="5"/>
      <c r="F99" s="5"/>
      <c r="G99" s="5"/>
      <c r="H99" s="5"/>
      <c r="I99" s="12"/>
      <c r="J99" s="5"/>
      <c r="K99" s="5"/>
      <c r="L99" s="5"/>
      <c r="M99" s="7"/>
      <c r="N99" s="7"/>
      <c r="O99" s="7"/>
      <c r="P99" s="7"/>
      <c r="Q99" s="8"/>
      <c r="R99" s="7"/>
      <c r="S99" s="17"/>
      <c r="T99" s="6"/>
      <c r="U99" s="6"/>
      <c r="V99" s="20"/>
      <c r="W99" s="6"/>
      <c r="X99" s="6"/>
      <c r="Y99" s="6"/>
      <c r="Z99" s="13"/>
      <c r="AA99" s="13"/>
      <c r="AB99" s="22"/>
      <c r="AC99" s="14"/>
      <c r="AD99" s="13"/>
      <c r="AE99" s="19"/>
      <c r="AF99" s="19"/>
      <c r="AG99" s="19"/>
      <c r="AH99" s="19"/>
      <c r="AI99" s="19"/>
      <c r="AJ99" s="13"/>
      <c r="AK99" s="13"/>
      <c r="AL99" s="831"/>
      <c r="AM99" s="831"/>
      <c r="AN99" s="831"/>
      <c r="AO99" s="13"/>
      <c r="AP99" s="13"/>
      <c r="AQ99" s="13"/>
      <c r="AR99" s="13"/>
      <c r="AS99" s="289"/>
      <c r="AT99" s="10"/>
      <c r="AU99" s="10"/>
    </row>
    <row r="100" spans="1:47" ht="18" customHeight="1">
      <c r="A100" s="12"/>
      <c r="B100" s="11"/>
      <c r="C100" s="13"/>
      <c r="D100" s="5"/>
      <c r="E100" s="5"/>
      <c r="F100" s="5"/>
      <c r="G100" s="5"/>
      <c r="H100" s="5"/>
      <c r="I100" s="12"/>
      <c r="J100" s="5"/>
      <c r="K100" s="5"/>
      <c r="L100" s="5"/>
      <c r="M100" s="7"/>
      <c r="N100" s="7"/>
      <c r="O100" s="7"/>
      <c r="P100" s="7"/>
      <c r="Q100" s="8"/>
      <c r="R100" s="7"/>
      <c r="S100" s="17"/>
      <c r="T100" s="6"/>
      <c r="U100" s="6"/>
      <c r="V100" s="20"/>
      <c r="W100" s="6"/>
      <c r="X100" s="6"/>
      <c r="Y100" s="6"/>
      <c r="Z100" s="13"/>
      <c r="AA100" s="13"/>
      <c r="AB100" s="22"/>
      <c r="AC100" s="14"/>
      <c r="AD100" s="13"/>
      <c r="AE100" s="19"/>
      <c r="AF100" s="19"/>
      <c r="AG100" s="19"/>
      <c r="AH100" s="19"/>
      <c r="AI100" s="19"/>
      <c r="AJ100" s="13"/>
      <c r="AK100" s="13"/>
      <c r="AL100" s="831"/>
      <c r="AM100" s="831"/>
      <c r="AN100" s="831"/>
      <c r="AO100" s="13"/>
      <c r="AP100" s="13"/>
      <c r="AQ100" s="13"/>
      <c r="AR100" s="13"/>
      <c r="AS100" s="289"/>
      <c r="AT100" s="10"/>
      <c r="AU100" s="10"/>
    </row>
    <row r="101" spans="1:47" ht="18" customHeight="1">
      <c r="A101" s="12"/>
      <c r="B101" s="11"/>
      <c r="C101" s="13"/>
      <c r="D101" s="5"/>
      <c r="E101" s="5"/>
      <c r="F101" s="5"/>
      <c r="G101" s="5"/>
      <c r="H101" s="5"/>
      <c r="I101" s="12"/>
      <c r="J101" s="5"/>
      <c r="K101" s="5"/>
      <c r="L101" s="5"/>
      <c r="M101" s="7"/>
      <c r="N101" s="7"/>
      <c r="O101" s="7"/>
      <c r="P101" s="7"/>
      <c r="Q101" s="8"/>
      <c r="R101" s="7"/>
      <c r="S101" s="17"/>
      <c r="T101" s="6"/>
      <c r="U101" s="6"/>
      <c r="V101" s="20"/>
      <c r="W101" s="6"/>
      <c r="X101" s="6"/>
      <c r="Y101" s="6"/>
      <c r="Z101" s="13"/>
      <c r="AA101" s="13"/>
      <c r="AB101" s="22"/>
      <c r="AC101" s="14"/>
      <c r="AD101" s="13"/>
      <c r="AE101" s="19"/>
      <c r="AF101" s="19"/>
      <c r="AG101" s="19"/>
      <c r="AH101" s="19"/>
      <c r="AI101" s="19"/>
      <c r="AJ101" s="13"/>
      <c r="AK101" s="13"/>
      <c r="AL101" s="831"/>
      <c r="AM101" s="831"/>
      <c r="AN101" s="831"/>
      <c r="AO101" s="13"/>
      <c r="AP101" s="13"/>
      <c r="AQ101" s="13"/>
      <c r="AR101" s="13"/>
      <c r="AS101" s="289"/>
      <c r="AT101" s="10"/>
      <c r="AU101" s="10"/>
    </row>
    <row r="102" spans="1:47" ht="18" customHeight="1">
      <c r="A102" s="12"/>
      <c r="B102" s="11"/>
      <c r="C102" s="13"/>
      <c r="D102" s="5"/>
      <c r="E102" s="5"/>
      <c r="F102" s="5"/>
      <c r="G102" s="5"/>
      <c r="H102" s="5"/>
      <c r="I102" s="12"/>
      <c r="J102" s="5"/>
      <c r="K102" s="5"/>
      <c r="L102" s="5"/>
      <c r="M102" s="7"/>
      <c r="N102" s="7"/>
      <c r="O102" s="7"/>
      <c r="P102" s="7"/>
      <c r="Q102" s="8"/>
      <c r="R102" s="7"/>
      <c r="S102" s="17"/>
      <c r="T102" s="6"/>
      <c r="U102" s="6"/>
      <c r="V102" s="20"/>
      <c r="W102" s="6"/>
      <c r="X102" s="6"/>
      <c r="Y102" s="6"/>
      <c r="Z102" s="13"/>
      <c r="AA102" s="13"/>
      <c r="AB102" s="22"/>
      <c r="AC102" s="14"/>
      <c r="AD102" s="13"/>
      <c r="AE102" s="19"/>
      <c r="AF102" s="19"/>
      <c r="AG102" s="19"/>
      <c r="AH102" s="19"/>
      <c r="AI102" s="19"/>
      <c r="AJ102" s="13"/>
      <c r="AK102" s="13"/>
      <c r="AL102" s="831"/>
      <c r="AM102" s="831"/>
      <c r="AN102" s="831"/>
      <c r="AO102" s="13"/>
      <c r="AP102" s="13"/>
      <c r="AQ102" s="13"/>
      <c r="AR102" s="13"/>
      <c r="AS102" s="289"/>
      <c r="AT102" s="10"/>
      <c r="AU102" s="10"/>
    </row>
    <row r="103" spans="1:47" ht="18" customHeight="1">
      <c r="A103" s="12"/>
      <c r="B103" s="11"/>
      <c r="C103" s="13"/>
      <c r="D103" s="5"/>
      <c r="E103" s="5"/>
      <c r="F103" s="5"/>
      <c r="G103" s="5"/>
      <c r="H103" s="5"/>
      <c r="I103" s="12"/>
      <c r="J103" s="5"/>
      <c r="K103" s="5"/>
      <c r="L103" s="5"/>
      <c r="M103" s="7"/>
      <c r="N103" s="7"/>
      <c r="O103" s="7"/>
      <c r="P103" s="7"/>
      <c r="Q103" s="8"/>
      <c r="R103" s="7"/>
      <c r="S103" s="17"/>
      <c r="T103" s="6"/>
      <c r="U103" s="6"/>
      <c r="V103" s="20"/>
      <c r="W103" s="6"/>
      <c r="X103" s="6"/>
      <c r="Y103" s="6"/>
      <c r="Z103" s="13"/>
      <c r="AA103" s="13"/>
      <c r="AB103" s="22"/>
      <c r="AC103" s="14"/>
      <c r="AD103" s="13"/>
      <c r="AE103" s="19"/>
      <c r="AF103" s="19"/>
      <c r="AG103" s="19"/>
      <c r="AH103" s="19"/>
      <c r="AI103" s="19"/>
      <c r="AJ103" s="13"/>
      <c r="AK103" s="13"/>
      <c r="AL103" s="831"/>
      <c r="AM103" s="831"/>
      <c r="AN103" s="831"/>
      <c r="AO103" s="13"/>
      <c r="AP103" s="13"/>
      <c r="AQ103" s="13"/>
      <c r="AR103" s="13"/>
      <c r="AS103" s="289"/>
      <c r="AT103" s="10"/>
      <c r="AU103" s="10"/>
    </row>
    <row r="104" spans="1:47" ht="18" customHeight="1">
      <c r="A104" s="12"/>
      <c r="B104" s="11"/>
      <c r="C104" s="13"/>
      <c r="D104" s="5"/>
      <c r="E104" s="5"/>
      <c r="F104" s="5"/>
      <c r="G104" s="5"/>
      <c r="H104" s="5"/>
      <c r="I104" s="12"/>
      <c r="J104" s="5"/>
      <c r="K104" s="5"/>
      <c r="L104" s="5"/>
      <c r="M104" s="7"/>
      <c r="N104" s="7"/>
      <c r="O104" s="7"/>
      <c r="P104" s="7"/>
      <c r="Q104" s="8"/>
      <c r="R104" s="7"/>
      <c r="S104" s="17"/>
      <c r="T104" s="6"/>
      <c r="U104" s="6"/>
      <c r="V104" s="20"/>
      <c r="W104" s="6"/>
      <c r="X104" s="6"/>
      <c r="Y104" s="6"/>
      <c r="Z104" s="13"/>
      <c r="AA104" s="13"/>
      <c r="AB104" s="22"/>
      <c r="AC104" s="14"/>
      <c r="AD104" s="13"/>
      <c r="AE104" s="19"/>
      <c r="AF104" s="19"/>
      <c r="AG104" s="19"/>
      <c r="AH104" s="19"/>
      <c r="AI104" s="19"/>
      <c r="AJ104" s="13"/>
      <c r="AK104" s="13"/>
      <c r="AL104" s="831"/>
      <c r="AM104" s="831"/>
      <c r="AN104" s="831"/>
      <c r="AO104" s="13"/>
      <c r="AP104" s="13"/>
      <c r="AQ104" s="13"/>
      <c r="AR104" s="13"/>
      <c r="AS104" s="289"/>
      <c r="AT104" s="10"/>
      <c r="AU104" s="10"/>
    </row>
    <row r="105" spans="1:47" ht="18" customHeight="1">
      <c r="A105" s="12"/>
      <c r="B105" s="11"/>
      <c r="C105" s="13"/>
      <c r="D105" s="5"/>
      <c r="E105" s="5"/>
      <c r="F105" s="5"/>
      <c r="G105" s="5"/>
      <c r="H105" s="5"/>
      <c r="I105" s="12"/>
      <c r="J105" s="5"/>
      <c r="K105" s="5"/>
      <c r="L105" s="5"/>
      <c r="M105" s="7"/>
      <c r="N105" s="7"/>
      <c r="O105" s="7"/>
      <c r="P105" s="7"/>
      <c r="Q105" s="8"/>
      <c r="R105" s="7"/>
      <c r="S105" s="17"/>
      <c r="T105" s="6"/>
      <c r="U105" s="6"/>
      <c r="V105" s="20"/>
      <c r="W105" s="6"/>
      <c r="X105" s="6"/>
      <c r="Y105" s="6"/>
      <c r="Z105" s="13"/>
      <c r="AA105" s="13"/>
      <c r="AB105" s="22"/>
      <c r="AC105" s="14"/>
      <c r="AD105" s="13"/>
      <c r="AE105" s="19"/>
      <c r="AF105" s="19"/>
      <c r="AG105" s="19"/>
      <c r="AH105" s="19"/>
      <c r="AI105" s="19"/>
      <c r="AJ105" s="13"/>
      <c r="AK105" s="13"/>
      <c r="AL105" s="831"/>
      <c r="AM105" s="831"/>
      <c r="AN105" s="831"/>
      <c r="AO105" s="13"/>
      <c r="AP105" s="13"/>
      <c r="AQ105" s="13"/>
      <c r="AR105" s="13"/>
      <c r="AS105" s="289"/>
      <c r="AT105" s="10"/>
      <c r="AU105" s="10"/>
    </row>
    <row r="106" spans="1:47" ht="18" customHeight="1">
      <c r="A106" s="12"/>
      <c r="B106" s="11"/>
      <c r="C106" s="13"/>
      <c r="D106" s="5"/>
      <c r="E106" s="5"/>
      <c r="F106" s="5"/>
      <c r="G106" s="5"/>
      <c r="H106" s="5"/>
      <c r="I106" s="12"/>
      <c r="J106" s="5"/>
      <c r="K106" s="5"/>
      <c r="L106" s="5"/>
      <c r="M106" s="7"/>
      <c r="N106" s="7"/>
      <c r="O106" s="7"/>
      <c r="P106" s="7"/>
      <c r="Q106" s="8"/>
      <c r="R106" s="7"/>
      <c r="S106" s="17"/>
      <c r="T106" s="6"/>
      <c r="U106" s="6"/>
      <c r="V106" s="20"/>
      <c r="W106" s="6"/>
      <c r="X106" s="6"/>
      <c r="Y106" s="6"/>
      <c r="Z106" s="13"/>
      <c r="AA106" s="13"/>
      <c r="AB106" s="22"/>
      <c r="AC106" s="14"/>
      <c r="AD106" s="13"/>
      <c r="AE106" s="19"/>
      <c r="AF106" s="19"/>
      <c r="AG106" s="19"/>
      <c r="AH106" s="19"/>
      <c r="AI106" s="19"/>
      <c r="AJ106" s="13"/>
      <c r="AK106" s="13"/>
      <c r="AL106" s="831"/>
      <c r="AM106" s="831"/>
      <c r="AN106" s="831"/>
      <c r="AO106" s="13"/>
      <c r="AP106" s="13"/>
      <c r="AQ106" s="13"/>
      <c r="AR106" s="13"/>
      <c r="AS106" s="289"/>
      <c r="AT106" s="10"/>
      <c r="AU106" s="10"/>
    </row>
    <row r="107" spans="1:47" ht="18" customHeight="1">
      <c r="A107" s="12"/>
      <c r="B107" s="11"/>
      <c r="C107" s="13"/>
      <c r="D107" s="5"/>
      <c r="E107" s="5"/>
      <c r="F107" s="5"/>
      <c r="G107" s="5"/>
      <c r="H107" s="5"/>
      <c r="I107" s="12"/>
      <c r="J107" s="5"/>
      <c r="K107" s="5"/>
      <c r="L107" s="5"/>
      <c r="M107" s="7"/>
      <c r="N107" s="7"/>
      <c r="O107" s="7"/>
      <c r="P107" s="7"/>
      <c r="Q107" s="8"/>
      <c r="R107" s="7"/>
      <c r="S107" s="17"/>
      <c r="T107" s="6"/>
      <c r="U107" s="6"/>
      <c r="V107" s="20"/>
      <c r="W107" s="6"/>
      <c r="X107" s="6"/>
      <c r="Y107" s="6"/>
      <c r="Z107" s="13"/>
      <c r="AA107" s="13"/>
      <c r="AB107" s="22"/>
      <c r="AC107" s="14"/>
      <c r="AD107" s="13"/>
      <c r="AE107" s="19"/>
      <c r="AF107" s="19"/>
      <c r="AG107" s="19"/>
      <c r="AH107" s="19"/>
      <c r="AI107" s="19"/>
      <c r="AJ107" s="13"/>
      <c r="AK107" s="13"/>
      <c r="AL107" s="831"/>
      <c r="AM107" s="831"/>
      <c r="AN107" s="831"/>
      <c r="AO107" s="13"/>
      <c r="AP107" s="13"/>
      <c r="AQ107" s="13"/>
      <c r="AR107" s="13"/>
      <c r="AS107" s="289"/>
      <c r="AT107" s="10"/>
      <c r="AU107" s="10"/>
    </row>
    <row r="108" spans="1:47" ht="18" customHeight="1">
      <c r="A108" s="12"/>
      <c r="B108" s="11"/>
      <c r="C108" s="13"/>
      <c r="D108" s="5"/>
      <c r="E108" s="5"/>
      <c r="F108" s="5"/>
      <c r="G108" s="5"/>
      <c r="H108" s="5"/>
      <c r="I108" s="12"/>
      <c r="J108" s="5"/>
      <c r="K108" s="5"/>
      <c r="L108" s="5"/>
      <c r="M108" s="7"/>
      <c r="N108" s="7"/>
      <c r="O108" s="7"/>
      <c r="P108" s="7"/>
      <c r="Q108" s="8"/>
      <c r="R108" s="7"/>
      <c r="S108" s="17"/>
      <c r="T108" s="6"/>
      <c r="U108" s="6"/>
      <c r="V108" s="20"/>
      <c r="W108" s="6"/>
      <c r="X108" s="6"/>
      <c r="Y108" s="6"/>
      <c r="Z108" s="13"/>
      <c r="AA108" s="13"/>
      <c r="AB108" s="22"/>
      <c r="AC108" s="14"/>
      <c r="AD108" s="13"/>
      <c r="AE108" s="19"/>
      <c r="AF108" s="19"/>
      <c r="AG108" s="19"/>
      <c r="AH108" s="19"/>
      <c r="AI108" s="19"/>
      <c r="AJ108" s="13"/>
      <c r="AK108" s="13"/>
      <c r="AL108" s="831"/>
      <c r="AM108" s="831"/>
      <c r="AN108" s="831"/>
      <c r="AO108" s="13"/>
      <c r="AP108" s="13"/>
      <c r="AQ108" s="13"/>
      <c r="AR108" s="13"/>
      <c r="AS108" s="289"/>
      <c r="AT108" s="10"/>
      <c r="AU108" s="10"/>
    </row>
    <row r="109" spans="1:47" ht="18" customHeight="1">
      <c r="A109" s="12"/>
      <c r="B109" s="11"/>
      <c r="C109" s="13"/>
      <c r="D109" s="5"/>
      <c r="E109" s="5"/>
      <c r="F109" s="5"/>
      <c r="G109" s="5"/>
      <c r="H109" s="5"/>
      <c r="I109" s="12"/>
      <c r="J109" s="5"/>
      <c r="K109" s="5"/>
      <c r="L109" s="5"/>
      <c r="M109" s="7"/>
      <c r="N109" s="7"/>
      <c r="O109" s="7"/>
      <c r="P109" s="7"/>
      <c r="Q109" s="8"/>
      <c r="R109" s="7"/>
      <c r="S109" s="17"/>
      <c r="T109" s="6"/>
      <c r="U109" s="6"/>
      <c r="V109" s="20"/>
      <c r="W109" s="6"/>
      <c r="X109" s="6"/>
      <c r="Y109" s="6"/>
      <c r="Z109" s="13"/>
      <c r="AA109" s="13"/>
      <c r="AB109" s="22"/>
      <c r="AC109" s="14"/>
      <c r="AD109" s="13"/>
      <c r="AE109" s="19"/>
      <c r="AF109" s="19"/>
      <c r="AG109" s="19"/>
      <c r="AH109" s="19"/>
      <c r="AI109" s="19"/>
      <c r="AJ109" s="13"/>
      <c r="AK109" s="13"/>
      <c r="AL109" s="831"/>
      <c r="AM109" s="831"/>
      <c r="AN109" s="831"/>
      <c r="AO109" s="13"/>
      <c r="AP109" s="13"/>
      <c r="AQ109" s="13"/>
      <c r="AR109" s="13"/>
      <c r="AS109" s="289"/>
      <c r="AT109" s="10"/>
      <c r="AU109" s="10"/>
    </row>
    <row r="110" spans="1:47" ht="18" customHeight="1">
      <c r="A110" s="12"/>
      <c r="B110" s="11"/>
      <c r="C110" s="13"/>
      <c r="D110" s="5"/>
      <c r="E110" s="5"/>
      <c r="F110" s="5"/>
      <c r="G110" s="5"/>
      <c r="H110" s="5"/>
      <c r="I110" s="12"/>
      <c r="J110" s="5"/>
      <c r="K110" s="5"/>
      <c r="L110" s="5"/>
      <c r="M110" s="7"/>
      <c r="N110" s="7"/>
      <c r="O110" s="7"/>
      <c r="P110" s="7"/>
      <c r="Q110" s="8"/>
      <c r="R110" s="7"/>
      <c r="S110" s="17"/>
      <c r="T110" s="6"/>
      <c r="U110" s="6"/>
      <c r="V110" s="20"/>
      <c r="W110" s="6"/>
      <c r="X110" s="6"/>
      <c r="Y110" s="6"/>
      <c r="Z110" s="13"/>
      <c r="AA110" s="13"/>
      <c r="AB110" s="22"/>
      <c r="AC110" s="14"/>
      <c r="AD110" s="13"/>
      <c r="AE110" s="19"/>
      <c r="AF110" s="19"/>
      <c r="AG110" s="19"/>
      <c r="AH110" s="19"/>
      <c r="AI110" s="19"/>
      <c r="AJ110" s="13"/>
      <c r="AK110" s="13"/>
      <c r="AL110" s="831"/>
      <c r="AM110" s="831"/>
      <c r="AN110" s="831"/>
      <c r="AO110" s="13"/>
      <c r="AP110" s="13"/>
      <c r="AQ110" s="13"/>
      <c r="AR110" s="13"/>
      <c r="AS110" s="289"/>
      <c r="AT110" s="10"/>
      <c r="AU110" s="10"/>
    </row>
    <row r="111" spans="1:47" ht="18" customHeight="1">
      <c r="A111" s="12"/>
      <c r="B111" s="11"/>
      <c r="C111" s="13"/>
      <c r="D111" s="5"/>
      <c r="E111" s="5"/>
      <c r="F111" s="5"/>
      <c r="G111" s="5"/>
      <c r="H111" s="5"/>
      <c r="I111" s="12"/>
      <c r="J111" s="5"/>
      <c r="K111" s="5"/>
      <c r="L111" s="5"/>
      <c r="M111" s="7"/>
      <c r="N111" s="7"/>
      <c r="O111" s="7"/>
      <c r="P111" s="7"/>
      <c r="Q111" s="8"/>
      <c r="R111" s="7"/>
      <c r="S111" s="17"/>
      <c r="T111" s="6"/>
      <c r="U111" s="6"/>
      <c r="V111" s="20"/>
      <c r="W111" s="6"/>
      <c r="X111" s="6"/>
      <c r="Y111" s="6"/>
      <c r="Z111" s="13"/>
      <c r="AA111" s="13"/>
      <c r="AB111" s="22"/>
      <c r="AC111" s="14"/>
      <c r="AD111" s="13"/>
      <c r="AE111" s="19"/>
      <c r="AF111" s="19"/>
      <c r="AG111" s="19"/>
      <c r="AH111" s="19"/>
      <c r="AI111" s="19"/>
      <c r="AJ111" s="13"/>
      <c r="AK111" s="13"/>
      <c r="AL111" s="831"/>
      <c r="AM111" s="831"/>
      <c r="AN111" s="831"/>
      <c r="AO111" s="13"/>
      <c r="AP111" s="13"/>
      <c r="AQ111" s="13"/>
      <c r="AR111" s="13"/>
      <c r="AS111" s="289"/>
      <c r="AT111" s="10"/>
      <c r="AU111" s="10"/>
    </row>
    <row r="112" spans="1:47" ht="18" customHeight="1">
      <c r="A112" s="12"/>
      <c r="B112" s="11"/>
      <c r="C112" s="13"/>
      <c r="D112" s="5"/>
      <c r="E112" s="5"/>
      <c r="F112" s="5"/>
      <c r="G112" s="5"/>
      <c r="H112" s="5"/>
      <c r="I112" s="12"/>
      <c r="J112" s="5"/>
      <c r="K112" s="5"/>
      <c r="L112" s="5"/>
      <c r="M112" s="7"/>
      <c r="N112" s="7"/>
      <c r="O112" s="7"/>
      <c r="P112" s="7"/>
      <c r="Q112" s="8"/>
      <c r="R112" s="7"/>
      <c r="S112" s="17"/>
      <c r="T112" s="6"/>
      <c r="U112" s="6"/>
      <c r="V112" s="20"/>
      <c r="W112" s="6"/>
      <c r="X112" s="6"/>
      <c r="Y112" s="6"/>
      <c r="Z112" s="13"/>
      <c r="AA112" s="13"/>
      <c r="AB112" s="22"/>
      <c r="AC112" s="14"/>
      <c r="AD112" s="13"/>
      <c r="AE112" s="19"/>
      <c r="AF112" s="19"/>
      <c r="AG112" s="19"/>
      <c r="AH112" s="19"/>
      <c r="AI112" s="19"/>
      <c r="AJ112" s="13"/>
      <c r="AK112" s="13"/>
      <c r="AL112" s="831"/>
      <c r="AM112" s="831"/>
      <c r="AN112" s="831"/>
      <c r="AO112" s="13"/>
      <c r="AP112" s="13"/>
      <c r="AQ112" s="13"/>
      <c r="AR112" s="13"/>
      <c r="AS112" s="289"/>
      <c r="AT112" s="10"/>
      <c r="AU112" s="10"/>
    </row>
    <row r="113" spans="1:47" ht="18" customHeight="1">
      <c r="A113" s="12"/>
      <c r="B113" s="11"/>
      <c r="C113" s="13"/>
      <c r="D113" s="5"/>
      <c r="E113" s="5"/>
      <c r="F113" s="5"/>
      <c r="G113" s="5"/>
      <c r="H113" s="5"/>
      <c r="I113" s="12"/>
      <c r="J113" s="5"/>
      <c r="K113" s="5"/>
      <c r="L113" s="5"/>
      <c r="M113" s="7"/>
      <c r="N113" s="7"/>
      <c r="O113" s="7"/>
      <c r="P113" s="7"/>
      <c r="Q113" s="8"/>
      <c r="R113" s="7"/>
      <c r="S113" s="17"/>
      <c r="T113" s="6"/>
      <c r="U113" s="6"/>
      <c r="V113" s="20"/>
      <c r="W113" s="6"/>
      <c r="X113" s="6"/>
      <c r="Y113" s="6"/>
      <c r="Z113" s="13"/>
      <c r="AA113" s="13"/>
      <c r="AB113" s="22"/>
      <c r="AC113" s="14"/>
      <c r="AD113" s="13"/>
      <c r="AE113" s="19"/>
      <c r="AF113" s="19"/>
      <c r="AG113" s="19"/>
      <c r="AH113" s="19"/>
      <c r="AI113" s="19"/>
      <c r="AJ113" s="13"/>
      <c r="AK113" s="13"/>
      <c r="AL113" s="831"/>
      <c r="AM113" s="831"/>
      <c r="AN113" s="831"/>
      <c r="AO113" s="13"/>
      <c r="AP113" s="13"/>
      <c r="AQ113" s="13"/>
      <c r="AR113" s="13"/>
      <c r="AS113" s="289"/>
      <c r="AT113" s="10"/>
      <c r="AU113" s="10"/>
    </row>
    <row r="114" spans="1:47" ht="18" customHeight="1">
      <c r="A114" s="12"/>
      <c r="B114" s="11"/>
      <c r="C114" s="13"/>
      <c r="D114" s="5"/>
      <c r="E114" s="5"/>
      <c r="F114" s="5"/>
      <c r="G114" s="5"/>
      <c r="H114" s="5"/>
      <c r="I114" s="12"/>
      <c r="J114" s="5"/>
      <c r="K114" s="5"/>
      <c r="L114" s="5"/>
      <c r="M114" s="7"/>
      <c r="N114" s="7"/>
      <c r="O114" s="7"/>
      <c r="P114" s="7"/>
      <c r="Q114" s="8"/>
      <c r="R114" s="7"/>
      <c r="S114" s="17"/>
      <c r="T114" s="6"/>
      <c r="U114" s="6"/>
      <c r="V114" s="20"/>
      <c r="W114" s="6"/>
      <c r="X114" s="6"/>
      <c r="Y114" s="6"/>
      <c r="Z114" s="13"/>
      <c r="AA114" s="13"/>
      <c r="AB114" s="22"/>
      <c r="AC114" s="14"/>
      <c r="AD114" s="13"/>
      <c r="AE114" s="19"/>
      <c r="AF114" s="19"/>
      <c r="AG114" s="19"/>
      <c r="AH114" s="19"/>
      <c r="AI114" s="19"/>
      <c r="AJ114" s="13"/>
      <c r="AK114" s="13"/>
      <c r="AL114" s="831"/>
      <c r="AM114" s="831"/>
      <c r="AN114" s="831"/>
      <c r="AO114" s="13"/>
      <c r="AP114" s="13"/>
      <c r="AQ114" s="13"/>
      <c r="AR114" s="13"/>
      <c r="AS114" s="289"/>
      <c r="AT114" s="10"/>
      <c r="AU114" s="10"/>
    </row>
    <row r="115" spans="1:47" ht="18" customHeight="1">
      <c r="A115" s="12"/>
      <c r="B115" s="11"/>
      <c r="C115" s="13"/>
      <c r="D115" s="5"/>
      <c r="E115" s="5"/>
      <c r="F115" s="5"/>
      <c r="G115" s="5"/>
      <c r="H115" s="5"/>
      <c r="I115" s="12"/>
      <c r="J115" s="5"/>
      <c r="K115" s="5"/>
      <c r="L115" s="5"/>
      <c r="M115" s="7"/>
      <c r="N115" s="7"/>
      <c r="O115" s="7"/>
      <c r="P115" s="7"/>
      <c r="Q115" s="8"/>
      <c r="R115" s="7"/>
      <c r="S115" s="17"/>
      <c r="T115" s="6"/>
      <c r="U115" s="6"/>
      <c r="V115" s="20"/>
      <c r="W115" s="6"/>
      <c r="X115" s="6"/>
      <c r="Y115" s="6"/>
      <c r="Z115" s="13"/>
      <c r="AA115" s="13"/>
      <c r="AB115" s="22"/>
      <c r="AC115" s="14"/>
      <c r="AD115" s="13"/>
      <c r="AE115" s="19"/>
      <c r="AF115" s="19"/>
      <c r="AG115" s="19"/>
      <c r="AH115" s="19"/>
      <c r="AI115" s="19"/>
      <c r="AJ115" s="13"/>
      <c r="AK115" s="13"/>
      <c r="AL115" s="831"/>
      <c r="AM115" s="831"/>
      <c r="AN115" s="831"/>
      <c r="AO115" s="13"/>
      <c r="AP115" s="13"/>
      <c r="AQ115" s="13"/>
      <c r="AR115" s="13"/>
      <c r="AS115" s="289"/>
      <c r="AT115" s="10"/>
      <c r="AU115" s="10"/>
    </row>
    <row r="116" spans="1:47" ht="18" customHeight="1">
      <c r="A116" s="12"/>
      <c r="B116" s="10"/>
      <c r="C116" s="13"/>
      <c r="D116" s="5"/>
      <c r="E116" s="5"/>
      <c r="F116" s="5"/>
      <c r="G116" s="5"/>
      <c r="H116" s="5"/>
      <c r="I116" s="12"/>
      <c r="J116" s="5"/>
      <c r="K116" s="5"/>
      <c r="L116" s="5"/>
      <c r="M116" s="7"/>
      <c r="N116" s="7"/>
      <c r="O116" s="7"/>
      <c r="P116" s="7"/>
      <c r="Q116" s="8"/>
      <c r="R116" s="7"/>
      <c r="S116" s="17"/>
      <c r="T116" s="6"/>
      <c r="U116" s="6"/>
      <c r="V116" s="20"/>
      <c r="W116" s="6"/>
      <c r="X116" s="6"/>
      <c r="Y116" s="6"/>
      <c r="Z116" s="13"/>
      <c r="AA116" s="13"/>
      <c r="AB116" s="22"/>
      <c r="AC116" s="14"/>
      <c r="AD116" s="13"/>
      <c r="AE116" s="19"/>
      <c r="AF116" s="19"/>
      <c r="AG116" s="19"/>
      <c r="AH116" s="19"/>
      <c r="AI116" s="19"/>
      <c r="AJ116" s="13"/>
      <c r="AK116" s="13"/>
      <c r="AL116" s="831"/>
      <c r="AM116" s="831"/>
      <c r="AN116" s="831"/>
      <c r="AO116" s="13"/>
      <c r="AP116" s="13"/>
      <c r="AQ116" s="13"/>
      <c r="AR116" s="13"/>
      <c r="AS116" s="289"/>
      <c r="AT116" s="10"/>
      <c r="AU116" s="10"/>
    </row>
    <row r="117" spans="1:47" ht="18" customHeight="1">
      <c r="A117" s="12"/>
      <c r="B117" s="10"/>
      <c r="C117" s="13"/>
      <c r="D117" s="5"/>
      <c r="E117" s="5"/>
      <c r="F117" s="5"/>
      <c r="G117" s="5"/>
      <c r="H117" s="5"/>
      <c r="I117" s="12"/>
      <c r="J117" s="5"/>
      <c r="K117" s="5"/>
      <c r="L117" s="5"/>
      <c r="M117" s="7"/>
      <c r="N117" s="7"/>
      <c r="O117" s="7"/>
      <c r="P117" s="7"/>
      <c r="Q117" s="8"/>
      <c r="R117" s="7"/>
      <c r="S117" s="17"/>
      <c r="T117" s="6"/>
      <c r="U117" s="6"/>
      <c r="V117" s="20"/>
      <c r="W117" s="6"/>
      <c r="X117" s="6"/>
      <c r="Y117" s="6"/>
      <c r="Z117" s="13"/>
      <c r="AA117" s="13"/>
      <c r="AB117" s="22"/>
      <c r="AC117" s="14"/>
      <c r="AD117" s="13"/>
      <c r="AE117" s="19"/>
      <c r="AF117" s="19"/>
      <c r="AG117" s="19"/>
      <c r="AH117" s="19"/>
      <c r="AI117" s="19"/>
      <c r="AJ117" s="13"/>
      <c r="AK117" s="13"/>
      <c r="AL117" s="831"/>
      <c r="AM117" s="831"/>
      <c r="AN117" s="831"/>
      <c r="AO117" s="13"/>
      <c r="AP117" s="13"/>
      <c r="AQ117" s="13"/>
      <c r="AR117" s="13"/>
      <c r="AS117" s="289"/>
      <c r="AT117" s="10"/>
      <c r="AU117" s="10"/>
    </row>
    <row r="118" spans="1:47" ht="18" customHeight="1">
      <c r="A118" s="10"/>
      <c r="B118" s="4"/>
      <c r="C118" s="28"/>
      <c r="D118" s="5"/>
      <c r="E118" s="5"/>
      <c r="F118" s="5"/>
      <c r="G118" s="5"/>
      <c r="H118" s="5"/>
      <c r="I118" s="5"/>
      <c r="J118" s="5"/>
      <c r="K118" s="5"/>
      <c r="L118" s="5"/>
      <c r="M118" s="7"/>
      <c r="N118" s="7"/>
      <c r="O118" s="7"/>
      <c r="P118" s="7"/>
      <c r="Q118" s="7"/>
      <c r="R118" s="7"/>
      <c r="S118" s="17"/>
      <c r="T118" s="6"/>
      <c r="U118" s="6"/>
      <c r="V118" s="29"/>
      <c r="W118" s="6"/>
      <c r="X118" s="6"/>
      <c r="Y118" s="6"/>
      <c r="Z118" s="6"/>
      <c r="AA118" s="6"/>
      <c r="AB118" s="20"/>
      <c r="AC118" s="13"/>
      <c r="AD118" s="13"/>
      <c r="AE118" s="19"/>
      <c r="AF118" s="19"/>
      <c r="AG118" s="19"/>
      <c r="AH118" s="19"/>
      <c r="AI118" s="19"/>
      <c r="AJ118" s="13"/>
      <c r="AK118" s="13"/>
      <c r="AL118" s="831"/>
      <c r="AM118" s="831"/>
      <c r="AN118" s="831"/>
      <c r="AO118" s="13"/>
      <c r="AP118" s="13"/>
      <c r="AQ118" s="13"/>
      <c r="AR118" s="13"/>
      <c r="AS118" s="10"/>
    </row>
    <row r="119" spans="1:47" ht="18" customHeight="1">
      <c r="A119" s="10"/>
      <c r="B119" s="1121"/>
      <c r="C119" s="1121"/>
      <c r="D119" s="1121"/>
      <c r="E119" s="5"/>
      <c r="F119" s="5"/>
      <c r="G119" s="5"/>
      <c r="H119" s="5"/>
      <c r="I119" s="5"/>
      <c r="J119" s="5"/>
      <c r="K119" s="5"/>
      <c r="L119" s="5"/>
      <c r="M119" s="19"/>
      <c r="N119" s="30"/>
      <c r="O119" s="30"/>
      <c r="P119" s="30"/>
      <c r="Q119" s="30"/>
      <c r="R119" s="30"/>
      <c r="S119" s="18"/>
      <c r="T119" s="13"/>
      <c r="U119" s="13"/>
      <c r="V119" s="29"/>
      <c r="W119" s="13"/>
      <c r="X119" s="13"/>
      <c r="Y119" s="13"/>
      <c r="Z119" s="1115"/>
      <c r="AA119" s="1115"/>
      <c r="AB119" s="22"/>
      <c r="AC119" s="13"/>
      <c r="AD119" s="13"/>
      <c r="AE119" s="19"/>
      <c r="AF119" s="19"/>
      <c r="AG119" s="19"/>
      <c r="AH119" s="19"/>
      <c r="AI119" s="19"/>
      <c r="AJ119" s="13"/>
      <c r="AK119" s="13"/>
      <c r="AL119" s="831"/>
      <c r="AM119" s="831"/>
      <c r="AN119" s="831"/>
      <c r="AO119" s="13"/>
      <c r="AP119" s="13"/>
      <c r="AQ119" s="13"/>
      <c r="AR119" s="13"/>
      <c r="AS119" s="10"/>
    </row>
    <row r="120" spans="1:47" ht="18" customHeight="1">
      <c r="A120" s="10"/>
      <c r="B120" s="26"/>
      <c r="C120" s="28"/>
      <c r="D120" s="5"/>
      <c r="E120" s="5"/>
      <c r="F120" s="5"/>
      <c r="G120" s="5"/>
      <c r="H120" s="5"/>
      <c r="I120" s="5"/>
      <c r="J120" s="5"/>
      <c r="K120" s="5"/>
      <c r="L120" s="5"/>
      <c r="M120" s="31"/>
      <c r="N120" s="31"/>
      <c r="O120" s="31"/>
      <c r="P120" s="31"/>
      <c r="Q120" s="31"/>
      <c r="R120" s="31"/>
      <c r="S120" s="17"/>
      <c r="T120" s="6"/>
      <c r="U120" s="6"/>
      <c r="V120" s="29"/>
      <c r="W120" s="6"/>
      <c r="X120" s="6"/>
      <c r="Y120" s="6"/>
      <c r="Z120" s="6"/>
      <c r="AA120" s="6"/>
      <c r="AB120" s="20"/>
      <c r="AC120" s="13"/>
      <c r="AD120" s="13"/>
      <c r="AE120" s="19"/>
      <c r="AF120" s="19"/>
      <c r="AG120" s="19"/>
      <c r="AH120" s="19"/>
      <c r="AI120" s="19"/>
      <c r="AJ120" s="13"/>
      <c r="AK120" s="13"/>
      <c r="AL120" s="831"/>
      <c r="AM120" s="831"/>
      <c r="AN120" s="831"/>
      <c r="AO120" s="13"/>
      <c r="AP120" s="13"/>
      <c r="AQ120" s="13"/>
      <c r="AR120" s="13"/>
      <c r="AS120" s="10"/>
    </row>
    <row r="121" spans="1:47" ht="18" customHeight="1">
      <c r="A121" s="10"/>
      <c r="B121" s="10"/>
      <c r="C121" s="32"/>
      <c r="D121" s="5"/>
      <c r="E121" s="5"/>
      <c r="F121" s="33"/>
      <c r="G121" s="5"/>
      <c r="H121" s="5"/>
      <c r="I121" s="5"/>
      <c r="J121" s="5"/>
      <c r="K121" s="5"/>
      <c r="L121" s="32"/>
      <c r="M121" s="34"/>
      <c r="N121" s="32"/>
      <c r="O121" s="32"/>
      <c r="P121" s="32"/>
      <c r="Q121" s="32"/>
      <c r="R121" s="32"/>
      <c r="S121" s="34"/>
      <c r="T121" s="32"/>
      <c r="U121" s="32"/>
      <c r="V121" s="20"/>
      <c r="W121" s="32"/>
      <c r="X121" s="32"/>
      <c r="Y121" s="32"/>
      <c r="Z121" s="34"/>
      <c r="AA121" s="34"/>
      <c r="AB121" s="22"/>
      <c r="AC121" s="32"/>
      <c r="AD121" s="10"/>
      <c r="AE121" s="5"/>
      <c r="AF121" s="5"/>
      <c r="AG121" s="5"/>
      <c r="AH121" s="5"/>
      <c r="AI121" s="5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spans="1:47" ht="18" customHeight="1">
      <c r="A122" s="10"/>
      <c r="B122" s="10"/>
      <c r="C122" s="32"/>
      <c r="D122" s="5"/>
      <c r="E122" s="5"/>
      <c r="F122" s="33"/>
      <c r="G122" s="5"/>
      <c r="H122" s="5"/>
      <c r="I122" s="5"/>
      <c r="J122" s="5"/>
      <c r="K122" s="10"/>
      <c r="L122" s="32"/>
      <c r="M122" s="34"/>
      <c r="N122" s="32"/>
      <c r="O122" s="32"/>
      <c r="P122" s="32"/>
      <c r="Q122" s="32"/>
      <c r="R122" s="32"/>
      <c r="S122" s="34"/>
      <c r="T122" s="32"/>
      <c r="U122" s="32"/>
      <c r="V122" s="20"/>
      <c r="W122" s="32"/>
      <c r="X122" s="32"/>
      <c r="Y122" s="32"/>
      <c r="Z122" s="34"/>
      <c r="AA122" s="34"/>
      <c r="AB122" s="22"/>
      <c r="AC122" s="32"/>
      <c r="AD122" s="10"/>
      <c r="AE122" s="5"/>
      <c r="AF122" s="5"/>
      <c r="AG122" s="5"/>
      <c r="AH122" s="5"/>
      <c r="AI122" s="5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spans="1:47" ht="18" customHeight="1">
      <c r="A123" s="10"/>
      <c r="B123" s="10"/>
      <c r="C123" s="32"/>
      <c r="D123" s="5"/>
      <c r="E123" s="5"/>
      <c r="F123" s="33"/>
      <c r="G123" s="5"/>
      <c r="H123" s="5"/>
      <c r="I123" s="5"/>
      <c r="J123" s="5"/>
      <c r="K123" s="5"/>
      <c r="L123" s="32"/>
      <c r="M123" s="34"/>
      <c r="N123" s="32"/>
      <c r="O123" s="32"/>
      <c r="P123" s="32"/>
      <c r="Q123" s="32"/>
      <c r="R123" s="32"/>
      <c r="S123" s="34"/>
      <c r="T123" s="32"/>
      <c r="U123" s="32"/>
      <c r="V123" s="20"/>
      <c r="W123" s="32"/>
      <c r="X123" s="32"/>
      <c r="Y123" s="32"/>
      <c r="Z123" s="34"/>
      <c r="AA123" s="34"/>
      <c r="AB123" s="22"/>
      <c r="AC123" s="32"/>
      <c r="AD123" s="10"/>
      <c r="AE123" s="5"/>
      <c r="AF123" s="5"/>
      <c r="AG123" s="5"/>
      <c r="AH123" s="5"/>
      <c r="AI123" s="5"/>
      <c r="AJ123" s="10"/>
      <c r="AK123" s="10"/>
      <c r="AL123" s="10"/>
      <c r="AM123" s="10"/>
      <c r="AN123" s="10"/>
      <c r="AO123" s="10"/>
      <c r="AP123" s="10"/>
      <c r="AQ123" s="10"/>
      <c r="AR123" s="10"/>
    </row>
  </sheetData>
  <mergeCells count="46">
    <mergeCell ref="B119:D119"/>
    <mergeCell ref="A42:D42"/>
    <mergeCell ref="A44:B44"/>
    <mergeCell ref="A4:B4"/>
    <mergeCell ref="L4:M4"/>
    <mergeCell ref="Z119:AA119"/>
    <mergeCell ref="L43:AD43"/>
    <mergeCell ref="X4:Y4"/>
    <mergeCell ref="AA4:AA5"/>
    <mergeCell ref="V44:W44"/>
    <mergeCell ref="F65:L65"/>
    <mergeCell ref="R1:U1"/>
    <mergeCell ref="O4:P4"/>
    <mergeCell ref="G4:I4"/>
    <mergeCell ref="L44:M44"/>
    <mergeCell ref="I41:L41"/>
    <mergeCell ref="O44:P44"/>
    <mergeCell ref="Q44:T44"/>
    <mergeCell ref="L3:AD3"/>
    <mergeCell ref="G44:I44"/>
    <mergeCell ref="J4:K4"/>
    <mergeCell ref="A1:P1"/>
    <mergeCell ref="A2:P2"/>
    <mergeCell ref="Q4:T4"/>
    <mergeCell ref="AO54:AO56"/>
    <mergeCell ref="I52:L52"/>
    <mergeCell ref="AO43:AO45"/>
    <mergeCell ref="R42:U42"/>
    <mergeCell ref="U4:U5"/>
    <mergeCell ref="AK3:AK5"/>
    <mergeCell ref="J44:K44"/>
    <mergeCell ref="AN3:AN5"/>
    <mergeCell ref="AL3:AL5"/>
    <mergeCell ref="AM3:AM5"/>
    <mergeCell ref="AQ3:AQ4"/>
    <mergeCell ref="AP3:AP4"/>
    <mergeCell ref="AO3:AO5"/>
    <mergeCell ref="V4:W4"/>
    <mergeCell ref="AE3:AI3"/>
    <mergeCell ref="AB4:AC4"/>
    <mergeCell ref="AT5:AW5"/>
    <mergeCell ref="U44:U45"/>
    <mergeCell ref="AA44:AA45"/>
    <mergeCell ref="AE43:AI43"/>
    <mergeCell ref="AK43:AK45"/>
    <mergeCell ref="AB44:AC44"/>
  </mergeCells>
  <conditionalFormatting sqref="AK54:AN56 AK46:AR47 AK41:AQ41 AR54:AR56 AS7:AS62 AK51:AR53 AK64:AR117">
    <cfRule type="cellIs" priority="6387" stopIfTrue="1" operator="between">
      <formula>"si es mayor o igual 50,0"</formula>
      <formula>"si es menor que 50,0"</formula>
    </cfRule>
  </conditionalFormatting>
  <conditionalFormatting sqref="D88">
    <cfRule type="cellIs" priority="6366" stopIfTrue="1" operator="between">
      <formula>"si es mayor o igual 50,0"</formula>
      <formula>"si es menor que 50,0"</formula>
    </cfRule>
  </conditionalFormatting>
  <conditionalFormatting sqref="D67">
    <cfRule type="cellIs" priority="6250" stopIfTrue="1" operator="between">
      <formula>"si es mayor o igual 50,0"</formula>
      <formula>"si es menor que 50,0"</formula>
    </cfRule>
  </conditionalFormatting>
  <conditionalFormatting sqref="AD41:AI41">
    <cfRule type="cellIs" priority="5305" stopIfTrue="1" operator="between">
      <formula>"si es mayor o igual 50,0"</formula>
      <formula>"si es menor que 50,0"</formula>
    </cfRule>
  </conditionalFormatting>
  <conditionalFormatting sqref="AK60:AN60">
    <cfRule type="cellIs" priority="758" stopIfTrue="1" operator="between">
      <formula>"si es mayor o igual 50,0"</formula>
      <formula>"si es menor que 50,0"</formula>
    </cfRule>
  </conditionalFormatting>
  <conditionalFormatting sqref="AK58:AN58">
    <cfRule type="cellIs" priority="757" stopIfTrue="1" operator="between">
      <formula>"si es mayor o igual 50,0"</formula>
      <formula>"si es menor que 50,0"</formula>
    </cfRule>
  </conditionalFormatting>
  <conditionalFormatting sqref="AK60:AN60">
    <cfRule type="cellIs" priority="754" stopIfTrue="1" operator="between">
      <formula>"si es mayor o igual 50,0"</formula>
      <formula>"si es menor que 50,0"</formula>
    </cfRule>
  </conditionalFormatting>
  <conditionalFormatting sqref="AK58:AN58">
    <cfRule type="cellIs" priority="753" stopIfTrue="1" operator="between">
      <formula>"si es mayor o igual 50,0"</formula>
      <formula>"si es menor que 50,0"</formula>
    </cfRule>
  </conditionalFormatting>
  <conditionalFormatting sqref="AK59:AN59">
    <cfRule type="cellIs" priority="752" stopIfTrue="1" operator="between">
      <formula>"si es mayor o igual 50,0"</formula>
      <formula>"si es menor que 50,0"</formula>
    </cfRule>
  </conditionalFormatting>
  <conditionalFormatting sqref="AK60:AN60">
    <cfRule type="cellIs" priority="749" stopIfTrue="1" operator="between">
      <formula>"si es mayor o igual 50,0"</formula>
      <formula>"si es menor que 50,0"</formula>
    </cfRule>
  </conditionalFormatting>
  <conditionalFormatting sqref="AK60:AN60">
    <cfRule type="cellIs" priority="751" stopIfTrue="1" operator="between">
      <formula>"si es mayor o igual 50,0"</formula>
      <formula>"si es menor que 50,0"</formula>
    </cfRule>
  </conditionalFormatting>
  <conditionalFormatting sqref="AK59:AN59">
    <cfRule type="cellIs" priority="750" stopIfTrue="1" operator="between">
      <formula>"si es mayor o igual 50,0"</formula>
      <formula>"si es menor que 50,0"</formula>
    </cfRule>
  </conditionalFormatting>
  <conditionalFormatting sqref="AK58:AN58">
    <cfRule type="cellIs" priority="748" stopIfTrue="1" operator="between">
      <formula>"si es mayor o igual 50,0"</formula>
      <formula>"si es menor que 50,0"</formula>
    </cfRule>
  </conditionalFormatting>
  <conditionalFormatting sqref="AK59:AN59">
    <cfRule type="cellIs" priority="756" stopIfTrue="1" operator="between">
      <formula>"si es mayor o igual 50,0"</formula>
      <formula>"si es menor que 50,0"</formula>
    </cfRule>
  </conditionalFormatting>
  <conditionalFormatting sqref="AK59:AN59">
    <cfRule type="cellIs" priority="744" stopIfTrue="1" operator="between">
      <formula>"si es mayor o igual 50,0"</formula>
      <formula>"si es menor que 50,0"</formula>
    </cfRule>
  </conditionalFormatting>
  <conditionalFormatting sqref="AK59:AN59">
    <cfRule type="cellIs" priority="740" stopIfTrue="1" operator="between">
      <formula>"si es mayor o igual 50,0"</formula>
      <formula>"si es menor que 50,0"</formula>
    </cfRule>
  </conditionalFormatting>
  <conditionalFormatting sqref="AK60:AN60">
    <cfRule type="cellIs" priority="739" stopIfTrue="1" operator="between">
      <formula>"si es mayor o igual 50,0"</formula>
      <formula>"si es menor que 50,0"</formula>
    </cfRule>
  </conditionalFormatting>
  <conditionalFormatting sqref="AK58:AN58">
    <cfRule type="cellIs" priority="742" stopIfTrue="1" operator="between">
      <formula>"si es mayor o igual 50,0"</formula>
      <formula>"si es menor que 50,0"</formula>
    </cfRule>
  </conditionalFormatting>
  <conditionalFormatting sqref="AK59:AN59">
    <cfRule type="cellIs" priority="743" stopIfTrue="1" operator="between">
      <formula>"si es mayor o igual 50,0"</formula>
      <formula>"si es menor que 50,0"</formula>
    </cfRule>
  </conditionalFormatting>
  <conditionalFormatting sqref="AK59:AN59">
    <cfRule type="cellIs" priority="741" stopIfTrue="1" operator="between">
      <formula>"si es mayor o igual 50,0"</formula>
      <formula>"si es menor que 50,0"</formula>
    </cfRule>
  </conditionalFormatting>
  <conditionalFormatting sqref="AK58:AN58">
    <cfRule type="cellIs" priority="552" stopIfTrue="1" operator="between">
      <formula>"si es mayor o igual 50,0"</formula>
      <formula>"si es menor que 50,0"</formula>
    </cfRule>
  </conditionalFormatting>
  <conditionalFormatting sqref="AK59:AN59">
    <cfRule type="cellIs" priority="551" stopIfTrue="1" operator="between">
      <formula>"si es mayor o igual 50,0"</formula>
      <formula>"si es menor que 50,0"</formula>
    </cfRule>
  </conditionalFormatting>
  <conditionalFormatting sqref="AK58:AN58">
    <cfRule type="cellIs" priority="550" stopIfTrue="1" operator="between">
      <formula>"si es mayor o igual 50,0"</formula>
      <formula>"si es menor que 50,0"</formula>
    </cfRule>
  </conditionalFormatting>
  <conditionalFormatting sqref="AK59:AN59">
    <cfRule type="cellIs" priority="549" stopIfTrue="1" operator="between">
      <formula>"si es mayor o igual 50,0"</formula>
      <formula>"si es menor que 50,0"</formula>
    </cfRule>
  </conditionalFormatting>
  <conditionalFormatting sqref="AK58:AN58">
    <cfRule type="cellIs" priority="548" stopIfTrue="1" operator="between">
      <formula>"si es mayor o igual 50,0"</formula>
      <formula>"si es menor que 50,0"</formula>
    </cfRule>
  </conditionalFormatting>
  <conditionalFormatting sqref="AK59:AN59">
    <cfRule type="cellIs" priority="547" stopIfTrue="1" operator="between">
      <formula>"si es mayor o igual 50,0"</formula>
      <formula>"si es menor que 50,0"</formula>
    </cfRule>
  </conditionalFormatting>
  <conditionalFormatting sqref="AK58:AN58">
    <cfRule type="cellIs" priority="546" stopIfTrue="1" operator="between">
      <formula>"si es mayor o igual 50,0"</formula>
      <formula>"si es menor que 50,0"</formula>
    </cfRule>
  </conditionalFormatting>
  <conditionalFormatting sqref="AK58:AN58">
    <cfRule type="cellIs" priority="545" stopIfTrue="1" operator="between">
      <formula>"si es mayor o igual 50,0"</formula>
      <formula>"si es menor que 50,0"</formula>
    </cfRule>
  </conditionalFormatting>
  <conditionalFormatting sqref="AK58:AN58">
    <cfRule type="cellIs" priority="544" stopIfTrue="1" operator="between">
      <formula>"si es mayor o igual 50,0"</formula>
      <formula>"si es menor que 50,0"</formula>
    </cfRule>
  </conditionalFormatting>
  <conditionalFormatting sqref="AK58:AN58">
    <cfRule type="cellIs" priority="543" stopIfTrue="1" operator="between">
      <formula>"si es mayor o igual 50,0"</formula>
      <formula>"si es menor que 50,0"</formula>
    </cfRule>
  </conditionalFormatting>
  <conditionalFormatting sqref="AK58:AN58">
    <cfRule type="cellIs" priority="540" stopIfTrue="1" operator="between">
      <formula>"si es mayor o igual 50,0"</formula>
      <formula>"si es menor que 50,0"</formula>
    </cfRule>
  </conditionalFormatting>
  <conditionalFormatting sqref="AK58:AN58">
    <cfRule type="cellIs" priority="542" stopIfTrue="1" operator="between">
      <formula>"si es mayor o igual 50,0"</formula>
      <formula>"si es menor que 50,0"</formula>
    </cfRule>
  </conditionalFormatting>
  <conditionalFormatting sqref="AK59:AN59">
    <cfRule type="cellIs" priority="541" stopIfTrue="1" operator="between">
      <formula>"si es mayor o igual 50,0"</formula>
      <formula>"si es menor que 50,0"</formula>
    </cfRule>
  </conditionalFormatting>
  <conditionalFormatting sqref="AK59:AN59">
    <cfRule type="cellIs" priority="539" stopIfTrue="1" operator="between">
      <formula>"si es mayor o igual 50,0"</formula>
      <formula>"si es menor que 50,0"</formula>
    </cfRule>
  </conditionalFormatting>
  <conditionalFormatting sqref="AK58:AN58">
    <cfRule type="cellIs" priority="537" stopIfTrue="1" operator="between">
      <formula>"si es mayor o igual 50,0"</formula>
      <formula>"si es menor que 50,0"</formula>
    </cfRule>
  </conditionalFormatting>
  <conditionalFormatting sqref="AK58:AN58">
    <cfRule type="cellIs" priority="538" stopIfTrue="1" operator="between">
      <formula>"si es mayor o igual 50,0"</formula>
      <formula>"si es menor que 50,0"</formula>
    </cfRule>
  </conditionalFormatting>
  <conditionalFormatting sqref="AK58:AN58">
    <cfRule type="cellIs" priority="535" stopIfTrue="1" operator="between">
      <formula>"si es mayor o igual 50,0"</formula>
      <formula>"si es menor que 50,0"</formula>
    </cfRule>
  </conditionalFormatting>
  <conditionalFormatting sqref="AK58:AN58">
    <cfRule type="cellIs" priority="536" stopIfTrue="1" operator="between">
      <formula>"si es mayor o igual 50,0"</formula>
      <formula>"si es menor que 50,0"</formula>
    </cfRule>
  </conditionalFormatting>
  <conditionalFormatting sqref="AK59:AN59">
    <cfRule type="cellIs" priority="533" stopIfTrue="1" operator="between">
      <formula>"si es mayor o igual 50,0"</formula>
      <formula>"si es menor que 50,0"</formula>
    </cfRule>
  </conditionalFormatting>
  <conditionalFormatting sqref="AK59:AN59">
    <cfRule type="cellIs" priority="532" stopIfTrue="1" operator="between">
      <formula>"si es mayor o igual 50,0"</formula>
      <formula>"si es menor que 50,0"</formula>
    </cfRule>
  </conditionalFormatting>
  <conditionalFormatting sqref="AK58:AN58">
    <cfRule type="cellIs" priority="528" stopIfTrue="1" operator="between">
      <formula>"si es mayor o igual 50,0"</formula>
      <formula>"si es menor que 50,0"</formula>
    </cfRule>
  </conditionalFormatting>
  <conditionalFormatting sqref="AK58:AN58">
    <cfRule type="cellIs" priority="526" stopIfTrue="1" operator="between">
      <formula>"si es mayor o igual 50,0"</formula>
      <formula>"si es menor que 50,0"</formula>
    </cfRule>
  </conditionalFormatting>
  <conditionalFormatting sqref="AK58:AN58">
    <cfRule type="cellIs" priority="527" stopIfTrue="1" operator="between">
      <formula>"si es mayor o igual 50,0"</formula>
      <formula>"si es menor que 50,0"</formula>
    </cfRule>
  </conditionalFormatting>
  <conditionalFormatting sqref="AK60:AN60">
    <cfRule type="cellIs" priority="525" stopIfTrue="1" operator="between">
      <formula>"si es mayor o igual 50,0"</formula>
      <formula>"si es menor que 50,0"</formula>
    </cfRule>
  </conditionalFormatting>
  <conditionalFormatting sqref="AK59:AN59">
    <cfRule type="cellIs" priority="517" stopIfTrue="1" operator="between">
      <formula>"si es mayor o igual 50,0"</formula>
      <formula>"si es menor que 50,0"</formula>
    </cfRule>
  </conditionalFormatting>
  <conditionalFormatting sqref="AK60:AN60">
    <cfRule type="cellIs" priority="520" stopIfTrue="1" operator="between">
      <formula>"si es mayor o igual 50,0"</formula>
      <formula>"si es menor que 50,0"</formula>
    </cfRule>
  </conditionalFormatting>
  <conditionalFormatting sqref="AK58:AN58">
    <cfRule type="cellIs" priority="518" stopIfTrue="1" operator="between">
      <formula>"si es mayor o igual 50,0"</formula>
      <formula>"si es menor que 50,0"</formula>
    </cfRule>
  </conditionalFormatting>
  <conditionalFormatting sqref="AK60:AN60">
    <cfRule type="cellIs" priority="516" stopIfTrue="1" operator="between">
      <formula>"si es mayor o igual 50,0"</formula>
      <formula>"si es menor que 50,0"</formula>
    </cfRule>
  </conditionalFormatting>
  <conditionalFormatting sqref="AK59:AN59">
    <cfRule type="cellIs" priority="485" stopIfTrue="1" operator="between">
      <formula>"si es mayor o igual 50,0"</formula>
      <formula>"si es menor que 50,0"</formula>
    </cfRule>
  </conditionalFormatting>
  <conditionalFormatting sqref="AK58:AN58">
    <cfRule type="cellIs" priority="511" stopIfTrue="1" operator="between">
      <formula>"si es mayor o igual 50,0"</formula>
      <formula>"si es menor que 50,0"</formula>
    </cfRule>
  </conditionalFormatting>
  <conditionalFormatting sqref="AK58:AN58">
    <cfRule type="cellIs" priority="514" stopIfTrue="1" operator="between">
      <formula>"si es mayor o igual 50,0"</formula>
      <formula>"si es menor que 50,0"</formula>
    </cfRule>
  </conditionalFormatting>
  <conditionalFormatting sqref="AK59:AN59">
    <cfRule type="cellIs" priority="513" stopIfTrue="1" operator="between">
      <formula>"si es mayor o igual 50,0"</formula>
      <formula>"si es menor que 50,0"</formula>
    </cfRule>
  </conditionalFormatting>
  <conditionalFormatting sqref="AK60:AN60">
    <cfRule type="cellIs" priority="512" stopIfTrue="1" operator="between">
      <formula>"si es mayor o igual 50,0"</formula>
      <formula>"si es menor que 50,0"</formula>
    </cfRule>
  </conditionalFormatting>
  <conditionalFormatting sqref="AK60:AN60">
    <cfRule type="cellIs" priority="510" stopIfTrue="1" operator="between">
      <formula>"si es mayor o igual 50,0"</formula>
      <formula>"si es menor que 50,0"</formula>
    </cfRule>
  </conditionalFormatting>
  <conditionalFormatting sqref="AK59:AN59">
    <cfRule type="cellIs" priority="509" stopIfTrue="1" operator="between">
      <formula>"si es mayor o igual 50,0"</formula>
      <formula>"si es menor que 50,0"</formula>
    </cfRule>
  </conditionalFormatting>
  <conditionalFormatting sqref="AK60:AN60">
    <cfRule type="cellIs" priority="508" stopIfTrue="1" operator="between">
      <formula>"si es mayor o igual 50,0"</formula>
      <formula>"si es menor que 50,0"</formula>
    </cfRule>
  </conditionalFormatting>
  <conditionalFormatting sqref="AK60:AN60">
    <cfRule type="cellIs" priority="503" stopIfTrue="1" operator="between">
      <formula>"si es mayor o igual 50,0"</formula>
      <formula>"si es menor que 50,0"</formula>
    </cfRule>
  </conditionalFormatting>
  <conditionalFormatting sqref="AK59:AN59">
    <cfRule type="cellIs" priority="505" stopIfTrue="1" operator="between">
      <formula>"si es mayor o igual 50,0"</formula>
      <formula>"si es menor que 50,0"</formula>
    </cfRule>
  </conditionalFormatting>
  <conditionalFormatting sqref="AK60:AN60">
    <cfRule type="cellIs" priority="507" stopIfTrue="1" operator="between">
      <formula>"si es mayor o igual 50,0"</formula>
      <formula>"si es menor que 50,0"</formula>
    </cfRule>
  </conditionalFormatting>
  <conditionalFormatting sqref="AK58:AN58">
    <cfRule type="cellIs" priority="506" stopIfTrue="1" operator="between">
      <formula>"si es mayor o igual 50,0"</formula>
      <formula>"si es menor que 50,0"</formula>
    </cfRule>
  </conditionalFormatting>
  <conditionalFormatting sqref="AK60:AN60">
    <cfRule type="cellIs" priority="504" stopIfTrue="1" operator="between">
      <formula>"si es mayor o igual 50,0"</formula>
      <formula>"si es menor que 50,0"</formula>
    </cfRule>
  </conditionalFormatting>
  <conditionalFormatting sqref="AK58:AN58">
    <cfRule type="cellIs" priority="502" stopIfTrue="1" operator="between">
      <formula>"si es mayor o igual 50,0"</formula>
      <formula>"si es menor que 50,0"</formula>
    </cfRule>
  </conditionalFormatting>
  <conditionalFormatting sqref="AK59:AN59">
    <cfRule type="cellIs" priority="501" stopIfTrue="1" operator="between">
      <formula>"si es mayor o igual 50,0"</formula>
      <formula>"si es menor que 50,0"</formula>
    </cfRule>
  </conditionalFormatting>
  <conditionalFormatting sqref="AK60:AN60">
    <cfRule type="cellIs" priority="500" stopIfTrue="1" operator="between">
      <formula>"si es mayor o igual 50,0"</formula>
      <formula>"si es menor que 50,0"</formula>
    </cfRule>
  </conditionalFormatting>
  <conditionalFormatting sqref="AK60:AN60">
    <cfRule type="cellIs" priority="496" stopIfTrue="1" operator="between">
      <formula>"si es mayor o igual 50,0"</formula>
      <formula>"si es menor que 50,0"</formula>
    </cfRule>
  </conditionalFormatting>
  <conditionalFormatting sqref="AK60:AN60">
    <cfRule type="cellIs" priority="497" stopIfTrue="1" operator="between">
      <formula>"si es mayor o igual 50,0"</formula>
      <formula>"si es menor que 50,0"</formula>
    </cfRule>
  </conditionalFormatting>
  <conditionalFormatting sqref="AK59:AN59">
    <cfRule type="cellIs" priority="495" stopIfTrue="1" operator="between">
      <formula>"si es mayor o igual 50,0"</formula>
      <formula>"si es menor que 50,0"</formula>
    </cfRule>
  </conditionalFormatting>
  <conditionalFormatting sqref="AK60:AN60">
    <cfRule type="cellIs" priority="493" stopIfTrue="1" operator="between">
      <formula>"si es mayor o igual 50,0"</formula>
      <formula>"si es menor que 50,0"</formula>
    </cfRule>
  </conditionalFormatting>
  <conditionalFormatting sqref="AK60:AN60">
    <cfRule type="cellIs" priority="489" stopIfTrue="1" operator="between">
      <formula>"si es mayor o igual 50,0"</formula>
      <formula>"si es menor que 50,0"</formula>
    </cfRule>
  </conditionalFormatting>
  <conditionalFormatting sqref="AK60:AN60">
    <cfRule type="cellIs" priority="491" stopIfTrue="1" operator="between">
      <formula>"si es mayor o igual 50,0"</formula>
      <formula>"si es menor que 50,0"</formula>
    </cfRule>
  </conditionalFormatting>
  <conditionalFormatting sqref="AK59:AN59">
    <cfRule type="cellIs" priority="492" stopIfTrue="1" operator="between">
      <formula>"si es mayor o igual 50,0"</formula>
      <formula>"si es menor que 50,0"</formula>
    </cfRule>
  </conditionalFormatting>
  <conditionalFormatting sqref="AK59:AN59">
    <cfRule type="cellIs" priority="490" stopIfTrue="1" operator="between">
      <formula>"si es mayor o igual 50,0"</formula>
      <formula>"si es menor que 50,0"</formula>
    </cfRule>
  </conditionalFormatting>
  <conditionalFormatting sqref="AK59:AN59">
    <cfRule type="cellIs" priority="488" stopIfTrue="1" operator="between">
      <formula>"si es mayor o igual 50,0"</formula>
      <formula>"si es menor que 50,0"</formula>
    </cfRule>
  </conditionalFormatting>
  <conditionalFormatting sqref="AK59:AN59">
    <cfRule type="cellIs" priority="486" stopIfTrue="1" operator="between">
      <formula>"si es mayor o igual 50,0"</formula>
      <formula>"si es menor que 50,0"</formula>
    </cfRule>
  </conditionalFormatting>
  <conditionalFormatting sqref="AK60:AN60">
    <cfRule type="cellIs" priority="487" stopIfTrue="1" operator="between">
      <formula>"si es mayor o igual 50,0"</formula>
      <formula>"si es menor que 50,0"</formula>
    </cfRule>
  </conditionalFormatting>
  <conditionalFormatting sqref="AK59:AN59">
    <cfRule type="cellIs" priority="529" stopIfTrue="1" operator="between">
      <formula>"si es mayor o igual 50,0"</formula>
      <formula>"si es menor que 50,0"</formula>
    </cfRule>
  </conditionalFormatting>
  <conditionalFormatting sqref="AK59:AN59">
    <cfRule type="cellIs" priority="530" stopIfTrue="1" operator="between">
      <formula>"si es mayor o igual 50,0"</formula>
      <formula>"si es menor que 50,0"</formula>
    </cfRule>
  </conditionalFormatting>
  <conditionalFormatting sqref="AK58:AN58">
    <cfRule type="cellIs" priority="522" stopIfTrue="1" operator="between">
      <formula>"si es mayor o igual 50,0"</formula>
      <formula>"si es menor que 50,0"</formula>
    </cfRule>
  </conditionalFormatting>
  <conditionalFormatting sqref="AK60:AN60">
    <cfRule type="cellIs" priority="524" stopIfTrue="1" operator="between">
      <formula>"si es mayor o igual 50,0"</formula>
      <formula>"si es menor que 50,0"</formula>
    </cfRule>
  </conditionalFormatting>
  <conditionalFormatting sqref="AK60:AN60">
    <cfRule type="cellIs" priority="523" stopIfTrue="1" operator="between">
      <formula>"si es mayor o igual 50,0"</formula>
      <formula>"si es menor que 50,0"</formula>
    </cfRule>
  </conditionalFormatting>
  <conditionalFormatting sqref="AK60:AN60">
    <cfRule type="cellIs" priority="499" stopIfTrue="1" operator="between">
      <formula>"si es mayor o igual 50,0"</formula>
      <formula>"si es menor que 50,0"</formula>
    </cfRule>
  </conditionalFormatting>
  <conditionalFormatting sqref="AK60:AN60">
    <cfRule type="cellIs" priority="494" stopIfTrue="1" operator="between">
      <formula>"si es mayor o igual 50,0"</formula>
      <formula>"si es menor que 50,0"</formula>
    </cfRule>
  </conditionalFormatting>
  <conditionalFormatting sqref="AK59:AN59">
    <cfRule type="cellIs" priority="737" stopIfTrue="1" operator="between">
      <formula>"si es mayor o igual 50,0"</formula>
      <formula>"si es menor que 50,0"</formula>
    </cfRule>
  </conditionalFormatting>
  <conditionalFormatting sqref="AK60:AN60">
    <cfRule type="cellIs" priority="736" stopIfTrue="1" operator="between">
      <formula>"si es mayor o igual 50,0"</formula>
      <formula>"si es menor que 50,0"</formula>
    </cfRule>
  </conditionalFormatting>
  <conditionalFormatting sqref="AK59:AN59">
    <cfRule type="cellIs" priority="734" stopIfTrue="1" operator="between">
      <formula>"si es mayor o igual 50,0"</formula>
      <formula>"si es menor que 50,0"</formula>
    </cfRule>
  </conditionalFormatting>
  <conditionalFormatting sqref="AK58:AN58">
    <cfRule type="cellIs" priority="738" stopIfTrue="1" operator="between">
      <formula>"si es mayor o igual 50,0"</formula>
      <formula>"si es menor que 50,0"</formula>
    </cfRule>
  </conditionalFormatting>
  <conditionalFormatting sqref="AK59:AN59">
    <cfRule type="cellIs" priority="719" stopIfTrue="1" operator="between">
      <formula>"si es mayor o igual 50,0"</formula>
      <formula>"si es menor que 50,0"</formula>
    </cfRule>
  </conditionalFormatting>
  <conditionalFormatting sqref="AK59:AN59">
    <cfRule type="cellIs" priority="733" stopIfTrue="1" operator="between">
      <formula>"si es mayor o igual 50,0"</formula>
      <formula>"si es menor que 50,0"</formula>
    </cfRule>
  </conditionalFormatting>
  <conditionalFormatting sqref="AK59:AN59">
    <cfRule type="cellIs" priority="731" stopIfTrue="1" operator="between">
      <formula>"si es mayor o igual 50,0"</formula>
      <formula>"si es menor que 50,0"</formula>
    </cfRule>
  </conditionalFormatting>
  <conditionalFormatting sqref="AK58:AN58">
    <cfRule type="cellIs" priority="732" stopIfTrue="1" operator="between">
      <formula>"si es mayor o igual 50,0"</formula>
      <formula>"si es menor que 50,0"</formula>
    </cfRule>
  </conditionalFormatting>
  <conditionalFormatting sqref="AK58:AN58">
    <cfRule type="cellIs" priority="730" stopIfTrue="1" operator="between">
      <formula>"si es mayor o igual 50,0"</formula>
      <formula>"si es menor que 50,0"</formula>
    </cfRule>
  </conditionalFormatting>
  <conditionalFormatting sqref="AK59:AN59">
    <cfRule type="cellIs" priority="725" stopIfTrue="1" operator="between">
      <formula>"si es mayor o igual 50,0"</formula>
      <formula>"si es menor que 50,0"</formula>
    </cfRule>
  </conditionalFormatting>
  <conditionalFormatting sqref="AK60:AN60">
    <cfRule type="cellIs" priority="724" stopIfTrue="1" operator="between">
      <formula>"si es mayor o igual 50,0"</formula>
      <formula>"si es menor que 50,0"</formula>
    </cfRule>
  </conditionalFormatting>
  <conditionalFormatting sqref="AK59:AN59">
    <cfRule type="cellIs" priority="723" stopIfTrue="1" operator="between">
      <formula>"si es mayor o igual 50,0"</formula>
      <formula>"si es menor que 50,0"</formula>
    </cfRule>
  </conditionalFormatting>
  <conditionalFormatting sqref="AK58:AN58">
    <cfRule type="cellIs" priority="722" stopIfTrue="1" operator="between">
      <formula>"si es mayor o igual 50,0"</formula>
      <formula>"si es menor que 50,0"</formula>
    </cfRule>
  </conditionalFormatting>
  <conditionalFormatting sqref="AK58:AN58">
    <cfRule type="cellIs" priority="720" stopIfTrue="1" operator="between">
      <formula>"si es mayor o igual 50,0"</formula>
      <formula>"si es menor que 50,0"</formula>
    </cfRule>
  </conditionalFormatting>
  <conditionalFormatting sqref="AK59:AN59">
    <cfRule type="cellIs" priority="721" stopIfTrue="1" operator="between">
      <formula>"si es mayor o igual 50,0"</formula>
      <formula>"si es menor que 50,0"</formula>
    </cfRule>
  </conditionalFormatting>
  <conditionalFormatting sqref="AK59:AN59">
    <cfRule type="cellIs" priority="693" stopIfTrue="1" operator="between">
      <formula>"si es mayor o igual 50,0"</formula>
      <formula>"si es menor que 50,0"</formula>
    </cfRule>
  </conditionalFormatting>
  <conditionalFormatting sqref="AK58:AN58">
    <cfRule type="cellIs" priority="702" stopIfTrue="1" operator="between">
      <formula>"si es mayor o igual 50,0"</formula>
      <formula>"si es menor que 50,0"</formula>
    </cfRule>
  </conditionalFormatting>
  <conditionalFormatting sqref="AK59:AN59">
    <cfRule type="cellIs" priority="701" stopIfTrue="1" operator="between">
      <formula>"si es mayor o igual 50,0"</formula>
      <formula>"si es menor que 50,0"</formula>
    </cfRule>
  </conditionalFormatting>
  <conditionalFormatting sqref="AK60:AN60">
    <cfRule type="cellIs" priority="700" stopIfTrue="1" operator="between">
      <formula>"si es mayor o igual 50,0"</formula>
      <formula>"si es menor que 50,0"</formula>
    </cfRule>
  </conditionalFormatting>
  <conditionalFormatting sqref="AK59:AN59">
    <cfRule type="cellIs" priority="699" stopIfTrue="1" operator="between">
      <formula>"si es mayor o igual 50,0"</formula>
      <formula>"si es menor que 50,0"</formula>
    </cfRule>
  </conditionalFormatting>
  <conditionalFormatting sqref="AK58:AN58">
    <cfRule type="cellIs" priority="698" stopIfTrue="1" operator="between">
      <formula>"si es mayor o igual 50,0"</formula>
      <formula>"si es menor que 50,0"</formula>
    </cfRule>
  </conditionalFormatting>
  <conditionalFormatting sqref="AK59:AN59">
    <cfRule type="cellIs" priority="697" stopIfTrue="1" operator="between">
      <formula>"si es mayor o igual 50,0"</formula>
      <formula>"si es menor que 50,0"</formula>
    </cfRule>
  </conditionalFormatting>
  <conditionalFormatting sqref="AK58:AN58">
    <cfRule type="cellIs" priority="694" stopIfTrue="1" operator="between">
      <formula>"si es mayor o igual 50,0"</formula>
      <formula>"si es menor que 50,0"</formula>
    </cfRule>
  </conditionalFormatting>
  <conditionalFormatting sqref="AK58:AN58">
    <cfRule type="cellIs" priority="714" stopIfTrue="1" operator="between">
      <formula>"si es mayor o igual 50,0"</formula>
      <formula>"si es menor que 50,0"</formula>
    </cfRule>
  </conditionalFormatting>
  <conditionalFormatting sqref="AK59:AN59">
    <cfRule type="cellIs" priority="713" stopIfTrue="1" operator="between">
      <formula>"si es mayor o igual 50,0"</formula>
      <formula>"si es menor que 50,0"</formula>
    </cfRule>
  </conditionalFormatting>
  <conditionalFormatting sqref="AK60:AN60">
    <cfRule type="cellIs" priority="728" stopIfTrue="1" operator="between">
      <formula>"si es mayor o igual 50,0"</formula>
      <formula>"si es menor que 50,0"</formula>
    </cfRule>
  </conditionalFormatting>
  <conditionalFormatting sqref="AK59:AN59">
    <cfRule type="cellIs" priority="716" stopIfTrue="1" operator="between">
      <formula>"si es mayor o igual 50,0"</formula>
      <formula>"si es menor que 50,0"</formula>
    </cfRule>
  </conditionalFormatting>
  <conditionalFormatting sqref="AK58:AN58">
    <cfRule type="cellIs" priority="718" stopIfTrue="1" operator="between">
      <formula>"si es mayor o igual 50,0"</formula>
      <formula>"si es menor que 50,0"</formula>
    </cfRule>
  </conditionalFormatting>
  <conditionalFormatting sqref="AK60:AN60">
    <cfRule type="cellIs" priority="712" stopIfTrue="1" operator="between">
      <formula>"si es mayor o igual 50,0"</formula>
      <formula>"si es menor que 50,0"</formula>
    </cfRule>
  </conditionalFormatting>
  <conditionalFormatting sqref="AK58:AN58">
    <cfRule type="cellIs" priority="711" stopIfTrue="1" operator="between">
      <formula>"si es mayor o igual 50,0"</formula>
      <formula>"si es menor que 50,0"</formula>
    </cfRule>
  </conditionalFormatting>
  <conditionalFormatting sqref="AK59:AN59">
    <cfRule type="cellIs" priority="710" stopIfTrue="1" operator="between">
      <formula>"si es mayor o igual 50,0"</formula>
      <formula>"si es menor que 50,0"</formula>
    </cfRule>
  </conditionalFormatting>
  <conditionalFormatting sqref="AK59:AN59">
    <cfRule type="cellIs" priority="709" stopIfTrue="1" operator="between">
      <formula>"si es mayor o igual 50,0"</formula>
      <formula>"si es menor que 50,0"</formula>
    </cfRule>
  </conditionalFormatting>
  <conditionalFormatting sqref="AK59:AN59">
    <cfRule type="cellIs" priority="707" stopIfTrue="1" operator="between">
      <formula>"si es mayor o igual 50,0"</formula>
      <formula>"si es menor que 50,0"</formula>
    </cfRule>
  </conditionalFormatting>
  <conditionalFormatting sqref="AK58:AN58">
    <cfRule type="cellIs" priority="706" stopIfTrue="1" operator="between">
      <formula>"si es mayor o igual 50,0"</formula>
      <formula>"si es menor que 50,0"</formula>
    </cfRule>
  </conditionalFormatting>
  <conditionalFormatting sqref="AK59:AN59">
    <cfRule type="cellIs" priority="705" stopIfTrue="1" operator="between">
      <formula>"si es mayor o igual 50,0"</formula>
      <formula>"si es menor que 50,0"</formula>
    </cfRule>
  </conditionalFormatting>
  <conditionalFormatting sqref="AK60:AN60">
    <cfRule type="cellIs" priority="703" stopIfTrue="1" operator="between">
      <formula>"si es mayor o igual 50,0"</formula>
      <formula>"si es menor que 50,0"</formula>
    </cfRule>
  </conditionalFormatting>
  <conditionalFormatting sqref="AK58:AN58">
    <cfRule type="cellIs" priority="696" stopIfTrue="1" operator="between">
      <formula>"si es mayor o igual 50,0"</formula>
      <formula>"si es menor que 50,0"</formula>
    </cfRule>
  </conditionalFormatting>
  <conditionalFormatting sqref="AK59:AN59">
    <cfRule type="cellIs" priority="695" stopIfTrue="1" operator="between">
      <formula>"si es mayor o igual 50,0"</formula>
      <formula>"si es menor que 50,0"</formula>
    </cfRule>
  </conditionalFormatting>
  <conditionalFormatting sqref="AK60:AN60">
    <cfRule type="cellIs" priority="727" stopIfTrue="1" operator="between">
      <formula>"si es mayor o igual 50,0"</formula>
      <formula>"si es menor que 50,0"</formula>
    </cfRule>
  </conditionalFormatting>
  <conditionalFormatting sqref="AK58:AN58">
    <cfRule type="cellIs" priority="726" stopIfTrue="1" operator="between">
      <formula>"si es mayor o igual 50,0"</formula>
      <formula>"si es menor que 50,0"</formula>
    </cfRule>
  </conditionalFormatting>
  <conditionalFormatting sqref="AK58:AN58">
    <cfRule type="cellIs" priority="692" stopIfTrue="1" operator="between">
      <formula>"si es mayor o igual 50,0"</formula>
      <formula>"si es menor que 50,0"</formula>
    </cfRule>
  </conditionalFormatting>
  <conditionalFormatting sqref="AK60:AN60">
    <cfRule type="cellIs" priority="690" stopIfTrue="1" operator="between">
      <formula>"si es mayor o igual 50,0"</formula>
      <formula>"si es menor que 50,0"</formula>
    </cfRule>
  </conditionalFormatting>
  <conditionalFormatting sqref="AK59:AN59">
    <cfRule type="cellIs" priority="691" stopIfTrue="1" operator="between">
      <formula>"si es mayor o igual 50,0"</formula>
      <formula>"si es menor que 50,0"</formula>
    </cfRule>
  </conditionalFormatting>
  <conditionalFormatting sqref="AK60:AN60">
    <cfRule type="cellIs" priority="689" stopIfTrue="1" operator="between">
      <formula>"si es mayor o igual 50,0"</formula>
      <formula>"si es menor que 50,0"</formula>
    </cfRule>
  </conditionalFormatting>
  <conditionalFormatting sqref="AK59:AN59">
    <cfRule type="cellIs" priority="667" stopIfTrue="1" operator="between">
      <formula>"si es mayor o igual 50,0"</formula>
      <formula>"si es menor que 50,0"</formula>
    </cfRule>
  </conditionalFormatting>
  <conditionalFormatting sqref="AK59:AN59">
    <cfRule type="cellIs" priority="687" stopIfTrue="1" operator="between">
      <formula>"si es mayor o igual 50,0"</formula>
      <formula>"si es menor que 50,0"</formula>
    </cfRule>
  </conditionalFormatting>
  <conditionalFormatting sqref="AK59:AN59">
    <cfRule type="cellIs" priority="685" stopIfTrue="1" operator="between">
      <formula>"si es mayor o igual 50,0"</formula>
      <formula>"si es menor que 50,0"</formula>
    </cfRule>
  </conditionalFormatting>
  <conditionalFormatting sqref="AK60:AN60">
    <cfRule type="cellIs" priority="686" stopIfTrue="1" operator="between">
      <formula>"si es mayor o igual 50,0"</formula>
      <formula>"si es menor que 50,0"</formula>
    </cfRule>
  </conditionalFormatting>
  <conditionalFormatting sqref="AK58:AN58">
    <cfRule type="cellIs" priority="684" stopIfTrue="1" operator="between">
      <formula>"si es mayor o igual 50,0"</formula>
      <formula>"si es menor que 50,0"</formula>
    </cfRule>
  </conditionalFormatting>
  <conditionalFormatting sqref="AK59:AN59">
    <cfRule type="cellIs" priority="683" stopIfTrue="1" operator="between">
      <formula>"si es mayor o igual 50,0"</formula>
      <formula>"si es menor que 50,0"</formula>
    </cfRule>
  </conditionalFormatting>
  <conditionalFormatting sqref="AK59:AN59">
    <cfRule type="cellIs" priority="681" stopIfTrue="1" operator="between">
      <formula>"si es mayor o igual 50,0"</formula>
      <formula>"si es menor que 50,0"</formula>
    </cfRule>
  </conditionalFormatting>
  <conditionalFormatting sqref="AK58:AN58">
    <cfRule type="cellIs" priority="682" stopIfTrue="1" operator="between">
      <formula>"si es mayor o igual 50,0"</formula>
      <formula>"si es menor que 50,0"</formula>
    </cfRule>
  </conditionalFormatting>
  <conditionalFormatting sqref="AK58:AN58">
    <cfRule type="cellIs" priority="680" stopIfTrue="1" operator="between">
      <formula>"si es mayor o igual 50,0"</formula>
      <formula>"si es menor que 50,0"</formula>
    </cfRule>
  </conditionalFormatting>
  <conditionalFormatting sqref="AK59:AN59">
    <cfRule type="cellIs" priority="677" stopIfTrue="1" operator="between">
      <formula>"si es mayor o igual 50,0"</formula>
      <formula>"si es menor que 50,0"</formula>
    </cfRule>
  </conditionalFormatting>
  <conditionalFormatting sqref="AK59:AN59">
    <cfRule type="cellIs" priority="679" stopIfTrue="1" operator="between">
      <formula>"si es mayor o igual 50,0"</formula>
      <formula>"si es menor que 50,0"</formula>
    </cfRule>
  </conditionalFormatting>
  <conditionalFormatting sqref="AK58:AN58">
    <cfRule type="cellIs" priority="678" stopIfTrue="1" operator="between">
      <formula>"si es mayor o igual 50,0"</formula>
      <formula>"si es menor que 50,0"</formula>
    </cfRule>
  </conditionalFormatting>
  <conditionalFormatting sqref="AK58:AN58">
    <cfRule type="cellIs" priority="674" stopIfTrue="1" operator="between">
      <formula>"si es mayor o igual 50,0"</formula>
      <formula>"si es menor que 50,0"</formula>
    </cfRule>
  </conditionalFormatting>
  <conditionalFormatting sqref="AK58:AN58">
    <cfRule type="cellIs" priority="672" stopIfTrue="1" operator="between">
      <formula>"si es mayor o igual 50,0"</formula>
      <formula>"si es menor que 50,0"</formula>
    </cfRule>
  </conditionalFormatting>
  <conditionalFormatting sqref="AK58:AN58">
    <cfRule type="cellIs" priority="671" stopIfTrue="1" operator="between">
      <formula>"si es mayor o igual 50,0"</formula>
      <formula>"si es menor que 50,0"</formula>
    </cfRule>
  </conditionalFormatting>
  <conditionalFormatting sqref="AK58:AN58">
    <cfRule type="cellIs" priority="670" stopIfTrue="1" operator="between">
      <formula>"si es mayor o igual 50,0"</formula>
      <formula>"si es menor que 50,0"</formula>
    </cfRule>
  </conditionalFormatting>
  <conditionalFormatting sqref="AK59:AN59">
    <cfRule type="cellIs" priority="669" stopIfTrue="1" operator="between">
      <formula>"si es mayor o igual 50,0"</formula>
      <formula>"si es menor que 50,0"</formula>
    </cfRule>
  </conditionalFormatting>
  <conditionalFormatting sqref="AK58:AN58">
    <cfRule type="cellIs" priority="668" stopIfTrue="1" operator="between">
      <formula>"si es mayor o igual 50,0"</formula>
      <formula>"si es menor que 50,0"</formula>
    </cfRule>
  </conditionalFormatting>
  <conditionalFormatting sqref="AK59:AN59">
    <cfRule type="cellIs" priority="664" stopIfTrue="1" operator="between">
      <formula>"si es mayor o igual 50,0"</formula>
      <formula>"si es menor que 50,0"</formula>
    </cfRule>
  </conditionalFormatting>
  <conditionalFormatting sqref="AK58:AN58">
    <cfRule type="cellIs" priority="666" stopIfTrue="1" operator="between">
      <formula>"si es mayor o igual 50,0"</formula>
      <formula>"si es menor que 50,0"</formula>
    </cfRule>
  </conditionalFormatting>
  <conditionalFormatting sqref="AK59:AN59">
    <cfRule type="cellIs" priority="665" stopIfTrue="1" operator="between">
      <formula>"si es mayor o igual 50,0"</formula>
      <formula>"si es menor que 50,0"</formula>
    </cfRule>
  </conditionalFormatting>
  <conditionalFormatting sqref="AK59:AN59">
    <cfRule type="cellIs" priority="662" stopIfTrue="1" operator="between">
      <formula>"si es mayor o igual 50,0"</formula>
      <formula>"si es menor que 50,0"</formula>
    </cfRule>
  </conditionalFormatting>
  <conditionalFormatting sqref="AK58:AN58">
    <cfRule type="cellIs" priority="663" stopIfTrue="1" operator="between">
      <formula>"si es mayor o igual 50,0"</formula>
      <formula>"si es menor que 50,0"</formula>
    </cfRule>
  </conditionalFormatting>
  <conditionalFormatting sqref="AK59:AN59">
    <cfRule type="cellIs" priority="660" stopIfTrue="1" operator="between">
      <formula>"si es mayor o igual 50,0"</formula>
      <formula>"si es menor que 50,0"</formula>
    </cfRule>
  </conditionalFormatting>
  <conditionalFormatting sqref="AK58:AN58">
    <cfRule type="cellIs" priority="661" stopIfTrue="1" operator="between">
      <formula>"si es mayor o igual 50,0"</formula>
      <formula>"si es menor que 50,0"</formula>
    </cfRule>
  </conditionalFormatting>
  <conditionalFormatting sqref="AK58:AN58">
    <cfRule type="cellIs" priority="653" stopIfTrue="1" operator="between">
      <formula>"si es mayor o igual 50,0"</formula>
      <formula>"si es menor que 50,0"</formula>
    </cfRule>
  </conditionalFormatting>
  <conditionalFormatting sqref="AK59:AN59">
    <cfRule type="cellIs" priority="659" stopIfTrue="1" operator="between">
      <formula>"si es mayor o igual 50,0"</formula>
      <formula>"si es menor que 50,0"</formula>
    </cfRule>
  </conditionalFormatting>
  <conditionalFormatting sqref="AK58:AN58">
    <cfRule type="cellIs" priority="658" stopIfTrue="1" operator="between">
      <formula>"si es mayor o igual 50,0"</formula>
      <formula>"si es menor que 50,0"</formula>
    </cfRule>
  </conditionalFormatting>
  <conditionalFormatting sqref="AK59:AN59">
    <cfRule type="cellIs" priority="656" stopIfTrue="1" operator="between">
      <formula>"si es mayor o igual 50,0"</formula>
      <formula>"si es menor que 50,0"</formula>
    </cfRule>
  </conditionalFormatting>
  <conditionalFormatting sqref="AK58:AN58">
    <cfRule type="cellIs" priority="655" stopIfTrue="1" operator="between">
      <formula>"si es mayor o igual 50,0"</formula>
      <formula>"si es menor que 50,0"</formula>
    </cfRule>
  </conditionalFormatting>
  <conditionalFormatting sqref="AK59:AN59">
    <cfRule type="cellIs" priority="654" stopIfTrue="1" operator="between">
      <formula>"si es mayor o igual 50,0"</formula>
      <formula>"si es menor que 50,0"</formula>
    </cfRule>
  </conditionalFormatting>
  <conditionalFormatting sqref="AK58:AN58">
    <cfRule type="cellIs" priority="631" stopIfTrue="1" operator="between">
      <formula>"si es mayor o igual 50,0"</formula>
      <formula>"si es menor que 50,0"</formula>
    </cfRule>
  </conditionalFormatting>
  <conditionalFormatting sqref="AK59:AN59">
    <cfRule type="cellIs" priority="652" stopIfTrue="1" operator="between">
      <formula>"si es mayor o igual 50,0"</formula>
      <formula>"si es menor que 50,0"</formula>
    </cfRule>
  </conditionalFormatting>
  <conditionalFormatting sqref="AK59:AN59">
    <cfRule type="cellIs" priority="637" stopIfTrue="1" operator="between">
      <formula>"si es mayor o igual 50,0"</formula>
      <formula>"si es menor que 50,0"</formula>
    </cfRule>
  </conditionalFormatting>
  <conditionalFormatting sqref="AK58:AN58">
    <cfRule type="cellIs" priority="636" stopIfTrue="1" operator="between">
      <formula>"si es mayor o igual 50,0"</formula>
      <formula>"si es menor que 50,0"</formula>
    </cfRule>
  </conditionalFormatting>
  <conditionalFormatting sqref="AK59:AN59">
    <cfRule type="cellIs" priority="635" stopIfTrue="1" operator="between">
      <formula>"si es mayor o igual 50,0"</formula>
      <formula>"si es menor que 50,0"</formula>
    </cfRule>
  </conditionalFormatting>
  <conditionalFormatting sqref="AK58:AN58">
    <cfRule type="cellIs" priority="634" stopIfTrue="1" operator="between">
      <formula>"si es mayor o igual 50,0"</formula>
      <formula>"si es menor que 50,0"</formula>
    </cfRule>
  </conditionalFormatting>
  <conditionalFormatting sqref="AK59:AN59">
    <cfRule type="cellIs" priority="632" stopIfTrue="1" operator="between">
      <formula>"si es mayor o igual 50,0"</formula>
      <formula>"si es menor que 50,0"</formula>
    </cfRule>
  </conditionalFormatting>
  <conditionalFormatting sqref="AK58:AN58">
    <cfRule type="cellIs" priority="648" stopIfTrue="1" operator="between">
      <formula>"si es mayor o igual 50,0"</formula>
      <formula>"si es menor que 50,0"</formula>
    </cfRule>
  </conditionalFormatting>
  <conditionalFormatting sqref="AK58:AN58">
    <cfRule type="cellIs" priority="650" stopIfTrue="1" operator="between">
      <formula>"si es mayor o igual 50,0"</formula>
      <formula>"si es menor que 50,0"</formula>
    </cfRule>
  </conditionalFormatting>
  <conditionalFormatting sqref="AK59:AN59">
    <cfRule type="cellIs" priority="651" stopIfTrue="1" operator="between">
      <formula>"si es mayor o igual 50,0"</formula>
      <formula>"si es menor que 50,0"</formula>
    </cfRule>
  </conditionalFormatting>
  <conditionalFormatting sqref="AK59:AN59">
    <cfRule type="cellIs" priority="649" stopIfTrue="1" operator="between">
      <formula>"si es mayor o igual 50,0"</formula>
      <formula>"si es menor que 50,0"</formula>
    </cfRule>
  </conditionalFormatting>
  <conditionalFormatting sqref="AK59:AN59">
    <cfRule type="cellIs" priority="645" stopIfTrue="1" operator="between">
      <formula>"si es mayor o igual 50,0"</formula>
      <formula>"si es menor que 50,0"</formula>
    </cfRule>
  </conditionalFormatting>
  <conditionalFormatting sqref="AK59:AN59">
    <cfRule type="cellIs" priority="647" stopIfTrue="1" operator="between">
      <formula>"si es mayor o igual 50,0"</formula>
      <formula>"si es menor que 50,0"</formula>
    </cfRule>
  </conditionalFormatting>
  <conditionalFormatting sqref="AK58:AN58">
    <cfRule type="cellIs" priority="646" stopIfTrue="1" operator="between">
      <formula>"si es mayor o igual 50,0"</formula>
      <formula>"si es menor que 50,0"</formula>
    </cfRule>
  </conditionalFormatting>
  <conditionalFormatting sqref="AK59:AN59">
    <cfRule type="cellIs" priority="644" stopIfTrue="1" operator="between">
      <formula>"si es mayor o igual 50,0"</formula>
      <formula>"si es menor que 50,0"</formula>
    </cfRule>
  </conditionalFormatting>
  <conditionalFormatting sqref="AK58:AN58">
    <cfRule type="cellIs" priority="643" stopIfTrue="1" operator="between">
      <formula>"si es mayor o igual 50,0"</formula>
      <formula>"si es menor que 50,0"</formula>
    </cfRule>
  </conditionalFormatting>
  <conditionalFormatting sqref="AK58:AN58">
    <cfRule type="cellIs" priority="639" stopIfTrue="1" operator="between">
      <formula>"si es mayor o igual 50,0"</formula>
      <formula>"si es menor que 50,0"</formula>
    </cfRule>
  </conditionalFormatting>
  <conditionalFormatting sqref="AK59:AN59">
    <cfRule type="cellIs" priority="640" stopIfTrue="1" operator="between">
      <formula>"si es mayor o igual 50,0"</formula>
      <formula>"si es menor que 50,0"</formula>
    </cfRule>
  </conditionalFormatting>
  <conditionalFormatting sqref="AK59:AN59">
    <cfRule type="cellIs" priority="633" stopIfTrue="1" operator="between">
      <formula>"si es mayor o igual 50,0"</formula>
      <formula>"si es menor que 50,0"</formula>
    </cfRule>
  </conditionalFormatting>
  <conditionalFormatting sqref="AK59:AN59">
    <cfRule type="cellIs" priority="657" stopIfTrue="1" operator="between">
      <formula>"si es mayor o igual 50,0"</formula>
      <formula>"si es menor que 50,0"</formula>
    </cfRule>
  </conditionalFormatting>
  <conditionalFormatting sqref="AK59:AN59">
    <cfRule type="cellIs" priority="630" stopIfTrue="1" operator="between">
      <formula>"si es mayor o igual 50,0"</formula>
      <formula>"si es menor que 50,0"</formula>
    </cfRule>
  </conditionalFormatting>
  <conditionalFormatting sqref="AK59:AN59">
    <cfRule type="cellIs" priority="625" stopIfTrue="1" operator="between">
      <formula>"si es mayor o igual 50,0"</formula>
      <formula>"si es menor que 50,0"</formula>
    </cfRule>
  </conditionalFormatting>
  <conditionalFormatting sqref="AK58:AN58">
    <cfRule type="cellIs" priority="627" stopIfTrue="1" operator="between">
      <formula>"si es mayor o igual 50,0"</formula>
      <formula>"si es menor que 50,0"</formula>
    </cfRule>
  </conditionalFormatting>
  <conditionalFormatting sqref="AK59:AN59">
    <cfRule type="cellIs" priority="628" stopIfTrue="1" operator="between">
      <formula>"si es mayor o igual 50,0"</formula>
      <formula>"si es menor que 50,0"</formula>
    </cfRule>
  </conditionalFormatting>
  <conditionalFormatting sqref="AK59:AN59">
    <cfRule type="cellIs" priority="626" stopIfTrue="1" operator="between">
      <formula>"si es mayor o igual 50,0"</formula>
      <formula>"si es menor que 50,0"</formula>
    </cfRule>
  </conditionalFormatting>
  <conditionalFormatting sqref="AK59:AN59">
    <cfRule type="cellIs" priority="606" stopIfTrue="1" operator="between">
      <formula>"si es mayor o igual 50,0"</formula>
      <formula>"si es menor que 50,0"</formula>
    </cfRule>
  </conditionalFormatting>
  <conditionalFormatting sqref="AK59:AN59">
    <cfRule type="cellIs" priority="623" stopIfTrue="1" operator="between">
      <formula>"si es mayor o igual 50,0"</formula>
      <formula>"si es menor que 50,0"</formula>
    </cfRule>
  </conditionalFormatting>
  <conditionalFormatting sqref="AK58:AN58">
    <cfRule type="cellIs" priority="620" stopIfTrue="1" operator="between">
      <formula>"si es mayor o igual 50,0"</formula>
      <formula>"si es menor que 50,0"</formula>
    </cfRule>
  </conditionalFormatting>
  <conditionalFormatting sqref="AK58:AN58">
    <cfRule type="cellIs" priority="622" stopIfTrue="1" operator="between">
      <formula>"si es mayor o igual 50,0"</formula>
      <formula>"si es menor que 50,0"</formula>
    </cfRule>
  </conditionalFormatting>
  <conditionalFormatting sqref="AK59:AN59">
    <cfRule type="cellIs" priority="621" stopIfTrue="1" operator="between">
      <formula>"si es mayor o igual 50,0"</formula>
      <formula>"si es menor que 50,0"</formula>
    </cfRule>
  </conditionalFormatting>
  <conditionalFormatting sqref="AK59:AN59">
    <cfRule type="cellIs" priority="619" stopIfTrue="1" operator="between">
      <formula>"si es mayor o igual 50,0"</formula>
      <formula>"si es menor que 50,0"</formula>
    </cfRule>
  </conditionalFormatting>
  <conditionalFormatting sqref="AK58:AN58">
    <cfRule type="cellIs" priority="618" stopIfTrue="1" operator="between">
      <formula>"si es mayor o igual 50,0"</formula>
      <formula>"si es menor que 50,0"</formula>
    </cfRule>
  </conditionalFormatting>
  <conditionalFormatting sqref="AK59:AN59">
    <cfRule type="cellIs" priority="615" stopIfTrue="1" operator="between">
      <formula>"si es mayor o igual 50,0"</formula>
      <formula>"si es menor que 50,0"</formula>
    </cfRule>
  </conditionalFormatting>
  <conditionalFormatting sqref="AK59:AN59">
    <cfRule type="cellIs" priority="617" stopIfTrue="1" operator="between">
      <formula>"si es mayor o igual 50,0"</formula>
      <formula>"si es menor que 50,0"</formula>
    </cfRule>
  </conditionalFormatting>
  <conditionalFormatting sqref="AK58:AN58">
    <cfRule type="cellIs" priority="616" stopIfTrue="1" operator="between">
      <formula>"si es mayor o igual 50,0"</formula>
      <formula>"si es menor que 50,0"</formula>
    </cfRule>
  </conditionalFormatting>
  <conditionalFormatting sqref="AK59:AN59">
    <cfRule type="cellIs" priority="614" stopIfTrue="1" operator="between">
      <formula>"si es mayor o igual 50,0"</formula>
      <formula>"si es menor que 50,0"</formula>
    </cfRule>
  </conditionalFormatting>
  <conditionalFormatting sqref="AK58:AN58">
    <cfRule type="cellIs" priority="611" stopIfTrue="1" operator="between">
      <formula>"si es mayor o igual 50,0"</formula>
      <formula>"si es menor que 50,0"</formula>
    </cfRule>
  </conditionalFormatting>
  <conditionalFormatting sqref="AK58:AN58">
    <cfRule type="cellIs" priority="613" stopIfTrue="1" operator="between">
      <formula>"si es mayor o igual 50,0"</formula>
      <formula>"si es menor que 50,0"</formula>
    </cfRule>
  </conditionalFormatting>
  <conditionalFormatting sqref="AK59:AN59">
    <cfRule type="cellIs" priority="612" stopIfTrue="1" operator="between">
      <formula>"si es mayor o igual 50,0"</formula>
      <formula>"si es menor que 50,0"</formula>
    </cfRule>
  </conditionalFormatting>
  <conditionalFormatting sqref="AK58:AN58">
    <cfRule type="cellIs" priority="609" stopIfTrue="1" operator="between">
      <formula>"si es mayor o igual 50,0"</formula>
      <formula>"si es menor que 50,0"</formula>
    </cfRule>
  </conditionalFormatting>
  <conditionalFormatting sqref="AK59:AN59">
    <cfRule type="cellIs" priority="610" stopIfTrue="1" operator="between">
      <formula>"si es mayor o igual 50,0"</formula>
      <formula>"si es menor que 50,0"</formula>
    </cfRule>
  </conditionalFormatting>
  <conditionalFormatting sqref="AK59:AN59">
    <cfRule type="cellIs" priority="608" stopIfTrue="1" operator="between">
      <formula>"si es mayor o igual 50,0"</formula>
      <formula>"si es menor que 50,0"</formula>
    </cfRule>
  </conditionalFormatting>
  <conditionalFormatting sqref="AK58:AN58">
    <cfRule type="cellIs" priority="607" stopIfTrue="1" operator="between">
      <formula>"si es mayor o igual 50,0"</formula>
      <formula>"si es menor que 50,0"</formula>
    </cfRule>
  </conditionalFormatting>
  <conditionalFormatting sqref="AK59:AN59">
    <cfRule type="cellIs" priority="604" stopIfTrue="1" operator="between">
      <formula>"si es mayor o igual 50,0"</formula>
      <formula>"si es menor que 50,0"</formula>
    </cfRule>
  </conditionalFormatting>
  <conditionalFormatting sqref="AK58:AN58">
    <cfRule type="cellIs" priority="605" stopIfTrue="1" operator="between">
      <formula>"si es mayor o igual 50,0"</formula>
      <formula>"si es menor que 50,0"</formula>
    </cfRule>
  </conditionalFormatting>
  <conditionalFormatting sqref="AK58:AN58">
    <cfRule type="cellIs" priority="601" stopIfTrue="1" operator="between">
      <formula>"si es mayor o igual 50,0"</formula>
      <formula>"si es menor que 50,0"</formula>
    </cfRule>
  </conditionalFormatting>
  <conditionalFormatting sqref="AK58:AN58">
    <cfRule type="cellIs" priority="602" stopIfTrue="1" operator="between">
      <formula>"si es mayor o igual 50,0"</formula>
      <formula>"si es menor que 50,0"</formula>
    </cfRule>
  </conditionalFormatting>
  <conditionalFormatting sqref="AK59:AN59">
    <cfRule type="cellIs" priority="599" stopIfTrue="1" operator="between">
      <formula>"si es mayor o igual 50,0"</formula>
      <formula>"si es menor que 50,0"</formula>
    </cfRule>
  </conditionalFormatting>
  <conditionalFormatting sqref="AK58:AN58">
    <cfRule type="cellIs" priority="598" stopIfTrue="1" operator="between">
      <formula>"si es mayor o igual 50,0"</formula>
      <formula>"si es menor que 50,0"</formula>
    </cfRule>
  </conditionalFormatting>
  <conditionalFormatting sqref="AK59:AN59">
    <cfRule type="cellIs" priority="597" stopIfTrue="1" operator="between">
      <formula>"si es mayor o igual 50,0"</formula>
      <formula>"si es menor que 50,0"</formula>
    </cfRule>
  </conditionalFormatting>
  <conditionalFormatting sqref="AK58:AN58">
    <cfRule type="cellIs" priority="603" stopIfTrue="1" operator="between">
      <formula>"si es mayor o igual 50,0"</formula>
      <formula>"si es menor que 50,0"</formula>
    </cfRule>
  </conditionalFormatting>
  <conditionalFormatting sqref="AK58:AN58">
    <cfRule type="cellIs" priority="600" stopIfTrue="1" operator="between">
      <formula>"si es mayor o igual 50,0"</formula>
      <formula>"si es menor que 50,0"</formula>
    </cfRule>
  </conditionalFormatting>
  <conditionalFormatting sqref="AK58:AN58">
    <cfRule type="cellIs" priority="586" stopIfTrue="1" operator="between">
      <formula>"si es mayor o igual 50,0"</formula>
      <formula>"si es menor que 50,0"</formula>
    </cfRule>
  </conditionalFormatting>
  <conditionalFormatting sqref="AK59:AN59">
    <cfRule type="cellIs" priority="595" stopIfTrue="1" operator="between">
      <formula>"si es mayor o igual 50,0"</formula>
      <formula>"si es menor que 50,0"</formula>
    </cfRule>
  </conditionalFormatting>
  <conditionalFormatting sqref="AK58:AN58">
    <cfRule type="cellIs" priority="593" stopIfTrue="1" operator="between">
      <formula>"si es mayor o igual 50,0"</formula>
      <formula>"si es menor que 50,0"</formula>
    </cfRule>
  </conditionalFormatting>
  <conditionalFormatting sqref="AK59:AN59">
    <cfRule type="cellIs" priority="594" stopIfTrue="1" operator="between">
      <formula>"si es mayor o igual 50,0"</formula>
      <formula>"si es menor que 50,0"</formula>
    </cfRule>
  </conditionalFormatting>
  <conditionalFormatting sqref="AK58:AN58">
    <cfRule type="cellIs" priority="591" stopIfTrue="1" operator="between">
      <formula>"si es mayor o igual 50,0"</formula>
      <formula>"si es menor que 50,0"</formula>
    </cfRule>
  </conditionalFormatting>
  <conditionalFormatting sqref="AK59:AN59">
    <cfRule type="cellIs" priority="590" stopIfTrue="1" operator="between">
      <formula>"si es mayor o igual 50,0"</formula>
      <formula>"si es menor que 50,0"</formula>
    </cfRule>
  </conditionalFormatting>
  <conditionalFormatting sqref="AK58:AN58">
    <cfRule type="cellIs" priority="589" stopIfTrue="1" operator="between">
      <formula>"si es mayor o igual 50,0"</formula>
      <formula>"si es menor que 50,0"</formula>
    </cfRule>
  </conditionalFormatting>
  <conditionalFormatting sqref="AK59:AN59">
    <cfRule type="cellIs" priority="587" stopIfTrue="1" operator="between">
      <formula>"si es mayor o igual 50,0"</formula>
      <formula>"si es menor que 50,0"</formula>
    </cfRule>
  </conditionalFormatting>
  <conditionalFormatting sqref="AK59:AN59">
    <cfRule type="cellIs" priority="588" stopIfTrue="1" operator="between">
      <formula>"si es mayor o igual 50,0"</formula>
      <formula>"si es menor que 50,0"</formula>
    </cfRule>
  </conditionalFormatting>
  <conditionalFormatting sqref="AK58:AN58">
    <cfRule type="cellIs" priority="559" stopIfTrue="1" operator="between">
      <formula>"si es mayor o igual 50,0"</formula>
      <formula>"si es menor que 50,0"</formula>
    </cfRule>
  </conditionalFormatting>
  <conditionalFormatting sqref="AK59:AN59">
    <cfRule type="cellIs" priority="585" stopIfTrue="1" operator="between">
      <formula>"si es mayor o igual 50,0"</formula>
      <formula>"si es menor que 50,0"</formula>
    </cfRule>
  </conditionalFormatting>
  <conditionalFormatting sqref="AK58:AN58">
    <cfRule type="cellIs" priority="565" stopIfTrue="1" operator="between">
      <formula>"si es mayor o igual 50,0"</formula>
      <formula>"si es menor que 50,0"</formula>
    </cfRule>
  </conditionalFormatting>
  <conditionalFormatting sqref="AK58:AN58">
    <cfRule type="cellIs" priority="564" stopIfTrue="1" operator="between">
      <formula>"si es mayor o igual 50,0"</formula>
      <formula>"si es menor que 50,0"</formula>
    </cfRule>
  </conditionalFormatting>
  <conditionalFormatting sqref="AK58:AN58">
    <cfRule type="cellIs" priority="563" stopIfTrue="1" operator="between">
      <formula>"si es mayor o igual 50,0"</formula>
      <formula>"si es menor que 50,0"</formula>
    </cfRule>
  </conditionalFormatting>
  <conditionalFormatting sqref="AK58:AN58">
    <cfRule type="cellIs" priority="562" stopIfTrue="1" operator="between">
      <formula>"si es mayor o igual 50,0"</formula>
      <formula>"si es menor que 50,0"</formula>
    </cfRule>
  </conditionalFormatting>
  <conditionalFormatting sqref="AK59:AN59">
    <cfRule type="cellIs" priority="560" stopIfTrue="1" operator="between">
      <formula>"si es mayor o igual 50,0"</formula>
      <formula>"si es menor que 50,0"</formula>
    </cfRule>
  </conditionalFormatting>
  <conditionalFormatting sqref="AK59:AN59">
    <cfRule type="cellIs" priority="579" stopIfTrue="1" operator="between">
      <formula>"si es mayor o igual 50,0"</formula>
      <formula>"si es menor que 50,0"</formula>
    </cfRule>
  </conditionalFormatting>
  <conditionalFormatting sqref="AK58:AN58">
    <cfRule type="cellIs" priority="582" stopIfTrue="1" operator="between">
      <formula>"si es mayor o igual 50,0"</formula>
      <formula>"si es menor que 50,0"</formula>
    </cfRule>
  </conditionalFormatting>
  <conditionalFormatting sqref="AK58:AN58">
    <cfRule type="cellIs" priority="584" stopIfTrue="1" operator="between">
      <formula>"si es mayor o igual 50,0"</formula>
      <formula>"si es menor que 50,0"</formula>
    </cfRule>
  </conditionalFormatting>
  <conditionalFormatting sqref="AK59:AN59">
    <cfRule type="cellIs" priority="583" stopIfTrue="1" operator="between">
      <formula>"si es mayor o igual 50,0"</formula>
      <formula>"si es menor que 50,0"</formula>
    </cfRule>
  </conditionalFormatting>
  <conditionalFormatting sqref="AK59:AN59">
    <cfRule type="cellIs" priority="581" stopIfTrue="1" operator="between">
      <formula>"si es mayor o igual 50,0"</formula>
      <formula>"si es menor que 50,0"</formula>
    </cfRule>
  </conditionalFormatting>
  <conditionalFormatting sqref="AK58:AN58">
    <cfRule type="cellIs" priority="580" stopIfTrue="1" operator="between">
      <formula>"si es mayor o igual 50,0"</formula>
      <formula>"si es menor que 50,0"</formula>
    </cfRule>
  </conditionalFormatting>
  <conditionalFormatting sqref="AK58:AN58">
    <cfRule type="cellIs" priority="578" stopIfTrue="1" operator="between">
      <formula>"si es mayor o igual 50,0"</formula>
      <formula>"si es menor que 50,0"</formula>
    </cfRule>
  </conditionalFormatting>
  <conditionalFormatting sqref="AK59:AN59">
    <cfRule type="cellIs" priority="577" stopIfTrue="1" operator="between">
      <formula>"si es mayor o igual 50,0"</formula>
      <formula>"si es menor que 50,0"</formula>
    </cfRule>
  </conditionalFormatting>
  <conditionalFormatting sqref="AK59:AN59">
    <cfRule type="cellIs" priority="576" stopIfTrue="1" operator="between">
      <formula>"si es mayor o igual 50,0"</formula>
      <formula>"si es menor que 50,0"</formula>
    </cfRule>
  </conditionalFormatting>
  <conditionalFormatting sqref="AK58:AN58">
    <cfRule type="cellIs" priority="575" stopIfTrue="1" operator="between">
      <formula>"si es mayor o igual 50,0"</formula>
      <formula>"si es menor que 50,0"</formula>
    </cfRule>
  </conditionalFormatting>
  <conditionalFormatting sqref="AK59:AN59">
    <cfRule type="cellIs" priority="574" stopIfTrue="1" operator="between">
      <formula>"si es mayor o igual 50,0"</formula>
      <formula>"si es menor que 50,0"</formula>
    </cfRule>
  </conditionalFormatting>
  <conditionalFormatting sqref="AK58:AN58">
    <cfRule type="cellIs" priority="573" stopIfTrue="1" operator="between">
      <formula>"si es mayor o igual 50,0"</formula>
      <formula>"si es menor que 50,0"</formula>
    </cfRule>
  </conditionalFormatting>
  <conditionalFormatting sqref="AK59:AN59">
    <cfRule type="cellIs" priority="570" stopIfTrue="1" operator="between">
      <formula>"si es mayor o igual 50,0"</formula>
      <formula>"si es menor que 50,0"</formula>
    </cfRule>
  </conditionalFormatting>
  <conditionalFormatting sqref="AK59:AN59">
    <cfRule type="cellIs" priority="566" stopIfTrue="1" operator="between">
      <formula>"si es mayor o igual 50,0"</formula>
      <formula>"si es menor que 50,0"</formula>
    </cfRule>
  </conditionalFormatting>
  <conditionalFormatting sqref="AK58:AN58">
    <cfRule type="cellIs" priority="569" stopIfTrue="1" operator="between">
      <formula>"si es mayor o igual 50,0"</formula>
      <formula>"si es menor que 50,0"</formula>
    </cfRule>
  </conditionalFormatting>
  <conditionalFormatting sqref="AK59:AN59">
    <cfRule type="cellIs" priority="568" stopIfTrue="1" operator="between">
      <formula>"si es mayor o igual 50,0"</formula>
      <formula>"si es menor que 50,0"</formula>
    </cfRule>
  </conditionalFormatting>
  <conditionalFormatting sqref="AK58:AN58">
    <cfRule type="cellIs" priority="561" stopIfTrue="1" operator="between">
      <formula>"si es mayor o igual 50,0"</formula>
      <formula>"si es menor que 50,0"</formula>
    </cfRule>
  </conditionalFormatting>
  <conditionalFormatting sqref="AK59:AN59">
    <cfRule type="cellIs" priority="558" stopIfTrue="1" operator="between">
      <formula>"si es mayor o igual 50,0"</formula>
      <formula>"si es menor que 50,0"</formula>
    </cfRule>
  </conditionalFormatting>
  <conditionalFormatting sqref="AK59:AN59">
    <cfRule type="cellIs" priority="555" stopIfTrue="1" operator="between">
      <formula>"si es mayor o igual 50,0"</formula>
      <formula>"si es menor que 50,0"</formula>
    </cfRule>
  </conditionalFormatting>
  <conditionalFormatting sqref="AK58:AN58">
    <cfRule type="cellIs" priority="556" stopIfTrue="1" operator="between">
      <formula>"si es mayor o igual 50,0"</formula>
      <formula>"si es menor que 50,0"</formula>
    </cfRule>
  </conditionalFormatting>
  <conditionalFormatting sqref="AK58:AN58">
    <cfRule type="cellIs" priority="554" stopIfTrue="1" operator="between">
      <formula>"si es mayor o igual 50,0"</formula>
      <formula>"si es menor que 50,0"</formula>
    </cfRule>
  </conditionalFormatting>
  <conditionalFormatting sqref="AK58:AN58">
    <cfRule type="cellIs" priority="534" stopIfTrue="1" operator="between">
      <formula>"si es mayor o igual 50,0"</formula>
      <formula>"si es menor que 50,0"</formula>
    </cfRule>
  </conditionalFormatting>
  <conditionalFormatting sqref="AK58:AN58">
    <cfRule type="cellIs" priority="531" stopIfTrue="1" operator="between">
      <formula>"si es mayor o igual 50,0"</formula>
      <formula>"si es menor que 50,0"</formula>
    </cfRule>
  </conditionalFormatting>
  <conditionalFormatting sqref="AK59:AN59">
    <cfRule type="cellIs" priority="484" stopIfTrue="1" operator="between">
      <formula>"si es mayor o igual 50,0"</formula>
      <formula>"si es menor que 50,0"</formula>
    </cfRule>
  </conditionalFormatting>
  <conditionalFormatting sqref="AK59:AN59">
    <cfRule type="cellIs" priority="498" stopIfTrue="1" operator="between">
      <formula>"si es mayor o igual 50,0"</formula>
      <formula>"si es menor que 50,0"</formula>
    </cfRule>
  </conditionalFormatting>
  <conditionalFormatting sqref="AK58:AN58">
    <cfRule type="cellIs" priority="483" stopIfTrue="1" operator="between">
      <formula>"si es mayor o igual 50,0"</formula>
      <formula>"si es menor que 50,0"</formula>
    </cfRule>
  </conditionalFormatting>
  <conditionalFormatting sqref="AK60:AN60">
    <cfRule type="cellIs" priority="482" stopIfTrue="1" operator="between">
      <formula>"si es mayor o igual 50,0"</formula>
      <formula>"si es menor que 50,0"</formula>
    </cfRule>
  </conditionalFormatting>
  <conditionalFormatting sqref="AK59:AN59">
    <cfRule type="cellIs" priority="481" stopIfTrue="1" operator="between">
      <formula>"si es mayor o igual 50,0"</formula>
      <formula>"si es menor que 50,0"</formula>
    </cfRule>
  </conditionalFormatting>
  <conditionalFormatting sqref="AK60:AN60">
    <cfRule type="cellIs" priority="480" stopIfTrue="1" operator="between">
      <formula>"si es mayor o igual 50,0"</formula>
      <formula>"si es menor que 50,0"</formula>
    </cfRule>
  </conditionalFormatting>
  <conditionalFormatting sqref="AK60:AN60">
    <cfRule type="cellIs" priority="476" stopIfTrue="1" operator="between">
      <formula>"si es mayor o igual 50,0"</formula>
      <formula>"si es menor que 50,0"</formula>
    </cfRule>
  </conditionalFormatting>
  <conditionalFormatting sqref="AK58:AN58">
    <cfRule type="cellIs" priority="478" stopIfTrue="1" operator="between">
      <formula>"si es mayor o igual 50,0"</formula>
      <formula>"si es menor que 50,0"</formula>
    </cfRule>
  </conditionalFormatting>
  <conditionalFormatting sqref="AK60:AN60">
    <cfRule type="cellIs" priority="479" stopIfTrue="1" operator="between">
      <formula>"si es mayor o igual 50,0"</formula>
      <formula>"si es menor que 50,0"</formula>
    </cfRule>
  </conditionalFormatting>
  <conditionalFormatting sqref="AK59:AN59">
    <cfRule type="cellIs" priority="477" stopIfTrue="1" operator="between">
      <formula>"si es mayor o igual 50,0"</formula>
      <formula>"si es menor que 50,0"</formula>
    </cfRule>
  </conditionalFormatting>
  <conditionalFormatting sqref="AK60:AN60">
    <cfRule type="cellIs" priority="475" stopIfTrue="1" operator="between">
      <formula>"si es mayor o igual 50,0"</formula>
      <formula>"si es menor que 50,0"</formula>
    </cfRule>
  </conditionalFormatting>
  <conditionalFormatting sqref="AK58:AN58">
    <cfRule type="cellIs" priority="474" stopIfTrue="1" operator="between">
      <formula>"si es mayor o igual 50,0"</formula>
      <formula>"si es menor que 50,0"</formula>
    </cfRule>
  </conditionalFormatting>
  <conditionalFormatting sqref="AK59:AN59">
    <cfRule type="cellIs" priority="471" stopIfTrue="1" operator="between">
      <formula>"si es mayor o igual 50,0"</formula>
      <formula>"si es menor que 50,0"</formula>
    </cfRule>
  </conditionalFormatting>
  <conditionalFormatting sqref="AK59:AN59">
    <cfRule type="cellIs" priority="473" stopIfTrue="1" operator="between">
      <formula>"si es mayor o igual 50,0"</formula>
      <formula>"si es menor que 50,0"</formula>
    </cfRule>
  </conditionalFormatting>
  <conditionalFormatting sqref="AK60:AN60">
    <cfRule type="cellIs" priority="472" stopIfTrue="1" operator="between">
      <formula>"si es mayor o igual 50,0"</formula>
      <formula>"si es menor que 50,0"</formula>
    </cfRule>
  </conditionalFormatting>
  <conditionalFormatting sqref="AK60:AN60">
    <cfRule type="cellIs" priority="470" stopIfTrue="1" operator="between">
      <formula>"si es mayor o igual 50,0"</formula>
      <formula>"si es menor que 50,0"</formula>
    </cfRule>
  </conditionalFormatting>
  <conditionalFormatting sqref="AK58:AN58">
    <cfRule type="cellIs" priority="469" stopIfTrue="1" operator="between">
      <formula>"si es mayor o igual 50,0"</formula>
      <formula>"si es menor que 50,0"</formula>
    </cfRule>
  </conditionalFormatting>
  <conditionalFormatting sqref="AK60:AN60">
    <cfRule type="cellIs" priority="467" stopIfTrue="1" operator="between">
      <formula>"si es mayor o igual 50,0"</formula>
      <formula>"si es menor que 50,0"</formula>
    </cfRule>
  </conditionalFormatting>
  <conditionalFormatting sqref="AK59:AN59">
    <cfRule type="cellIs" priority="468" stopIfTrue="1" operator="between">
      <formula>"si es mayor o igual 50,0"</formula>
      <formula>"si es menor que 50,0"</formula>
    </cfRule>
  </conditionalFormatting>
  <conditionalFormatting sqref="AK59:AN59">
    <cfRule type="cellIs" priority="572" stopIfTrue="1" operator="between">
      <formula>"si es mayor o igual 50,0"</formula>
      <formula>"si es menor que 50,0"</formula>
    </cfRule>
  </conditionalFormatting>
  <conditionalFormatting sqref="AK58:AN58">
    <cfRule type="cellIs" priority="571" stopIfTrue="1" operator="between">
      <formula>"si es mayor o igual 50,0"</formula>
      <formula>"si es menor que 50,0"</formula>
    </cfRule>
  </conditionalFormatting>
  <conditionalFormatting sqref="AK58:AN58">
    <cfRule type="cellIs" priority="567" stopIfTrue="1" operator="between">
      <formula>"si es mayor o igual 50,0"</formula>
      <formula>"si es menor que 50,0"</formula>
    </cfRule>
  </conditionalFormatting>
  <conditionalFormatting sqref="AK59:AN59">
    <cfRule type="cellIs" priority="557" stopIfTrue="1" operator="between">
      <formula>"si es mayor o igual 50,0"</formula>
      <formula>"si es menor que 50,0"</formula>
    </cfRule>
  </conditionalFormatting>
  <conditionalFormatting sqref="AK59:AN59">
    <cfRule type="cellIs" priority="553" stopIfTrue="1" operator="between">
      <formula>"si es mayor o igual 50,0"</formula>
      <formula>"si es menor que 50,0"</formula>
    </cfRule>
  </conditionalFormatting>
  <conditionalFormatting sqref="AK58:AN58">
    <cfRule type="cellIs" priority="791" stopIfTrue="1" operator="between">
      <formula>"si es mayor o igual 50,0"</formula>
      <formula>"si es menor que 50,0"</formula>
    </cfRule>
  </conditionalFormatting>
  <conditionalFormatting sqref="AK59:AN59">
    <cfRule type="cellIs" priority="790" stopIfTrue="1" operator="between">
      <formula>"si es mayor o igual 50,0"</formula>
      <formula>"si es menor que 50,0"</formula>
    </cfRule>
  </conditionalFormatting>
  <conditionalFormatting sqref="AK59:AN59">
    <cfRule type="cellIs" priority="747" stopIfTrue="1" operator="between">
      <formula>"si es mayor o igual 50,0"</formula>
      <formula>"si es menor que 50,0"</formula>
    </cfRule>
  </conditionalFormatting>
  <conditionalFormatting sqref="AK60:AN60">
    <cfRule type="cellIs" priority="746" stopIfTrue="1" operator="between">
      <formula>"si es mayor o igual 50,0"</formula>
      <formula>"si es menor que 50,0"</formula>
    </cfRule>
  </conditionalFormatting>
  <conditionalFormatting sqref="AK58:AN58">
    <cfRule type="cellIs" priority="745" stopIfTrue="1" operator="between">
      <formula>"si es mayor o igual 50,0"</formula>
      <formula>"si es menor que 50,0"</formula>
    </cfRule>
  </conditionalFormatting>
  <conditionalFormatting sqref="AK59:AN59">
    <cfRule type="cellIs" priority="729" stopIfTrue="1" operator="between">
      <formula>"si es mayor o igual 50,0"</formula>
      <formula>"si es menor que 50,0"</formula>
    </cfRule>
  </conditionalFormatting>
  <conditionalFormatting sqref="AK58:AN58">
    <cfRule type="cellIs" priority="708" stopIfTrue="1" operator="between">
      <formula>"si es mayor o igual 50,0"</formula>
      <formula>"si es menor que 50,0"</formula>
    </cfRule>
  </conditionalFormatting>
  <conditionalFormatting sqref="AK59:AN59">
    <cfRule type="cellIs" priority="717" stopIfTrue="1" operator="between">
      <formula>"si es mayor o igual 50,0"</formula>
      <formula>"si es menor que 50,0"</formula>
    </cfRule>
  </conditionalFormatting>
  <conditionalFormatting sqref="AK60:AN60">
    <cfRule type="cellIs" priority="715" stopIfTrue="1" operator="between">
      <formula>"si es mayor o igual 50,0"</formula>
      <formula>"si es menor que 50,0"</formula>
    </cfRule>
  </conditionalFormatting>
  <conditionalFormatting sqref="AK58:AN58">
    <cfRule type="cellIs" priority="735" stopIfTrue="1" operator="between">
      <formula>"si es mayor o igual 50,0"</formula>
      <formula>"si es menor que 50,0"</formula>
    </cfRule>
  </conditionalFormatting>
  <conditionalFormatting sqref="AK60:AN60">
    <cfRule type="cellIs" priority="704" stopIfTrue="1" operator="between">
      <formula>"si es mayor o igual 50,0"</formula>
      <formula>"si es menor que 50,0"</formula>
    </cfRule>
  </conditionalFormatting>
  <conditionalFormatting sqref="AK58:AN58">
    <cfRule type="cellIs" priority="688" stopIfTrue="1" operator="between">
      <formula>"si es mayor o igual 50,0"</formula>
      <formula>"si es menor que 50,0"</formula>
    </cfRule>
  </conditionalFormatting>
  <conditionalFormatting sqref="AK59:AN59">
    <cfRule type="cellIs" priority="675" stopIfTrue="1" operator="between">
      <formula>"si es mayor o igual 50,0"</formula>
      <formula>"si es menor que 50,0"</formula>
    </cfRule>
  </conditionalFormatting>
  <conditionalFormatting sqref="AK58:AN58">
    <cfRule type="cellIs" priority="673" stopIfTrue="1" operator="between">
      <formula>"si es mayor o igual 50,0"</formula>
      <formula>"si es menor que 50,0"</formula>
    </cfRule>
  </conditionalFormatting>
  <conditionalFormatting sqref="AK58:AN58">
    <cfRule type="cellIs" priority="676" stopIfTrue="1" operator="between">
      <formula>"si es mayor o igual 50,0"</formula>
      <formula>"si es menor que 50,0"</formula>
    </cfRule>
  </conditionalFormatting>
  <conditionalFormatting sqref="AK59:AN59">
    <cfRule type="cellIs" priority="642" stopIfTrue="1" operator="between">
      <formula>"si es mayor o igual 50,0"</formula>
      <formula>"si es menor que 50,0"</formula>
    </cfRule>
  </conditionalFormatting>
  <conditionalFormatting sqref="AK58:AN58">
    <cfRule type="cellIs" priority="641" stopIfTrue="1" operator="between">
      <formula>"si es mayor o igual 50,0"</formula>
      <formula>"si es menor que 50,0"</formula>
    </cfRule>
  </conditionalFormatting>
  <conditionalFormatting sqref="AK59:AN59">
    <cfRule type="cellIs" priority="638" stopIfTrue="1" operator="between">
      <formula>"si es mayor o igual 50,0"</formula>
      <formula>"si es menor que 50,0"</formula>
    </cfRule>
  </conditionalFormatting>
  <conditionalFormatting sqref="AK58:AN58">
    <cfRule type="cellIs" priority="629" stopIfTrue="1" operator="between">
      <formula>"si es mayor o igual 50,0"</formula>
      <formula>"si es menor que 50,0"</formula>
    </cfRule>
  </conditionalFormatting>
  <conditionalFormatting sqref="AK58:AN58">
    <cfRule type="cellIs" priority="624" stopIfTrue="1" operator="between">
      <formula>"si es mayor o igual 50,0"</formula>
      <formula>"si es menor que 50,0"</formula>
    </cfRule>
  </conditionalFormatting>
  <conditionalFormatting sqref="AK59:AN59">
    <cfRule type="cellIs" priority="592" stopIfTrue="1" operator="between">
      <formula>"si es mayor o igual 50,0"</formula>
      <formula>"si es menor que 50,0"</formula>
    </cfRule>
  </conditionalFormatting>
  <conditionalFormatting sqref="AK58:AN58">
    <cfRule type="cellIs" priority="596" stopIfTrue="1" operator="between">
      <formula>"si es mayor o igual 50,0"</formula>
      <formula>"si es menor que 50,0"</formula>
    </cfRule>
  </conditionalFormatting>
  <conditionalFormatting sqref="AK60:AN60">
    <cfRule type="cellIs" priority="521" stopIfTrue="1" operator="between">
      <formula>"si es mayor o igual 50,0"</formula>
      <formula>"si es menor que 50,0"</formula>
    </cfRule>
  </conditionalFormatting>
  <conditionalFormatting sqref="AK60:AN60">
    <cfRule type="cellIs" priority="519" stopIfTrue="1" operator="between">
      <formula>"si es mayor o igual 50,0"</formula>
      <formula>"si es menor que 50,0"</formula>
    </cfRule>
  </conditionalFormatting>
  <conditionalFormatting sqref="AK60:AN60">
    <cfRule type="cellIs" priority="515" stopIfTrue="1" operator="between">
      <formula>"si es mayor o igual 50,0"</formula>
      <formula>"si es menor que 50,0"</formula>
    </cfRule>
  </conditionalFormatting>
  <conditionalFormatting sqref="AK58:AN58">
    <cfRule type="cellIs" priority="799" stopIfTrue="1" operator="between">
      <formula>"si es mayor o igual 50,0"</formula>
      <formula>"si es menor que 50,0"</formula>
    </cfRule>
  </conditionalFormatting>
  <conditionalFormatting sqref="AK59:AN59">
    <cfRule type="cellIs" priority="798" stopIfTrue="1" operator="between">
      <formula>"si es mayor o igual 50,0"</formula>
      <formula>"si es menor que 50,0"</formula>
    </cfRule>
  </conditionalFormatting>
  <conditionalFormatting sqref="AK60:AN60">
    <cfRule type="cellIs" priority="797" stopIfTrue="1" operator="between">
      <formula>"si es mayor o igual 50,0"</formula>
      <formula>"si es menor que 50,0"</formula>
    </cfRule>
  </conditionalFormatting>
  <conditionalFormatting sqref="AK60:AN60">
    <cfRule type="cellIs" priority="795" stopIfTrue="1" operator="between">
      <formula>"si es mayor o igual 50,0"</formula>
      <formula>"si es menor que 50,0"</formula>
    </cfRule>
  </conditionalFormatting>
  <conditionalFormatting sqref="AK59:AN59">
    <cfRule type="cellIs" priority="796" stopIfTrue="1" operator="between">
      <formula>"si es mayor o igual 50,0"</formula>
      <formula>"si es menor que 50,0"</formula>
    </cfRule>
  </conditionalFormatting>
  <conditionalFormatting sqref="AK58:AN58">
    <cfRule type="cellIs" priority="794" stopIfTrue="1" operator="between">
      <formula>"si es mayor o igual 50,0"</formula>
      <formula>"si es menor que 50,0"</formula>
    </cfRule>
  </conditionalFormatting>
  <conditionalFormatting sqref="AK59:AN59">
    <cfRule type="cellIs" priority="793" stopIfTrue="1" operator="between">
      <formula>"si es mayor o igual 50,0"</formula>
      <formula>"si es menor que 50,0"</formula>
    </cfRule>
  </conditionalFormatting>
  <conditionalFormatting sqref="AK60:AN60">
    <cfRule type="cellIs" priority="792" stopIfTrue="1" operator="between">
      <formula>"si es mayor o igual 50,0"</formula>
      <formula>"si es menor que 50,0"</formula>
    </cfRule>
  </conditionalFormatting>
  <conditionalFormatting sqref="AK58:AN58">
    <cfRule type="cellIs" priority="788" stopIfTrue="1" operator="between">
      <formula>"si es mayor o igual 50,0"</formula>
      <formula>"si es menor que 50,0"</formula>
    </cfRule>
  </conditionalFormatting>
  <conditionalFormatting sqref="AK59:AN59">
    <cfRule type="cellIs" priority="789" stopIfTrue="1" operator="between">
      <formula>"si es mayor o igual 50,0"</formula>
      <formula>"si es menor que 50,0"</formula>
    </cfRule>
  </conditionalFormatting>
  <conditionalFormatting sqref="AK59:AN59">
    <cfRule type="cellIs" priority="787" stopIfTrue="1" operator="between">
      <formula>"si es mayor o igual 50,0"</formula>
      <formula>"si es menor que 50,0"</formula>
    </cfRule>
  </conditionalFormatting>
  <conditionalFormatting sqref="AK59:AN59">
    <cfRule type="cellIs" priority="786" stopIfTrue="1" operator="between">
      <formula>"si es mayor o igual 50,0"</formula>
      <formula>"si es menor que 50,0"</formula>
    </cfRule>
  </conditionalFormatting>
  <conditionalFormatting sqref="AK60:AN60">
    <cfRule type="cellIs" priority="785" stopIfTrue="1" operator="between">
      <formula>"si es mayor o igual 50,0"</formula>
      <formula>"si es menor que 50,0"</formula>
    </cfRule>
  </conditionalFormatting>
  <conditionalFormatting sqref="AK59:AN59">
    <cfRule type="cellIs" priority="775" stopIfTrue="1" operator="between">
      <formula>"si es mayor o igual 50,0"</formula>
      <formula>"si es menor que 50,0"</formula>
    </cfRule>
  </conditionalFormatting>
  <conditionalFormatting sqref="AK58:AN58">
    <cfRule type="cellIs" priority="784" stopIfTrue="1" operator="between">
      <formula>"si es mayor o igual 50,0"</formula>
      <formula>"si es menor que 50,0"</formula>
    </cfRule>
  </conditionalFormatting>
  <conditionalFormatting sqref="AK59:AN59">
    <cfRule type="cellIs" priority="783" stopIfTrue="1" operator="between">
      <formula>"si es mayor o igual 50,0"</formula>
      <formula>"si es menor que 50,0"</formula>
    </cfRule>
  </conditionalFormatting>
  <conditionalFormatting sqref="AK60:AN60">
    <cfRule type="cellIs" priority="782" stopIfTrue="1" operator="between">
      <formula>"si es mayor o igual 50,0"</formula>
      <formula>"si es menor que 50,0"</formula>
    </cfRule>
  </conditionalFormatting>
  <conditionalFormatting sqref="AK59:AN59">
    <cfRule type="cellIs" priority="780" stopIfTrue="1" operator="between">
      <formula>"si es mayor o igual 50,0"</formula>
      <formula>"si es menor que 50,0"</formula>
    </cfRule>
  </conditionalFormatting>
  <conditionalFormatting sqref="AK59:AN59">
    <cfRule type="cellIs" priority="779" stopIfTrue="1" operator="between">
      <formula>"si es mayor o igual 50,0"</formula>
      <formula>"si es menor que 50,0"</formula>
    </cfRule>
  </conditionalFormatting>
  <conditionalFormatting sqref="AK58:AN58">
    <cfRule type="cellIs" priority="778" stopIfTrue="1" operator="between">
      <formula>"si es mayor o igual 50,0"</formula>
      <formula>"si es menor que 50,0"</formula>
    </cfRule>
  </conditionalFormatting>
  <conditionalFormatting sqref="AK58:AN58">
    <cfRule type="cellIs" priority="776" stopIfTrue="1" operator="between">
      <formula>"si es mayor o igual 50,0"</formula>
      <formula>"si es menor que 50,0"</formula>
    </cfRule>
  </conditionalFormatting>
  <conditionalFormatting sqref="AK59:AN59">
    <cfRule type="cellIs" priority="777" stopIfTrue="1" operator="between">
      <formula>"si es mayor o igual 50,0"</formula>
      <formula>"si es menor que 50,0"</formula>
    </cfRule>
  </conditionalFormatting>
  <conditionalFormatting sqref="AK60:AN60">
    <cfRule type="cellIs" priority="774" stopIfTrue="1" operator="between">
      <formula>"si es mayor o igual 50,0"</formula>
      <formula>"si es menor que 50,0"</formula>
    </cfRule>
  </conditionalFormatting>
  <conditionalFormatting sqref="AK60:AN60">
    <cfRule type="cellIs" priority="759" stopIfTrue="1" operator="between">
      <formula>"si es mayor o igual 50,0"</formula>
      <formula>"si es menor que 50,0"</formula>
    </cfRule>
  </conditionalFormatting>
  <conditionalFormatting sqref="AK60:AN60">
    <cfRule type="cellIs" priority="770" stopIfTrue="1" operator="between">
      <formula>"si es mayor o igual 50,0"</formula>
      <formula>"si es menor que 50,0"</formula>
    </cfRule>
  </conditionalFormatting>
  <conditionalFormatting sqref="AK59:AN59">
    <cfRule type="cellIs" priority="769" stopIfTrue="1" operator="between">
      <formula>"si es mayor o igual 50,0"</formula>
      <formula>"si es menor que 50,0"</formula>
    </cfRule>
  </conditionalFormatting>
  <conditionalFormatting sqref="AK58:AN58">
    <cfRule type="cellIs" priority="772" stopIfTrue="1" operator="between">
      <formula>"si es mayor o igual 50,0"</formula>
      <formula>"si es menor que 50,0"</formula>
    </cfRule>
  </conditionalFormatting>
  <conditionalFormatting sqref="AK60:AN60">
    <cfRule type="cellIs" priority="773" stopIfTrue="1" operator="between">
      <formula>"si es mayor o igual 50,0"</formula>
      <formula>"si es menor que 50,0"</formula>
    </cfRule>
  </conditionalFormatting>
  <conditionalFormatting sqref="AK59:AN59">
    <cfRule type="cellIs" priority="771" stopIfTrue="1" operator="between">
      <formula>"si es mayor o igual 50,0"</formula>
      <formula>"si es menor que 50,0"</formula>
    </cfRule>
  </conditionalFormatting>
  <conditionalFormatting sqref="AK59:AN59">
    <cfRule type="cellIs" priority="767" stopIfTrue="1" operator="between">
      <formula>"si es mayor o igual 50,0"</formula>
      <formula>"si es menor que 50,0"</formula>
    </cfRule>
  </conditionalFormatting>
  <conditionalFormatting sqref="AK58:AN58">
    <cfRule type="cellIs" priority="768" stopIfTrue="1" operator="between">
      <formula>"si es mayor o igual 50,0"</formula>
      <formula>"si es menor que 50,0"</formula>
    </cfRule>
  </conditionalFormatting>
  <conditionalFormatting sqref="AK58:AN58">
    <cfRule type="cellIs" priority="766" stopIfTrue="1" operator="between">
      <formula>"si es mayor o igual 50,0"</formula>
      <formula>"si es menor que 50,0"</formula>
    </cfRule>
  </conditionalFormatting>
  <conditionalFormatting sqref="AK59:AN59">
    <cfRule type="cellIs" priority="765" stopIfTrue="1" operator="between">
      <formula>"si es mayor o igual 50,0"</formula>
      <formula>"si es menor que 50,0"</formula>
    </cfRule>
  </conditionalFormatting>
  <conditionalFormatting sqref="AK58:AN58">
    <cfRule type="cellIs" priority="764" stopIfTrue="1" operator="between">
      <formula>"si es mayor o igual 50,0"</formula>
      <formula>"si es menor que 50,0"</formula>
    </cfRule>
  </conditionalFormatting>
  <conditionalFormatting sqref="AK59:AN59">
    <cfRule type="cellIs" priority="763" stopIfTrue="1" operator="between">
      <formula>"si es mayor o igual 50,0"</formula>
      <formula>"si es menor que 50,0"</formula>
    </cfRule>
  </conditionalFormatting>
  <conditionalFormatting sqref="AK60:AN60">
    <cfRule type="cellIs" priority="761" stopIfTrue="1" operator="between">
      <formula>"si es mayor o igual 50,0"</formula>
      <formula>"si es menor que 50,0"</formula>
    </cfRule>
  </conditionalFormatting>
  <conditionalFormatting sqref="AK58:AN58">
    <cfRule type="cellIs" priority="762" stopIfTrue="1" operator="between">
      <formula>"si es mayor o igual 50,0"</formula>
      <formula>"si es menor que 50,0"</formula>
    </cfRule>
  </conditionalFormatting>
  <conditionalFormatting sqref="AK59:AN59">
    <cfRule type="cellIs" priority="760" stopIfTrue="1" operator="between">
      <formula>"si es mayor o igual 50,0"</formula>
      <formula>"si es menor que 50,0"</formula>
    </cfRule>
  </conditionalFormatting>
  <conditionalFormatting sqref="AK60:AN60">
    <cfRule type="cellIs" priority="755" stopIfTrue="1" operator="between">
      <formula>"si es mayor o igual 50,0"</formula>
      <formula>"si es menor que 50,0"</formula>
    </cfRule>
  </conditionalFormatting>
  <conditionalFormatting sqref="AK58:AN58">
    <cfRule type="cellIs" priority="781" stopIfTrue="1" operator="between">
      <formula>"si es mayor o igual 50,0"</formula>
      <formula>"si es menor que 50,0"</formula>
    </cfRule>
  </conditionalFormatting>
  <conditionalFormatting sqref="AK58:AN58">
    <cfRule type="cellIs" priority="341" stopIfTrue="1" operator="between">
      <formula>"si es mayor o igual 50,0"</formula>
      <formula>"si es menor que 50,0"</formula>
    </cfRule>
  </conditionalFormatting>
  <conditionalFormatting sqref="AK59:AN59">
    <cfRule type="cellIs" priority="340" stopIfTrue="1" operator="between">
      <formula>"si es mayor o igual 50,0"</formula>
      <formula>"si es menor que 50,0"</formula>
    </cfRule>
  </conditionalFormatting>
  <conditionalFormatting sqref="AK58:AN58">
    <cfRule type="cellIs" priority="338" stopIfTrue="1" operator="between">
      <formula>"si es mayor o igual 50,0"</formula>
      <formula>"si es menor que 50,0"</formula>
    </cfRule>
  </conditionalFormatting>
  <conditionalFormatting sqref="AK59:AN59">
    <cfRule type="cellIs" priority="337" stopIfTrue="1" operator="between">
      <formula>"si es mayor o igual 50,0"</formula>
      <formula>"si es menor que 50,0"</formula>
    </cfRule>
  </conditionalFormatting>
  <conditionalFormatting sqref="AK58:AN58">
    <cfRule type="cellIs" priority="336" stopIfTrue="1" operator="between">
      <formula>"si es mayor o igual 50,0"</formula>
      <formula>"si es menor que 50,0"</formula>
    </cfRule>
  </conditionalFormatting>
  <conditionalFormatting sqref="AK58:AN58">
    <cfRule type="cellIs" priority="333" stopIfTrue="1" operator="between">
      <formula>"si es mayor o igual 50,0"</formula>
      <formula>"si es menor que 50,0"</formula>
    </cfRule>
  </conditionalFormatting>
  <conditionalFormatting sqref="AK59:AN59">
    <cfRule type="cellIs" priority="335" stopIfTrue="1" operator="between">
      <formula>"si es mayor o igual 50,0"</formula>
      <formula>"si es menor que 50,0"</formula>
    </cfRule>
  </conditionalFormatting>
  <conditionalFormatting sqref="AK59:AN59">
    <cfRule type="cellIs" priority="334" stopIfTrue="1" operator="between">
      <formula>"si es mayor o igual 50,0"</formula>
      <formula>"si es menor que 50,0"</formula>
    </cfRule>
  </conditionalFormatting>
  <conditionalFormatting sqref="AK59:AN59">
    <cfRule type="cellIs" priority="332" stopIfTrue="1" operator="between">
      <formula>"si es mayor o igual 50,0"</formula>
      <formula>"si es menor que 50,0"</formula>
    </cfRule>
  </conditionalFormatting>
  <conditionalFormatting sqref="AK58:AN58">
    <cfRule type="cellIs" priority="328" stopIfTrue="1" operator="between">
      <formula>"si es mayor o igual 50,0"</formula>
      <formula>"si es menor que 50,0"</formula>
    </cfRule>
  </conditionalFormatting>
  <conditionalFormatting sqref="AK59:AN59">
    <cfRule type="cellIs" priority="324" stopIfTrue="1" operator="between">
      <formula>"si es mayor o igual 50,0"</formula>
      <formula>"si es menor que 50,0"</formula>
    </cfRule>
  </conditionalFormatting>
  <conditionalFormatting sqref="AK58:AN58">
    <cfRule type="cellIs" priority="323" stopIfTrue="1" operator="between">
      <formula>"si es mayor o igual 50,0"</formula>
      <formula>"si es menor que 50,0"</formula>
    </cfRule>
  </conditionalFormatting>
  <conditionalFormatting sqref="AK59:AN59">
    <cfRule type="cellIs" priority="326" stopIfTrue="1" operator="between">
      <formula>"si es mayor o igual 50,0"</formula>
      <formula>"si es menor que 50,0"</formula>
    </cfRule>
  </conditionalFormatting>
  <conditionalFormatting sqref="AK59:AN59">
    <cfRule type="cellIs" priority="327" stopIfTrue="1" operator="between">
      <formula>"si es mayor o igual 50,0"</formula>
      <formula>"si es menor que 50,0"</formula>
    </cfRule>
  </conditionalFormatting>
  <conditionalFormatting sqref="AK58:AN58">
    <cfRule type="cellIs" priority="325" stopIfTrue="1" operator="between">
      <formula>"si es mayor o igual 50,0"</formula>
      <formula>"si es menor que 50,0"</formula>
    </cfRule>
  </conditionalFormatting>
  <conditionalFormatting sqref="AK59:AN59">
    <cfRule type="cellIs" priority="183" stopIfTrue="1" operator="between">
      <formula>"si es mayor o igual 50,0"</formula>
      <formula>"si es menor que 50,0"</formula>
    </cfRule>
  </conditionalFormatting>
  <conditionalFormatting sqref="AK58:AN58">
    <cfRule type="cellIs" priority="182" stopIfTrue="1" operator="between">
      <formula>"si es mayor o igual 50,0"</formula>
      <formula>"si es menor que 50,0"</formula>
    </cfRule>
  </conditionalFormatting>
  <conditionalFormatting sqref="AK59:AN59">
    <cfRule type="cellIs" priority="181" stopIfTrue="1" operator="between">
      <formula>"si es mayor o igual 50,0"</formula>
      <formula>"si es menor que 50,0"</formula>
    </cfRule>
  </conditionalFormatting>
  <conditionalFormatting sqref="AK59:AN59">
    <cfRule type="cellIs" priority="180" stopIfTrue="1" operator="between">
      <formula>"si es mayor o igual 50,0"</formula>
      <formula>"si es menor que 50,0"</formula>
    </cfRule>
  </conditionalFormatting>
  <conditionalFormatting sqref="AK58:AN58">
    <cfRule type="cellIs" priority="179" stopIfTrue="1" operator="between">
      <formula>"si es mayor o igual 50,0"</formula>
      <formula>"si es menor que 50,0"</formula>
    </cfRule>
  </conditionalFormatting>
  <conditionalFormatting sqref="AK59:AN59">
    <cfRule type="cellIs" priority="178" stopIfTrue="1" operator="between">
      <formula>"si es mayor o igual 50,0"</formula>
      <formula>"si es menor que 50,0"</formula>
    </cfRule>
  </conditionalFormatting>
  <conditionalFormatting sqref="AK59:AN59">
    <cfRule type="cellIs" priority="177" stopIfTrue="1" operator="between">
      <formula>"si es mayor o igual 50,0"</formula>
      <formula>"si es menor que 50,0"</formula>
    </cfRule>
  </conditionalFormatting>
  <conditionalFormatting sqref="AK58:AN58">
    <cfRule type="cellIs" priority="176" stopIfTrue="1" operator="between">
      <formula>"si es mayor o igual 50,0"</formula>
      <formula>"si es menor que 50,0"</formula>
    </cfRule>
  </conditionalFormatting>
  <conditionalFormatting sqref="AK58:AN58">
    <cfRule type="cellIs" priority="174" stopIfTrue="1" operator="between">
      <formula>"si es mayor o igual 50,0"</formula>
      <formula>"si es menor que 50,0"</formula>
    </cfRule>
  </conditionalFormatting>
  <conditionalFormatting sqref="AK59:AN59">
    <cfRule type="cellIs" priority="175" stopIfTrue="1" operator="between">
      <formula>"si es mayor o igual 50,0"</formula>
      <formula>"si es menor que 50,0"</formula>
    </cfRule>
  </conditionalFormatting>
  <conditionalFormatting sqref="AK59:AN59">
    <cfRule type="cellIs" priority="173" stopIfTrue="1" operator="between">
      <formula>"si es mayor o igual 50,0"</formula>
      <formula>"si es menor que 50,0"</formula>
    </cfRule>
  </conditionalFormatting>
  <conditionalFormatting sqref="AK58:AN58">
    <cfRule type="cellIs" priority="172" stopIfTrue="1" operator="between">
      <formula>"si es mayor o igual 50,0"</formula>
      <formula>"si es menor que 50,0"</formula>
    </cfRule>
  </conditionalFormatting>
  <conditionalFormatting sqref="AK58:AN58">
    <cfRule type="cellIs" priority="170" stopIfTrue="1" operator="between">
      <formula>"si es mayor o igual 50,0"</formula>
      <formula>"si es menor que 50,0"</formula>
    </cfRule>
  </conditionalFormatting>
  <conditionalFormatting sqref="AK59:AN59">
    <cfRule type="cellIs" priority="171" stopIfTrue="1" operator="between">
      <formula>"si es mayor o igual 50,0"</formula>
      <formula>"si es menor que 50,0"</formula>
    </cfRule>
  </conditionalFormatting>
  <conditionalFormatting sqref="AK58:AN58">
    <cfRule type="cellIs" priority="168" stopIfTrue="1" operator="between">
      <formula>"si es mayor o igual 50,0"</formula>
      <formula>"si es menor que 50,0"</formula>
    </cfRule>
  </conditionalFormatting>
  <conditionalFormatting sqref="AK59:AN59">
    <cfRule type="cellIs" priority="165" stopIfTrue="1" operator="between">
      <formula>"si es mayor o igual 50,0"</formula>
      <formula>"si es menor que 50,0"</formula>
    </cfRule>
  </conditionalFormatting>
  <conditionalFormatting sqref="AK59:AN59">
    <cfRule type="cellIs" priority="164" stopIfTrue="1" operator="between">
      <formula>"si es mayor o igual 50,0"</formula>
      <formula>"si es menor que 50,0"</formula>
    </cfRule>
  </conditionalFormatting>
  <conditionalFormatting sqref="AK58:AN58">
    <cfRule type="cellIs" priority="163" stopIfTrue="1" operator="between">
      <formula>"si es mayor o igual 50,0"</formula>
      <formula>"si es menor que 50,0"</formula>
    </cfRule>
  </conditionalFormatting>
  <conditionalFormatting sqref="AK58:AN58">
    <cfRule type="cellIs" priority="158" stopIfTrue="1" operator="between">
      <formula>"si es mayor o igual 50,0"</formula>
      <formula>"si es menor que 50,0"</formula>
    </cfRule>
  </conditionalFormatting>
  <conditionalFormatting sqref="AK58:AN58">
    <cfRule type="cellIs" priority="160" stopIfTrue="1" operator="between">
      <formula>"si es mayor o igual 50,0"</formula>
      <formula>"si es menor que 50,0"</formula>
    </cfRule>
  </conditionalFormatting>
  <conditionalFormatting sqref="AK59:AN59">
    <cfRule type="cellIs" priority="159" stopIfTrue="1" operator="between">
      <formula>"si es mayor o igual 50,0"</formula>
      <formula>"si es menor que 50,0"</formula>
    </cfRule>
  </conditionalFormatting>
  <conditionalFormatting sqref="AK59:AN59">
    <cfRule type="cellIs" priority="157" stopIfTrue="1" operator="between">
      <formula>"si es mayor o igual 50,0"</formula>
      <formula>"si es menor que 50,0"</formula>
    </cfRule>
  </conditionalFormatting>
  <conditionalFormatting sqref="AK58:AN58">
    <cfRule type="cellIs" priority="136" stopIfTrue="1" operator="between">
      <formula>"si es mayor o igual 50,0"</formula>
      <formula>"si es menor que 50,0"</formula>
    </cfRule>
  </conditionalFormatting>
  <conditionalFormatting sqref="AK58:AN58">
    <cfRule type="cellIs" priority="156" stopIfTrue="1" operator="between">
      <formula>"si es mayor o igual 50,0"</formula>
      <formula>"si es menor que 50,0"</formula>
    </cfRule>
  </conditionalFormatting>
  <conditionalFormatting sqref="AK59:AN59">
    <cfRule type="cellIs" priority="155" stopIfTrue="1" operator="between">
      <formula>"si es mayor o igual 50,0"</formula>
      <formula>"si es menor que 50,0"</formula>
    </cfRule>
  </conditionalFormatting>
  <conditionalFormatting sqref="AK58:AN58">
    <cfRule type="cellIs" priority="154" stopIfTrue="1" operator="between">
      <formula>"si es mayor o igual 50,0"</formula>
      <formula>"si es menor que 50,0"</formula>
    </cfRule>
  </conditionalFormatting>
  <conditionalFormatting sqref="AK58:AN58">
    <cfRule type="cellIs" priority="153" stopIfTrue="1" operator="between">
      <formula>"si es mayor o igual 50,0"</formula>
      <formula>"si es menor que 50,0"</formula>
    </cfRule>
  </conditionalFormatting>
  <conditionalFormatting sqref="AK58:AN58">
    <cfRule type="cellIs" priority="152" stopIfTrue="1" operator="between">
      <formula>"si es mayor o igual 50,0"</formula>
      <formula>"si es menor que 50,0"</formula>
    </cfRule>
  </conditionalFormatting>
  <conditionalFormatting sqref="AK58:AN58">
    <cfRule type="cellIs" priority="151" stopIfTrue="1" operator="between">
      <formula>"si es mayor o igual 50,0"</formula>
      <formula>"si es menor que 50,0"</formula>
    </cfRule>
  </conditionalFormatting>
  <conditionalFormatting sqref="AK58:AN58">
    <cfRule type="cellIs" priority="149" stopIfTrue="1" operator="between">
      <formula>"si es mayor o igual 50,0"</formula>
      <formula>"si es menor que 50,0"</formula>
    </cfRule>
  </conditionalFormatting>
  <conditionalFormatting sqref="AK59:AN59">
    <cfRule type="cellIs" priority="150" stopIfTrue="1" operator="between">
      <formula>"si es mayor o igual 50,0"</formula>
      <formula>"si es menor que 50,0"</formula>
    </cfRule>
  </conditionalFormatting>
  <conditionalFormatting sqref="AK59:AN59">
    <cfRule type="cellIs" priority="148" stopIfTrue="1" operator="between">
      <formula>"si es mayor o igual 50,0"</formula>
      <formula>"si es menor que 50,0"</formula>
    </cfRule>
  </conditionalFormatting>
  <conditionalFormatting sqref="AK58:AN58">
    <cfRule type="cellIs" priority="147" stopIfTrue="1" operator="between">
      <formula>"si es mayor o igual 50,0"</formula>
      <formula>"si es menor que 50,0"</formula>
    </cfRule>
  </conditionalFormatting>
  <conditionalFormatting sqref="AK58:AN58">
    <cfRule type="cellIs" priority="146" stopIfTrue="1" operator="between">
      <formula>"si es mayor o igual 50,0"</formula>
      <formula>"si es menor que 50,0"</formula>
    </cfRule>
  </conditionalFormatting>
  <conditionalFormatting sqref="AK59:AN59">
    <cfRule type="cellIs" priority="143" stopIfTrue="1" operator="between">
      <formula>"si es mayor o igual 50,0"</formula>
      <formula>"si es menor que 50,0"</formula>
    </cfRule>
  </conditionalFormatting>
  <conditionalFormatting sqref="AK59:AN59">
    <cfRule type="cellIs" priority="142" stopIfTrue="1" operator="between">
      <formula>"si es mayor o igual 50,0"</formula>
      <formula>"si es menor que 50,0"</formula>
    </cfRule>
  </conditionalFormatting>
  <conditionalFormatting sqref="AK58:AN58">
    <cfRule type="cellIs" priority="141" stopIfTrue="1" operator="between">
      <formula>"si es mayor o igual 50,0"</formula>
      <formula>"si es menor que 50,0"</formula>
    </cfRule>
  </conditionalFormatting>
  <conditionalFormatting sqref="AK58:AN58">
    <cfRule type="cellIs" priority="139" stopIfTrue="1" operator="between">
      <formula>"si es mayor o igual 50,0"</formula>
      <formula>"si es menor que 50,0"</formula>
    </cfRule>
  </conditionalFormatting>
  <conditionalFormatting sqref="AK59:AN59">
    <cfRule type="cellIs" priority="140" stopIfTrue="1" operator="between">
      <formula>"si es mayor o igual 50,0"</formula>
      <formula>"si es menor que 50,0"</formula>
    </cfRule>
  </conditionalFormatting>
  <conditionalFormatting sqref="AK58:AN58">
    <cfRule type="cellIs" priority="138" stopIfTrue="1" operator="between">
      <formula>"si es mayor o igual 50,0"</formula>
      <formula>"si es menor que 50,0"</formula>
    </cfRule>
  </conditionalFormatting>
  <conditionalFormatting sqref="AK58:AN58">
    <cfRule type="cellIs" priority="137" stopIfTrue="1" operator="between">
      <formula>"si es mayor o igual 50,0"</formula>
      <formula>"si es menor que 50,0"</formula>
    </cfRule>
  </conditionalFormatting>
  <conditionalFormatting sqref="AK58:AN58">
    <cfRule type="cellIs" priority="166" stopIfTrue="1" operator="between">
      <formula>"si es mayor o igual 50,0"</formula>
      <formula>"si es menor que 50,0"</formula>
    </cfRule>
  </conditionalFormatting>
  <conditionalFormatting sqref="AK59:AN59">
    <cfRule type="cellIs" priority="161" stopIfTrue="1" operator="between">
      <formula>"si es mayor o igual 50,0"</formula>
      <formula>"si es menor que 50,0"</formula>
    </cfRule>
  </conditionalFormatting>
  <conditionalFormatting sqref="AK59:AN59">
    <cfRule type="cellIs" priority="162" stopIfTrue="1" operator="between">
      <formula>"si es mayor o igual 50,0"</formula>
      <formula>"si es menor que 50,0"</formula>
    </cfRule>
  </conditionalFormatting>
  <conditionalFormatting sqref="AK58:AN58">
    <cfRule type="cellIs" priority="145" stopIfTrue="1" operator="between">
      <formula>"si es mayor o igual 50,0"</formula>
      <formula>"si es menor que 50,0"</formula>
    </cfRule>
  </conditionalFormatting>
  <conditionalFormatting sqref="AK58:AN58">
    <cfRule type="cellIs" priority="321" stopIfTrue="1" operator="between">
      <formula>"si es mayor o igual 50,0"</formula>
      <formula>"si es menor que 50,0"</formula>
    </cfRule>
  </conditionalFormatting>
  <conditionalFormatting sqref="AK59:AN59">
    <cfRule type="cellIs" priority="320" stopIfTrue="1" operator="between">
      <formula>"si es mayor o igual 50,0"</formula>
      <formula>"si es menor que 50,0"</formula>
    </cfRule>
  </conditionalFormatting>
  <conditionalFormatting sqref="AK58:AN58">
    <cfRule type="cellIs" priority="318" stopIfTrue="1" operator="between">
      <formula>"si es mayor o igual 50,0"</formula>
      <formula>"si es menor que 50,0"</formula>
    </cfRule>
  </conditionalFormatting>
  <conditionalFormatting sqref="AK59:AN59">
    <cfRule type="cellIs" priority="322" stopIfTrue="1" operator="between">
      <formula>"si es mayor o igual 50,0"</formula>
      <formula>"si es menor que 50,0"</formula>
    </cfRule>
  </conditionalFormatting>
  <conditionalFormatting sqref="AK59:AN59">
    <cfRule type="cellIs" priority="317" stopIfTrue="1" operator="between">
      <formula>"si es mayor o igual 50,0"</formula>
      <formula>"si es menor que 50,0"</formula>
    </cfRule>
  </conditionalFormatting>
  <conditionalFormatting sqref="AK59:AN59">
    <cfRule type="cellIs" priority="315" stopIfTrue="1" operator="between">
      <formula>"si es mayor o igual 50,0"</formula>
      <formula>"si es menor que 50,0"</formula>
    </cfRule>
  </conditionalFormatting>
  <conditionalFormatting sqref="AK58:AN58">
    <cfRule type="cellIs" priority="316" stopIfTrue="1" operator="between">
      <formula>"si es mayor o igual 50,0"</formula>
      <formula>"si es menor que 50,0"</formula>
    </cfRule>
  </conditionalFormatting>
  <conditionalFormatting sqref="AK58:AN58">
    <cfRule type="cellIs" priority="314" stopIfTrue="1" operator="between">
      <formula>"si es mayor o igual 50,0"</formula>
      <formula>"si es menor que 50,0"</formula>
    </cfRule>
  </conditionalFormatting>
  <conditionalFormatting sqref="AK59:AN59">
    <cfRule type="cellIs" priority="313" stopIfTrue="1" operator="between">
      <formula>"si es mayor o igual 50,0"</formula>
      <formula>"si es menor que 50,0"</formula>
    </cfRule>
  </conditionalFormatting>
  <conditionalFormatting sqref="AK59:AN59">
    <cfRule type="cellIs" priority="312" stopIfTrue="1" operator="between">
      <formula>"si es mayor o igual 50,0"</formula>
      <formula>"si es menor que 50,0"</formula>
    </cfRule>
  </conditionalFormatting>
  <conditionalFormatting sqref="AK58:AN58">
    <cfRule type="cellIs" priority="311" stopIfTrue="1" operator="between">
      <formula>"si es mayor o igual 50,0"</formula>
      <formula>"si es menor que 50,0"</formula>
    </cfRule>
  </conditionalFormatting>
  <conditionalFormatting sqref="AK58:AN58">
    <cfRule type="cellIs" priority="309" stopIfTrue="1" operator="between">
      <formula>"si es mayor o igual 50,0"</formula>
      <formula>"si es menor que 50,0"</formula>
    </cfRule>
  </conditionalFormatting>
  <conditionalFormatting sqref="AK59:AN59">
    <cfRule type="cellIs" priority="310" stopIfTrue="1" operator="between">
      <formula>"si es mayor o igual 50,0"</formula>
      <formula>"si es menor que 50,0"</formula>
    </cfRule>
  </conditionalFormatting>
  <conditionalFormatting sqref="AK59:AN59">
    <cfRule type="cellIs" priority="289" stopIfTrue="1" operator="between">
      <formula>"si es mayor o igual 50,0"</formula>
      <formula>"si es menor que 50,0"</formula>
    </cfRule>
  </conditionalFormatting>
  <conditionalFormatting sqref="AK59:AN59">
    <cfRule type="cellIs" priority="296" stopIfTrue="1" operator="between">
      <formula>"si es mayor o igual 50,0"</formula>
      <formula>"si es menor que 50,0"</formula>
    </cfRule>
  </conditionalFormatting>
  <conditionalFormatting sqref="AK58:AN58">
    <cfRule type="cellIs" priority="295" stopIfTrue="1" operator="between">
      <formula>"si es mayor o igual 50,0"</formula>
      <formula>"si es menor que 50,0"</formula>
    </cfRule>
  </conditionalFormatting>
  <conditionalFormatting sqref="AK59:AN59">
    <cfRule type="cellIs" priority="294" stopIfTrue="1" operator="between">
      <formula>"si es mayor o igual 50,0"</formula>
      <formula>"si es menor que 50,0"</formula>
    </cfRule>
  </conditionalFormatting>
  <conditionalFormatting sqref="AK58:AN58">
    <cfRule type="cellIs" priority="293" stopIfTrue="1" operator="between">
      <formula>"si es mayor o igual 50,0"</formula>
      <formula>"si es menor que 50,0"</formula>
    </cfRule>
  </conditionalFormatting>
  <conditionalFormatting sqref="AK59:AN59">
    <cfRule type="cellIs" priority="292" stopIfTrue="1" operator="between">
      <formula>"si es mayor o igual 50,0"</formula>
      <formula>"si es menor que 50,0"</formula>
    </cfRule>
  </conditionalFormatting>
  <conditionalFormatting sqref="AK59:AN59">
    <cfRule type="cellIs" priority="290" stopIfTrue="1" operator="between">
      <formula>"si es mayor o igual 50,0"</formula>
      <formula>"si es menor que 50,0"</formula>
    </cfRule>
  </conditionalFormatting>
  <conditionalFormatting sqref="AK59:AN59">
    <cfRule type="cellIs" priority="307" stopIfTrue="1" operator="between">
      <formula>"si es mayor o igual 50,0"</formula>
      <formula>"si es menor que 50,0"</formula>
    </cfRule>
  </conditionalFormatting>
  <conditionalFormatting sqref="AK59:AN59">
    <cfRule type="cellIs" priority="305" stopIfTrue="1" operator="between">
      <formula>"si es mayor o igual 50,0"</formula>
      <formula>"si es menor que 50,0"</formula>
    </cfRule>
  </conditionalFormatting>
  <conditionalFormatting sqref="AK58:AN58">
    <cfRule type="cellIs" priority="304" stopIfTrue="1" operator="between">
      <formula>"si es mayor o igual 50,0"</formula>
      <formula>"si es menor que 50,0"</formula>
    </cfRule>
  </conditionalFormatting>
  <conditionalFormatting sqref="AK59:AN59">
    <cfRule type="cellIs" priority="303" stopIfTrue="1" operator="between">
      <formula>"si es mayor o igual 50,0"</formula>
      <formula>"si es menor que 50,0"</formula>
    </cfRule>
  </conditionalFormatting>
  <conditionalFormatting sqref="AK58:AN58">
    <cfRule type="cellIs" priority="302" stopIfTrue="1" operator="between">
      <formula>"si es mayor o igual 50,0"</formula>
      <formula>"si es menor que 50,0"</formula>
    </cfRule>
  </conditionalFormatting>
  <conditionalFormatting sqref="AK59:AN59">
    <cfRule type="cellIs" priority="300" stopIfTrue="1" operator="between">
      <formula>"si es mayor o igual 50,0"</formula>
      <formula>"si es menor que 50,0"</formula>
    </cfRule>
  </conditionalFormatting>
  <conditionalFormatting sqref="AK58:AN58">
    <cfRule type="cellIs" priority="299" stopIfTrue="1" operator="between">
      <formula>"si es mayor o igual 50,0"</formula>
      <formula>"si es menor que 50,0"</formula>
    </cfRule>
  </conditionalFormatting>
  <conditionalFormatting sqref="AK58:AN58">
    <cfRule type="cellIs" priority="297" stopIfTrue="1" operator="between">
      <formula>"si es mayor o igual 50,0"</formula>
      <formula>"si es menor que 50,0"</formula>
    </cfRule>
  </conditionalFormatting>
  <conditionalFormatting sqref="AK58:AN58">
    <cfRule type="cellIs" priority="291" stopIfTrue="1" operator="between">
      <formula>"si es mayor o igual 50,0"</formula>
      <formula>"si es menor que 50,0"</formula>
    </cfRule>
  </conditionalFormatting>
  <conditionalFormatting sqref="AK58:AN58">
    <cfRule type="cellIs" priority="288" stopIfTrue="1" operator="between">
      <formula>"si es mayor o igual 50,0"</formula>
      <formula>"si es menor que 50,0"</formula>
    </cfRule>
  </conditionalFormatting>
  <conditionalFormatting sqref="AK58:AN58">
    <cfRule type="cellIs" priority="286" stopIfTrue="1" operator="between">
      <formula>"si es mayor o igual 50,0"</formula>
      <formula>"si es menor que 50,0"</formula>
    </cfRule>
  </conditionalFormatting>
  <conditionalFormatting sqref="AK59:AN59">
    <cfRule type="cellIs" priority="287" stopIfTrue="1" operator="between">
      <formula>"si es mayor o igual 50,0"</formula>
      <formula>"si es menor que 50,0"</formula>
    </cfRule>
  </conditionalFormatting>
  <conditionalFormatting sqref="AK58:AN58">
    <cfRule type="cellIs" priority="284" stopIfTrue="1" operator="between">
      <formula>"si es mayor o igual 50,0"</formula>
      <formula>"si es menor que 50,0"</formula>
    </cfRule>
  </conditionalFormatting>
  <conditionalFormatting sqref="AK58:AN58">
    <cfRule type="cellIs" priority="282" stopIfTrue="1" operator="between">
      <formula>"si es mayor o igual 50,0"</formula>
      <formula>"si es menor que 50,0"</formula>
    </cfRule>
  </conditionalFormatting>
  <conditionalFormatting sqref="AK59:AN59">
    <cfRule type="cellIs" priority="283" stopIfTrue="1" operator="between">
      <formula>"si es mayor o igual 50,0"</formula>
      <formula>"si es menor que 50,0"</formula>
    </cfRule>
  </conditionalFormatting>
  <conditionalFormatting sqref="AK59:AN59">
    <cfRule type="cellIs" priority="281" stopIfTrue="1" operator="between">
      <formula>"si es mayor o igual 50,0"</formula>
      <formula>"si es menor que 50,0"</formula>
    </cfRule>
  </conditionalFormatting>
  <conditionalFormatting sqref="AK59:AN59">
    <cfRule type="cellIs" priority="279" stopIfTrue="1" operator="between">
      <formula>"si es mayor o igual 50,0"</formula>
      <formula>"si es menor que 50,0"</formula>
    </cfRule>
  </conditionalFormatting>
  <conditionalFormatting sqref="AK58:AN58">
    <cfRule type="cellIs" priority="280" stopIfTrue="1" operator="between">
      <formula>"si es mayor o igual 50,0"</formula>
      <formula>"si es menor que 50,0"</formula>
    </cfRule>
  </conditionalFormatting>
  <conditionalFormatting sqref="AK58:AN58">
    <cfRule type="cellIs" priority="278" stopIfTrue="1" operator="between">
      <formula>"si es mayor o igual 50,0"</formula>
      <formula>"si es menor que 50,0"</formula>
    </cfRule>
  </conditionalFormatting>
  <conditionalFormatting sqref="AK58:AN58">
    <cfRule type="cellIs" priority="276" stopIfTrue="1" operator="between">
      <formula>"si es mayor o igual 50,0"</formula>
      <formula>"si es menor que 50,0"</formula>
    </cfRule>
  </conditionalFormatting>
  <conditionalFormatting sqref="AK58:AN58">
    <cfRule type="cellIs" priority="277" stopIfTrue="1" operator="between">
      <formula>"si es mayor o igual 50,0"</formula>
      <formula>"si es menor que 50,0"</formula>
    </cfRule>
  </conditionalFormatting>
  <conditionalFormatting sqref="AK59:AN59">
    <cfRule type="cellIs" priority="274" stopIfTrue="1" operator="between">
      <formula>"si es mayor o igual 50,0"</formula>
      <formula>"si es menor que 50,0"</formula>
    </cfRule>
  </conditionalFormatting>
  <conditionalFormatting sqref="AK58:AN58">
    <cfRule type="cellIs" priority="273" stopIfTrue="1" operator="between">
      <formula>"si es mayor o igual 50,0"</formula>
      <formula>"si es menor que 50,0"</formula>
    </cfRule>
  </conditionalFormatting>
  <conditionalFormatting sqref="AK59:AN59">
    <cfRule type="cellIs" priority="272" stopIfTrue="1" operator="between">
      <formula>"si es mayor o igual 50,0"</formula>
      <formula>"si es menor que 50,0"</formula>
    </cfRule>
  </conditionalFormatting>
  <conditionalFormatting sqref="AK58:AN58">
    <cfRule type="cellIs" priority="271" stopIfTrue="1" operator="between">
      <formula>"si es mayor o igual 50,0"</formula>
      <formula>"si es menor que 50,0"</formula>
    </cfRule>
  </conditionalFormatting>
  <conditionalFormatting sqref="AK59:AN59">
    <cfRule type="cellIs" priority="270" stopIfTrue="1" operator="between">
      <formula>"si es mayor o igual 50,0"</formula>
      <formula>"si es menor que 50,0"</formula>
    </cfRule>
  </conditionalFormatting>
  <conditionalFormatting sqref="AK58:AN58">
    <cfRule type="cellIs" priority="268" stopIfTrue="1" operator="between">
      <formula>"si es mayor o igual 50,0"</formula>
      <formula>"si es menor que 50,0"</formula>
    </cfRule>
  </conditionalFormatting>
  <conditionalFormatting sqref="AK59:AN59">
    <cfRule type="cellIs" priority="269" stopIfTrue="1" operator="between">
      <formula>"si es mayor o igual 50,0"</formula>
      <formula>"si es menor que 50,0"</formula>
    </cfRule>
  </conditionalFormatting>
  <conditionalFormatting sqref="AK59:AN59">
    <cfRule type="cellIs" priority="267" stopIfTrue="1" operator="between">
      <formula>"si es mayor o igual 50,0"</formula>
      <formula>"si es menor que 50,0"</formula>
    </cfRule>
  </conditionalFormatting>
  <conditionalFormatting sqref="AK59:AN59">
    <cfRule type="cellIs" priority="263" stopIfTrue="1" operator="between">
      <formula>"si es mayor o igual 50,0"</formula>
      <formula>"si es menor que 50,0"</formula>
    </cfRule>
  </conditionalFormatting>
  <conditionalFormatting sqref="AK58:AN58">
    <cfRule type="cellIs" priority="266" stopIfTrue="1" operator="between">
      <formula>"si es mayor o igual 50,0"</formula>
      <formula>"si es menor que 50,0"</formula>
    </cfRule>
  </conditionalFormatting>
  <conditionalFormatting sqref="AK59:AN59">
    <cfRule type="cellIs" priority="265" stopIfTrue="1" operator="between">
      <formula>"si es mayor o igual 50,0"</formula>
      <formula>"si es menor que 50,0"</formula>
    </cfRule>
  </conditionalFormatting>
  <conditionalFormatting sqref="AK58:AN58">
    <cfRule type="cellIs" priority="264" stopIfTrue="1" operator="between">
      <formula>"si es mayor o igual 50,0"</formula>
      <formula>"si es menor que 50,0"</formula>
    </cfRule>
  </conditionalFormatting>
  <conditionalFormatting sqref="AK58:AN58">
    <cfRule type="cellIs" priority="244" stopIfTrue="1" operator="between">
      <formula>"si es mayor o igual 50,0"</formula>
      <formula>"si es menor que 50,0"</formula>
    </cfRule>
  </conditionalFormatting>
  <conditionalFormatting sqref="AK59:AN59">
    <cfRule type="cellIs" priority="262" stopIfTrue="1" operator="between">
      <formula>"si es mayor o igual 50,0"</formula>
      <formula>"si es menor que 50,0"</formula>
    </cfRule>
  </conditionalFormatting>
  <conditionalFormatting sqref="AK58:AN58">
    <cfRule type="cellIs" priority="250" stopIfTrue="1" operator="between">
      <formula>"si es mayor o igual 50,0"</formula>
      <formula>"si es menor que 50,0"</formula>
    </cfRule>
  </conditionalFormatting>
  <conditionalFormatting sqref="AK59:AN59">
    <cfRule type="cellIs" priority="249" stopIfTrue="1" operator="between">
      <formula>"si es mayor o igual 50,0"</formula>
      <formula>"si es menor que 50,0"</formula>
    </cfRule>
  </conditionalFormatting>
  <conditionalFormatting sqref="AK58:AN58">
    <cfRule type="cellIs" priority="248" stopIfTrue="1" operator="between">
      <formula>"si es mayor o igual 50,0"</formula>
      <formula>"si es menor que 50,0"</formula>
    </cfRule>
  </conditionalFormatting>
  <conditionalFormatting sqref="AK59:AN59">
    <cfRule type="cellIs" priority="247" stopIfTrue="1" operator="between">
      <formula>"si es mayor o igual 50,0"</formula>
      <formula>"si es menor que 50,0"</formula>
    </cfRule>
  </conditionalFormatting>
  <conditionalFormatting sqref="AK59:AN59">
    <cfRule type="cellIs" priority="245" stopIfTrue="1" operator="between">
      <formula>"si es mayor o igual 50,0"</formula>
      <formula>"si es menor que 50,0"</formula>
    </cfRule>
  </conditionalFormatting>
  <conditionalFormatting sqref="AK58:AN58">
    <cfRule type="cellIs" priority="259" stopIfTrue="1" operator="between">
      <formula>"si es mayor o igual 50,0"</formula>
      <formula>"si es menor que 50,0"</formula>
    </cfRule>
  </conditionalFormatting>
  <conditionalFormatting sqref="AK58:AN58">
    <cfRule type="cellIs" priority="261" stopIfTrue="1" operator="between">
      <formula>"si es mayor o igual 50,0"</formula>
      <formula>"si es menor que 50,0"</formula>
    </cfRule>
  </conditionalFormatting>
  <conditionalFormatting sqref="AK59:AN59">
    <cfRule type="cellIs" priority="260" stopIfTrue="1" operator="between">
      <formula>"si es mayor o igual 50,0"</formula>
      <formula>"si es menor que 50,0"</formula>
    </cfRule>
  </conditionalFormatting>
  <conditionalFormatting sqref="AK58:AN58">
    <cfRule type="cellIs" priority="257" stopIfTrue="1" operator="between">
      <formula>"si es mayor o igual 50,0"</formula>
      <formula>"si es menor que 50,0"</formula>
    </cfRule>
  </conditionalFormatting>
  <conditionalFormatting sqref="AK59:AN59">
    <cfRule type="cellIs" priority="258" stopIfTrue="1" operator="between">
      <formula>"si es mayor o igual 50,0"</formula>
      <formula>"si es menor que 50,0"</formula>
    </cfRule>
  </conditionalFormatting>
  <conditionalFormatting sqref="AK59:AN59">
    <cfRule type="cellIs" priority="256" stopIfTrue="1" operator="between">
      <formula>"si es mayor o igual 50,0"</formula>
      <formula>"si es menor que 50,0"</formula>
    </cfRule>
  </conditionalFormatting>
  <conditionalFormatting sqref="AK59:AN59">
    <cfRule type="cellIs" priority="252" stopIfTrue="1" operator="between">
      <formula>"si es mayor o igual 50,0"</formula>
      <formula>"si es menor que 50,0"</formula>
    </cfRule>
  </conditionalFormatting>
  <conditionalFormatting sqref="AK58:AN58">
    <cfRule type="cellIs" priority="253" stopIfTrue="1" operator="between">
      <formula>"si es mayor o igual 50,0"</formula>
      <formula>"si es menor que 50,0"</formula>
    </cfRule>
  </conditionalFormatting>
  <conditionalFormatting sqref="AK58:AN58">
    <cfRule type="cellIs" priority="246" stopIfTrue="1" operator="between">
      <formula>"si es mayor o igual 50,0"</formula>
      <formula>"si es menor que 50,0"</formula>
    </cfRule>
  </conditionalFormatting>
  <conditionalFormatting sqref="AK59:AN59">
    <cfRule type="cellIs" priority="243" stopIfTrue="1" operator="between">
      <formula>"si es mayor o igual 50,0"</formula>
      <formula>"si es menor que 50,0"</formula>
    </cfRule>
  </conditionalFormatting>
  <conditionalFormatting sqref="AK58:AN58">
    <cfRule type="cellIs" priority="238" stopIfTrue="1" operator="between">
      <formula>"si es mayor o igual 50,0"</formula>
      <formula>"si es menor que 50,0"</formula>
    </cfRule>
  </conditionalFormatting>
  <conditionalFormatting sqref="AK58:AN58">
    <cfRule type="cellIs" priority="240" stopIfTrue="1" operator="between">
      <formula>"si es mayor o igual 50,0"</formula>
      <formula>"si es menor que 50,0"</formula>
    </cfRule>
  </conditionalFormatting>
  <conditionalFormatting sqref="AK59:AN59">
    <cfRule type="cellIs" priority="241" stopIfTrue="1" operator="between">
      <formula>"si es mayor o igual 50,0"</formula>
      <formula>"si es menor que 50,0"</formula>
    </cfRule>
  </conditionalFormatting>
  <conditionalFormatting sqref="AK58:AN58">
    <cfRule type="cellIs" priority="239" stopIfTrue="1" operator="between">
      <formula>"si es mayor o igual 50,0"</formula>
      <formula>"si es menor que 50,0"</formula>
    </cfRule>
  </conditionalFormatting>
  <conditionalFormatting sqref="AK58:AN58">
    <cfRule type="cellIs" priority="223" stopIfTrue="1" operator="between">
      <formula>"si es mayor o igual 50,0"</formula>
      <formula>"si es menor que 50,0"</formula>
    </cfRule>
  </conditionalFormatting>
  <conditionalFormatting sqref="AK58:AN58">
    <cfRule type="cellIs" priority="236" stopIfTrue="1" operator="between">
      <formula>"si es mayor o igual 50,0"</formula>
      <formula>"si es menor que 50,0"</formula>
    </cfRule>
  </conditionalFormatting>
  <conditionalFormatting sqref="AK58:AN58">
    <cfRule type="cellIs" priority="234" stopIfTrue="1" operator="between">
      <formula>"si es mayor o igual 50,0"</formula>
      <formula>"si es menor que 50,0"</formula>
    </cfRule>
  </conditionalFormatting>
  <conditionalFormatting sqref="AK59:AN59">
    <cfRule type="cellIs" priority="235" stopIfTrue="1" operator="between">
      <formula>"si es mayor o igual 50,0"</formula>
      <formula>"si es menor que 50,0"</formula>
    </cfRule>
  </conditionalFormatting>
  <conditionalFormatting sqref="AK59:AN59">
    <cfRule type="cellIs" priority="233" stopIfTrue="1" operator="between">
      <formula>"si es mayor o igual 50,0"</formula>
      <formula>"si es menor que 50,0"</formula>
    </cfRule>
  </conditionalFormatting>
  <conditionalFormatting sqref="AK59:AN59">
    <cfRule type="cellIs" priority="232" stopIfTrue="1" operator="between">
      <formula>"si es mayor o igual 50,0"</formula>
      <formula>"si es menor que 50,0"</formula>
    </cfRule>
  </conditionalFormatting>
  <conditionalFormatting sqref="AK59:AN59">
    <cfRule type="cellIs" priority="230" stopIfTrue="1" operator="between">
      <formula>"si es mayor o igual 50,0"</formula>
      <formula>"si es menor que 50,0"</formula>
    </cfRule>
  </conditionalFormatting>
  <conditionalFormatting sqref="AK58:AN58">
    <cfRule type="cellIs" priority="231" stopIfTrue="1" operator="between">
      <formula>"si es mayor o igual 50,0"</formula>
      <formula>"si es menor que 50,0"</formula>
    </cfRule>
  </conditionalFormatting>
  <conditionalFormatting sqref="AK58:AN58">
    <cfRule type="cellIs" priority="229" stopIfTrue="1" operator="between">
      <formula>"si es mayor o igual 50,0"</formula>
      <formula>"si es menor que 50,0"</formula>
    </cfRule>
  </conditionalFormatting>
  <conditionalFormatting sqref="AK58:AN58">
    <cfRule type="cellIs" priority="227" stopIfTrue="1" operator="between">
      <formula>"si es mayor o igual 50,0"</formula>
      <formula>"si es menor que 50,0"</formula>
    </cfRule>
  </conditionalFormatting>
  <conditionalFormatting sqref="AK59:AN59">
    <cfRule type="cellIs" priority="228" stopIfTrue="1" operator="between">
      <formula>"si es mayor o igual 50,0"</formula>
      <formula>"si es menor que 50,0"</formula>
    </cfRule>
  </conditionalFormatting>
  <conditionalFormatting sqref="AK58:AN58">
    <cfRule type="cellIs" priority="225" stopIfTrue="1" operator="between">
      <formula>"si es mayor o igual 50,0"</formula>
      <formula>"si es menor que 50,0"</formula>
    </cfRule>
  </conditionalFormatting>
  <conditionalFormatting sqref="AK59:AN59">
    <cfRule type="cellIs" priority="226" stopIfTrue="1" operator="between">
      <formula>"si es mayor o igual 50,0"</formula>
      <formula>"si es menor que 50,0"</formula>
    </cfRule>
  </conditionalFormatting>
  <conditionalFormatting sqref="AK59:AN59">
    <cfRule type="cellIs" priority="224" stopIfTrue="1" operator="between">
      <formula>"si es mayor o igual 50,0"</formula>
      <formula>"si es menor que 50,0"</formula>
    </cfRule>
  </conditionalFormatting>
  <conditionalFormatting sqref="AK59:AN59">
    <cfRule type="cellIs" priority="222" stopIfTrue="1" operator="between">
      <formula>"si es mayor o igual 50,0"</formula>
      <formula>"si es menor que 50,0"</formula>
    </cfRule>
  </conditionalFormatting>
  <conditionalFormatting sqref="AK58:AN58">
    <cfRule type="cellIs" priority="219" stopIfTrue="1" operator="between">
      <formula>"si es mayor o igual 50,0"</formula>
      <formula>"si es menor que 50,0"</formula>
    </cfRule>
  </conditionalFormatting>
  <conditionalFormatting sqref="AK58:AN58">
    <cfRule type="cellIs" priority="220" stopIfTrue="1" operator="between">
      <formula>"si es mayor o igual 50,0"</formula>
      <formula>"si es menor que 50,0"</formula>
    </cfRule>
  </conditionalFormatting>
  <conditionalFormatting sqref="AK58:AN58">
    <cfRule type="cellIs" priority="217" stopIfTrue="1" operator="between">
      <formula>"si es mayor o igual 50,0"</formula>
      <formula>"si es menor que 50,0"</formula>
    </cfRule>
  </conditionalFormatting>
  <conditionalFormatting sqref="AK59:AN59">
    <cfRule type="cellIs" priority="216" stopIfTrue="1" operator="between">
      <formula>"si es mayor o igual 50,0"</formula>
      <formula>"si es menor que 50,0"</formula>
    </cfRule>
  </conditionalFormatting>
  <conditionalFormatting sqref="AK58:AN58">
    <cfRule type="cellIs" priority="221" stopIfTrue="1" operator="between">
      <formula>"si es mayor o igual 50,0"</formula>
      <formula>"si es menor que 50,0"</formula>
    </cfRule>
  </conditionalFormatting>
  <conditionalFormatting sqref="AK58:AN58">
    <cfRule type="cellIs" priority="218" stopIfTrue="1" operator="between">
      <formula>"si es mayor o igual 50,0"</formula>
      <formula>"si es menor que 50,0"</formula>
    </cfRule>
  </conditionalFormatting>
  <conditionalFormatting sqref="AK59:AN59">
    <cfRule type="cellIs" priority="207" stopIfTrue="1" operator="between">
      <formula>"si es mayor o igual 50,0"</formula>
      <formula>"si es menor que 50,0"</formula>
    </cfRule>
  </conditionalFormatting>
  <conditionalFormatting sqref="AK59:AN59">
    <cfRule type="cellIs" priority="214" stopIfTrue="1" operator="between">
      <formula>"si es mayor o igual 50,0"</formula>
      <formula>"si es menor que 50,0"</formula>
    </cfRule>
  </conditionalFormatting>
  <conditionalFormatting sqref="AK58:AN58">
    <cfRule type="cellIs" priority="213" stopIfTrue="1" operator="between">
      <formula>"si es mayor o igual 50,0"</formula>
      <formula>"si es menor que 50,0"</formula>
    </cfRule>
  </conditionalFormatting>
  <conditionalFormatting sqref="AK58:AN58">
    <cfRule type="cellIs" priority="211" stopIfTrue="1" operator="between">
      <formula>"si es mayor o igual 50,0"</formula>
      <formula>"si es menor que 50,0"</formula>
    </cfRule>
  </conditionalFormatting>
  <conditionalFormatting sqref="AK58:AN58">
    <cfRule type="cellIs" priority="210" stopIfTrue="1" operator="between">
      <formula>"si es mayor o igual 50,0"</formula>
      <formula>"si es menor que 50,0"</formula>
    </cfRule>
  </conditionalFormatting>
  <conditionalFormatting sqref="AK59:AN59">
    <cfRule type="cellIs" priority="208" stopIfTrue="1" operator="between">
      <formula>"si es mayor o igual 50,0"</formula>
      <formula>"si es menor que 50,0"</formula>
    </cfRule>
  </conditionalFormatting>
  <conditionalFormatting sqref="AK58:AN58">
    <cfRule type="cellIs" priority="209" stopIfTrue="1" operator="between">
      <formula>"si es mayor o igual 50,0"</formula>
      <formula>"si es menor que 50,0"</formula>
    </cfRule>
  </conditionalFormatting>
  <conditionalFormatting sqref="AK59:AN59">
    <cfRule type="cellIs" priority="189" stopIfTrue="1" operator="between">
      <formula>"si es mayor o igual 50,0"</formula>
      <formula>"si es menor que 50,0"</formula>
    </cfRule>
  </conditionalFormatting>
  <conditionalFormatting sqref="AK59:AN59">
    <cfRule type="cellIs" priority="193" stopIfTrue="1" operator="between">
      <formula>"si es mayor o igual 50,0"</formula>
      <formula>"si es menor que 50,0"</formula>
    </cfRule>
  </conditionalFormatting>
  <conditionalFormatting sqref="AK59:AN59">
    <cfRule type="cellIs" priority="192" stopIfTrue="1" operator="between">
      <formula>"si es mayor o igual 50,0"</formula>
      <formula>"si es menor que 50,0"</formula>
    </cfRule>
  </conditionalFormatting>
  <conditionalFormatting sqref="AK58:AN58">
    <cfRule type="cellIs" priority="191" stopIfTrue="1" operator="between">
      <formula>"si es mayor o igual 50,0"</formula>
      <formula>"si es menor que 50,0"</formula>
    </cfRule>
  </conditionalFormatting>
  <conditionalFormatting sqref="AK59:AN59">
    <cfRule type="cellIs" priority="190" stopIfTrue="1" operator="between">
      <formula>"si es mayor o igual 50,0"</formula>
      <formula>"si es menor que 50,0"</formula>
    </cfRule>
  </conditionalFormatting>
  <conditionalFormatting sqref="AK58:AN58">
    <cfRule type="cellIs" priority="206" stopIfTrue="1" operator="between">
      <formula>"si es mayor o igual 50,0"</formula>
      <formula>"si es menor que 50,0"</formula>
    </cfRule>
  </conditionalFormatting>
  <conditionalFormatting sqref="AK59:AN59">
    <cfRule type="cellIs" priority="205" stopIfTrue="1" operator="between">
      <formula>"si es mayor o igual 50,0"</formula>
      <formula>"si es menor que 50,0"</formula>
    </cfRule>
  </conditionalFormatting>
  <conditionalFormatting sqref="AK58:AN58">
    <cfRule type="cellIs" priority="204" stopIfTrue="1" operator="between">
      <formula>"si es mayor o igual 50,0"</formula>
      <formula>"si es menor que 50,0"</formula>
    </cfRule>
  </conditionalFormatting>
  <conditionalFormatting sqref="AK59:AN59">
    <cfRule type="cellIs" priority="203" stopIfTrue="1" operator="between">
      <formula>"si es mayor o igual 50,0"</formula>
      <formula>"si es menor que 50,0"</formula>
    </cfRule>
  </conditionalFormatting>
  <conditionalFormatting sqref="AK59:AN59">
    <cfRule type="cellIs" priority="202" stopIfTrue="1" operator="between">
      <formula>"si es mayor o igual 50,0"</formula>
      <formula>"si es menor que 50,0"</formula>
    </cfRule>
  </conditionalFormatting>
  <conditionalFormatting sqref="AK59:AN59">
    <cfRule type="cellIs" priority="201" stopIfTrue="1" operator="between">
      <formula>"si es mayor o igual 50,0"</formula>
      <formula>"si es menor que 50,0"</formula>
    </cfRule>
  </conditionalFormatting>
  <conditionalFormatting sqref="AK59:AN59">
    <cfRule type="cellIs" priority="200" stopIfTrue="1" operator="between">
      <formula>"si es mayor o igual 50,0"</formula>
      <formula>"si es menor que 50,0"</formula>
    </cfRule>
  </conditionalFormatting>
  <conditionalFormatting sqref="AK59:AN59">
    <cfRule type="cellIs" priority="199" stopIfTrue="1" operator="between">
      <formula>"si es mayor o igual 50,0"</formula>
      <formula>"si es menor que 50,0"</formula>
    </cfRule>
  </conditionalFormatting>
  <conditionalFormatting sqref="AK58:AN58">
    <cfRule type="cellIs" priority="197" stopIfTrue="1" operator="between">
      <formula>"si es mayor o igual 50,0"</formula>
      <formula>"si es menor que 50,0"</formula>
    </cfRule>
  </conditionalFormatting>
  <conditionalFormatting sqref="AK58:AN58">
    <cfRule type="cellIs" priority="194" stopIfTrue="1" operator="between">
      <formula>"si es mayor o igual 50,0"</formula>
      <formula>"si es menor que 50,0"</formula>
    </cfRule>
  </conditionalFormatting>
  <conditionalFormatting sqref="AK59:AN59">
    <cfRule type="cellIs" priority="196" stopIfTrue="1" operator="between">
      <formula>"si es mayor o igual 50,0"</formula>
      <formula>"si es menor que 50,0"</formula>
    </cfRule>
  </conditionalFormatting>
  <conditionalFormatting sqref="AK58:AN58">
    <cfRule type="cellIs" priority="188" stopIfTrue="1" operator="between">
      <formula>"si es mayor o igual 50,0"</formula>
      <formula>"si es menor que 50,0"</formula>
    </cfRule>
  </conditionalFormatting>
  <conditionalFormatting sqref="AK59:AN59">
    <cfRule type="cellIs" priority="186" stopIfTrue="1" operator="between">
      <formula>"si es mayor o igual 50,0"</formula>
      <formula>"si es menor que 50,0"</formula>
    </cfRule>
  </conditionalFormatting>
  <conditionalFormatting sqref="AK58:AN58">
    <cfRule type="cellIs" priority="185" stopIfTrue="1" operator="between">
      <formula>"si es mayor o igual 50,0"</formula>
      <formula>"si es menor que 50,0"</formula>
    </cfRule>
  </conditionalFormatting>
  <conditionalFormatting sqref="AK58:AN58">
    <cfRule type="cellIs" priority="169" stopIfTrue="1" operator="between">
      <formula>"si es mayor o igual 50,0"</formula>
      <formula>"si es menor que 50,0"</formula>
    </cfRule>
  </conditionalFormatting>
  <conditionalFormatting sqref="AK59:AN59">
    <cfRule type="cellIs" priority="167" stopIfTrue="1" operator="between">
      <formula>"si es mayor o igual 50,0"</formula>
      <formula>"si es menor que 50,0"</formula>
    </cfRule>
  </conditionalFormatting>
  <conditionalFormatting sqref="AK59:AN59">
    <cfRule type="cellIs" priority="135" stopIfTrue="1" operator="between">
      <formula>"si es mayor o igual 50,0"</formula>
      <formula>"si es menor que 50,0"</formula>
    </cfRule>
  </conditionalFormatting>
  <conditionalFormatting sqref="AK58:AN58">
    <cfRule type="cellIs" priority="144" stopIfTrue="1" operator="between">
      <formula>"si es mayor o igual 50,0"</formula>
      <formula>"si es menor que 50,0"</formula>
    </cfRule>
  </conditionalFormatting>
  <conditionalFormatting sqref="AK58:AN58">
    <cfRule type="cellIs" priority="134" stopIfTrue="1" operator="between">
      <formula>"si es mayor o igual 50,0"</formula>
      <formula>"si es menor que 50,0"</formula>
    </cfRule>
  </conditionalFormatting>
  <conditionalFormatting sqref="AK59:AN59">
    <cfRule type="cellIs" priority="133" stopIfTrue="1" operator="between">
      <formula>"si es mayor o igual 50,0"</formula>
      <formula>"si es menor que 50,0"</formula>
    </cfRule>
  </conditionalFormatting>
  <conditionalFormatting sqref="AK58:AN58">
    <cfRule type="cellIs" priority="131" stopIfTrue="1" operator="between">
      <formula>"si es mayor o igual 50,0"</formula>
      <formula>"si es menor que 50,0"</formula>
    </cfRule>
  </conditionalFormatting>
  <conditionalFormatting sqref="AK59:AN59">
    <cfRule type="cellIs" priority="132" stopIfTrue="1" operator="between">
      <formula>"si es mayor o igual 50,0"</formula>
      <formula>"si es menor que 50,0"</formula>
    </cfRule>
  </conditionalFormatting>
  <conditionalFormatting sqref="AK59:AN59">
    <cfRule type="cellIs" priority="130" stopIfTrue="1" operator="between">
      <formula>"si es mayor o igual 50,0"</formula>
      <formula>"si es menor que 50,0"</formula>
    </cfRule>
  </conditionalFormatting>
  <conditionalFormatting sqref="AK59:AN59">
    <cfRule type="cellIs" priority="129" stopIfTrue="1" operator="between">
      <formula>"si es mayor o igual 50,0"</formula>
      <formula>"si es menor que 50,0"</formula>
    </cfRule>
  </conditionalFormatting>
  <conditionalFormatting sqref="AK59:AN59">
    <cfRule type="cellIs" priority="127" stopIfTrue="1" operator="between">
      <formula>"si es mayor o igual 50,0"</formula>
      <formula>"si es menor que 50,0"</formula>
    </cfRule>
  </conditionalFormatting>
  <conditionalFormatting sqref="AK58:AN58">
    <cfRule type="cellIs" priority="128" stopIfTrue="1" operator="between">
      <formula>"si es mayor o igual 50,0"</formula>
      <formula>"si es menor que 50,0"</formula>
    </cfRule>
  </conditionalFormatting>
  <conditionalFormatting sqref="AK59:AN59">
    <cfRule type="cellIs" priority="198" stopIfTrue="1" operator="between">
      <formula>"si es mayor o igual 50,0"</formula>
      <formula>"si es menor que 50,0"</formula>
    </cfRule>
  </conditionalFormatting>
  <conditionalFormatting sqref="AK58:AN58">
    <cfRule type="cellIs" priority="393" stopIfTrue="1" operator="between">
      <formula>"si es mayor o igual 50,0"</formula>
      <formula>"si es menor que 50,0"</formula>
    </cfRule>
  </conditionalFormatting>
  <conditionalFormatting sqref="AK59:AN59">
    <cfRule type="cellIs" priority="195" stopIfTrue="1" operator="between">
      <formula>"si es mayor o igual 50,0"</formula>
      <formula>"si es menor que 50,0"</formula>
    </cfRule>
  </conditionalFormatting>
  <conditionalFormatting sqref="AK60:AN60">
    <cfRule type="cellIs" priority="387" stopIfTrue="1" operator="between">
      <formula>"si es mayor o igual 50,0"</formula>
      <formula>"si es menor que 50,0"</formula>
    </cfRule>
  </conditionalFormatting>
  <conditionalFormatting sqref="AK59:AN59">
    <cfRule type="cellIs" priority="382" stopIfTrue="1" operator="between">
      <formula>"si es mayor o igual 50,0"</formula>
      <formula>"si es menor que 50,0"</formula>
    </cfRule>
  </conditionalFormatting>
  <conditionalFormatting sqref="AK59:AN59">
    <cfRule type="cellIs" priority="187" stopIfTrue="1" operator="between">
      <formula>"si es mayor o igual 50,0"</formula>
      <formula>"si es menor que 50,0"</formula>
    </cfRule>
  </conditionalFormatting>
  <conditionalFormatting sqref="AK59:AN59">
    <cfRule type="cellIs" priority="184" stopIfTrue="1" operator="between">
      <formula>"si es mayor o igual 50,0"</formula>
      <formula>"si es menor que 50,0"</formula>
    </cfRule>
  </conditionalFormatting>
  <conditionalFormatting sqref="AK59:AN59">
    <cfRule type="cellIs" priority="360" stopIfTrue="1" operator="between">
      <formula>"si es mayor o igual 50,0"</formula>
      <formula>"si es menor que 50,0"</formula>
    </cfRule>
  </conditionalFormatting>
  <conditionalFormatting sqref="AK58:AN58">
    <cfRule type="cellIs" priority="359" stopIfTrue="1" operator="between">
      <formula>"si es mayor o igual 50,0"</formula>
      <formula>"si es menor que 50,0"</formula>
    </cfRule>
  </conditionalFormatting>
  <conditionalFormatting sqref="AK59:AN59">
    <cfRule type="cellIs" priority="331" stopIfTrue="1" operator="between">
      <formula>"si es mayor o igual 50,0"</formula>
      <formula>"si es menor que 50,0"</formula>
    </cfRule>
  </conditionalFormatting>
  <conditionalFormatting sqref="AK58:AN58">
    <cfRule type="cellIs" priority="330" stopIfTrue="1" operator="between">
      <formula>"si es mayor o igual 50,0"</formula>
      <formula>"si es menor que 50,0"</formula>
    </cfRule>
  </conditionalFormatting>
  <conditionalFormatting sqref="AK59:AN59">
    <cfRule type="cellIs" priority="329" stopIfTrue="1" operator="between">
      <formula>"si es mayor o igual 50,0"</formula>
      <formula>"si es menor que 50,0"</formula>
    </cfRule>
  </conditionalFormatting>
  <conditionalFormatting sqref="AK59:AN59">
    <cfRule type="cellIs" priority="301" stopIfTrue="1" operator="between">
      <formula>"si es mayor o igual 50,0"</formula>
      <formula>"si es menor que 50,0"</formula>
    </cfRule>
  </conditionalFormatting>
  <conditionalFormatting sqref="AK59:AN59">
    <cfRule type="cellIs" priority="308" stopIfTrue="1" operator="between">
      <formula>"si es mayor o igual 50,0"</formula>
      <formula>"si es menor que 50,0"</formula>
    </cfRule>
  </conditionalFormatting>
  <conditionalFormatting sqref="AK58:AN58">
    <cfRule type="cellIs" priority="306" stopIfTrue="1" operator="between">
      <formula>"si es mayor o igual 50,0"</formula>
      <formula>"si es menor que 50,0"</formula>
    </cfRule>
  </conditionalFormatting>
  <conditionalFormatting sqref="AK59:AN59">
    <cfRule type="cellIs" priority="319" stopIfTrue="1" operator="between">
      <formula>"si es mayor o igual 50,0"</formula>
      <formula>"si es menor que 50,0"</formula>
    </cfRule>
  </conditionalFormatting>
  <conditionalFormatting sqref="AK59:AN59">
    <cfRule type="cellIs" priority="298" stopIfTrue="1" operator="between">
      <formula>"si es mayor o igual 50,0"</formula>
      <formula>"si es menor que 50,0"</formula>
    </cfRule>
  </conditionalFormatting>
  <conditionalFormatting sqref="AK59:AN59">
    <cfRule type="cellIs" priority="285" stopIfTrue="1" operator="between">
      <formula>"si es mayor o igual 50,0"</formula>
      <formula>"si es menor que 50,0"</formula>
    </cfRule>
  </conditionalFormatting>
  <conditionalFormatting sqref="AK58:AN58">
    <cfRule type="cellIs" priority="275" stopIfTrue="1" operator="between">
      <formula>"si es mayor o igual 50,0"</formula>
      <formula>"si es menor que 50,0"</formula>
    </cfRule>
  </conditionalFormatting>
  <conditionalFormatting sqref="AK58:AN58">
    <cfRule type="cellIs" priority="255" stopIfTrue="1" operator="between">
      <formula>"si es mayor o igual 50,0"</formula>
      <formula>"si es menor que 50,0"</formula>
    </cfRule>
  </conditionalFormatting>
  <conditionalFormatting sqref="AK59:AN59">
    <cfRule type="cellIs" priority="254" stopIfTrue="1" operator="between">
      <formula>"si es mayor o igual 50,0"</formula>
      <formula>"si es menor que 50,0"</formula>
    </cfRule>
  </conditionalFormatting>
  <conditionalFormatting sqref="AK59:AN59">
    <cfRule type="cellIs" priority="251" stopIfTrue="1" operator="between">
      <formula>"si es mayor o igual 50,0"</formula>
      <formula>"si es menor que 50,0"</formula>
    </cfRule>
  </conditionalFormatting>
  <conditionalFormatting sqref="AK58:AN58">
    <cfRule type="cellIs" priority="242" stopIfTrue="1" operator="between">
      <formula>"si es mayor o igual 50,0"</formula>
      <formula>"si es menor que 50,0"</formula>
    </cfRule>
  </conditionalFormatting>
  <conditionalFormatting sqref="AK58:AN58">
    <cfRule type="cellIs" priority="237" stopIfTrue="1" operator="between">
      <formula>"si es mayor o igual 50,0"</formula>
      <formula>"si es menor que 50,0"</formula>
    </cfRule>
  </conditionalFormatting>
  <conditionalFormatting sqref="AK58:AN58">
    <cfRule type="cellIs" priority="212" stopIfTrue="1" operator="between">
      <formula>"si es mayor o igual 50,0"</formula>
      <formula>"si es menor que 50,0"</formula>
    </cfRule>
  </conditionalFormatting>
  <conditionalFormatting sqref="AK58:AN58">
    <cfRule type="cellIs" priority="215" stopIfTrue="1" operator="between">
      <formula>"si es mayor o igual 50,0"</formula>
      <formula>"si es menor que 50,0"</formula>
    </cfRule>
  </conditionalFormatting>
  <conditionalFormatting sqref="AK60:AN60">
    <cfRule type="cellIs" priority="449" stopIfTrue="1" operator="between">
      <formula>"si es mayor o igual 50,0"</formula>
      <formula>"si es menor que 50,0"</formula>
    </cfRule>
  </conditionalFormatting>
  <conditionalFormatting sqref="AK58:AN58">
    <cfRule type="cellIs" priority="451" stopIfTrue="1" operator="between">
      <formula>"si es mayor o igual 50,0"</formula>
      <formula>"si es menor que 50,0"</formula>
    </cfRule>
  </conditionalFormatting>
  <conditionalFormatting sqref="AK59:AN59">
    <cfRule type="cellIs" priority="450" stopIfTrue="1" operator="between">
      <formula>"si es mayor o igual 50,0"</formula>
      <formula>"si es menor que 50,0"</formula>
    </cfRule>
  </conditionalFormatting>
  <conditionalFormatting sqref="AK60:AN60">
    <cfRule type="cellIs" priority="448" stopIfTrue="1" operator="between">
      <formula>"si es mayor o igual 50,0"</formula>
      <formula>"si es menor que 50,0"</formula>
    </cfRule>
  </conditionalFormatting>
  <conditionalFormatting sqref="AK58:AN58">
    <cfRule type="cellIs" priority="447" stopIfTrue="1" operator="between">
      <formula>"si es mayor o igual 50,0"</formula>
      <formula>"si es menor que 50,0"</formula>
    </cfRule>
  </conditionalFormatting>
  <conditionalFormatting sqref="AK59:AN59">
    <cfRule type="cellIs" priority="446" stopIfTrue="1" operator="between">
      <formula>"si es mayor o igual 50,0"</formula>
      <formula>"si es menor que 50,0"</formula>
    </cfRule>
  </conditionalFormatting>
  <conditionalFormatting sqref="AK60:AN60">
    <cfRule type="cellIs" priority="445" stopIfTrue="1" operator="between">
      <formula>"si es mayor o igual 50,0"</formula>
      <formula>"si es menor que 50,0"</formula>
    </cfRule>
  </conditionalFormatting>
  <conditionalFormatting sqref="AK58:AN58">
    <cfRule type="cellIs" priority="439" stopIfTrue="1" operator="between">
      <formula>"si es mayor o igual 50,0"</formula>
      <formula>"si es menor que 50,0"</formula>
    </cfRule>
  </conditionalFormatting>
  <conditionalFormatting sqref="AK59:AN59">
    <cfRule type="cellIs" priority="444" stopIfTrue="1" operator="between">
      <formula>"si es mayor o igual 50,0"</formula>
      <formula>"si es menor que 50,0"</formula>
    </cfRule>
  </conditionalFormatting>
  <conditionalFormatting sqref="AK58:AN58">
    <cfRule type="cellIs" priority="443" stopIfTrue="1" operator="between">
      <formula>"si es mayor o igual 50,0"</formula>
      <formula>"si es menor que 50,0"</formula>
    </cfRule>
  </conditionalFormatting>
  <conditionalFormatting sqref="AK59:AN59">
    <cfRule type="cellIs" priority="442" stopIfTrue="1" operator="between">
      <formula>"si es mayor o igual 50,0"</formula>
      <formula>"si es menor que 50,0"</formula>
    </cfRule>
  </conditionalFormatting>
  <conditionalFormatting sqref="AK59:AN59">
    <cfRule type="cellIs" priority="440" stopIfTrue="1" operator="between">
      <formula>"si es mayor o igual 50,0"</formula>
      <formula>"si es menor que 50,0"</formula>
    </cfRule>
  </conditionalFormatting>
  <conditionalFormatting sqref="AK59:AN59">
    <cfRule type="cellIs" priority="427" stopIfTrue="1" operator="between">
      <formula>"si es mayor o igual 50,0"</formula>
      <formula>"si es menor que 50,0"</formula>
    </cfRule>
  </conditionalFormatting>
  <conditionalFormatting sqref="AK60:AN60">
    <cfRule type="cellIs" priority="426" stopIfTrue="1" operator="between">
      <formula>"si es mayor o igual 50,0"</formula>
      <formula>"si es menor que 50,0"</formula>
    </cfRule>
  </conditionalFormatting>
  <conditionalFormatting sqref="AK59:AN59">
    <cfRule type="cellIs" priority="425" stopIfTrue="1" operator="between">
      <formula>"si es mayor o igual 50,0"</formula>
      <formula>"si es menor que 50,0"</formula>
    </cfRule>
  </conditionalFormatting>
  <conditionalFormatting sqref="AK60:AN60">
    <cfRule type="cellIs" priority="424" stopIfTrue="1" operator="between">
      <formula>"si es mayor o igual 50,0"</formula>
      <formula>"si es menor que 50,0"</formula>
    </cfRule>
  </conditionalFormatting>
  <conditionalFormatting sqref="AK59:AN59">
    <cfRule type="cellIs" priority="422" stopIfTrue="1" operator="between">
      <formula>"si es mayor o igual 50,0"</formula>
      <formula>"si es menor que 50,0"</formula>
    </cfRule>
  </conditionalFormatting>
  <conditionalFormatting sqref="AK60:AN60">
    <cfRule type="cellIs" priority="436" stopIfTrue="1" operator="between">
      <formula>"si es mayor o igual 50,0"</formula>
      <formula>"si es menor que 50,0"</formula>
    </cfRule>
  </conditionalFormatting>
  <conditionalFormatting sqref="AK59:AN59">
    <cfRule type="cellIs" priority="435" stopIfTrue="1" operator="between">
      <formula>"si es mayor o igual 50,0"</formula>
      <formula>"si es menor que 50,0"</formula>
    </cfRule>
  </conditionalFormatting>
  <conditionalFormatting sqref="AK58:AN58">
    <cfRule type="cellIs" priority="441" stopIfTrue="1" operator="between">
      <formula>"si es mayor o igual 50,0"</formula>
      <formula>"si es menor que 50,0"</formula>
    </cfRule>
  </conditionalFormatting>
  <conditionalFormatting sqref="AK59:AN59">
    <cfRule type="cellIs" priority="438" stopIfTrue="1" operator="between">
      <formula>"si es mayor o igual 50,0"</formula>
      <formula>"si es menor que 50,0"</formula>
    </cfRule>
  </conditionalFormatting>
  <conditionalFormatting sqref="AK58:AN58">
    <cfRule type="cellIs" priority="437" stopIfTrue="1" operator="between">
      <formula>"si es mayor o igual 50,0"</formula>
      <formula>"si es menor que 50,0"</formula>
    </cfRule>
  </conditionalFormatting>
  <conditionalFormatting sqref="AK60:AN60">
    <cfRule type="cellIs" priority="434" stopIfTrue="1" operator="between">
      <formula>"si es mayor o igual 50,0"</formula>
      <formula>"si es menor que 50,0"</formula>
    </cfRule>
  </conditionalFormatting>
  <conditionalFormatting sqref="AK60:AN60">
    <cfRule type="cellIs" priority="433" stopIfTrue="1" operator="between">
      <formula>"si es mayor o igual 50,0"</formula>
      <formula>"si es menor que 50,0"</formula>
    </cfRule>
  </conditionalFormatting>
  <conditionalFormatting sqref="AK58:AN58">
    <cfRule type="cellIs" priority="432" stopIfTrue="1" operator="between">
      <formula>"si es mayor o igual 50,0"</formula>
      <formula>"si es menor que 50,0"</formula>
    </cfRule>
  </conditionalFormatting>
  <conditionalFormatting sqref="AK59:AN59">
    <cfRule type="cellIs" priority="431" stopIfTrue="1" operator="between">
      <formula>"si es mayor o igual 50,0"</formula>
      <formula>"si es menor que 50,0"</formula>
    </cfRule>
  </conditionalFormatting>
  <conditionalFormatting sqref="AK60:AN60">
    <cfRule type="cellIs" priority="429" stopIfTrue="1" operator="between">
      <formula>"si es mayor o igual 50,0"</formula>
      <formula>"si es menor que 50,0"</formula>
    </cfRule>
  </conditionalFormatting>
  <conditionalFormatting sqref="AK60:AN60">
    <cfRule type="cellIs" priority="430" stopIfTrue="1" operator="between">
      <formula>"si es mayor o igual 50,0"</formula>
      <formula>"si es menor que 50,0"</formula>
    </cfRule>
  </conditionalFormatting>
  <conditionalFormatting sqref="AK58:AN58">
    <cfRule type="cellIs" priority="428" stopIfTrue="1" operator="between">
      <formula>"si es mayor o igual 50,0"</formula>
      <formula>"si es menor que 50,0"</formula>
    </cfRule>
  </conditionalFormatting>
  <conditionalFormatting sqref="AK58:AN58">
    <cfRule type="cellIs" priority="423" stopIfTrue="1" operator="between">
      <formula>"si es mayor o igual 50,0"</formula>
      <formula>"si es menor que 50,0"</formula>
    </cfRule>
  </conditionalFormatting>
  <conditionalFormatting sqref="AK60:AN60">
    <cfRule type="cellIs" priority="421" stopIfTrue="1" operator="between">
      <formula>"si es mayor o igual 50,0"</formula>
      <formula>"si es menor que 50,0"</formula>
    </cfRule>
  </conditionalFormatting>
  <conditionalFormatting sqref="AK58:AN58">
    <cfRule type="cellIs" priority="420" stopIfTrue="1" operator="between">
      <formula>"si es mayor o igual 50,0"</formula>
      <formula>"si es menor que 50,0"</formula>
    </cfRule>
  </conditionalFormatting>
  <conditionalFormatting sqref="AK59:AN59">
    <cfRule type="cellIs" priority="419" stopIfTrue="1" operator="between">
      <formula>"si es mayor o igual 50,0"</formula>
      <formula>"si es menor que 50,0"</formula>
    </cfRule>
  </conditionalFormatting>
  <conditionalFormatting sqref="AK59:AN59">
    <cfRule type="cellIs" priority="418" stopIfTrue="1" operator="between">
      <formula>"si es mayor o igual 50,0"</formula>
      <formula>"si es menor que 50,0"</formula>
    </cfRule>
  </conditionalFormatting>
  <conditionalFormatting sqref="AK59:AN59">
    <cfRule type="cellIs" priority="416" stopIfTrue="1" operator="between">
      <formula>"si es mayor o igual 50,0"</formula>
      <formula>"si es menor que 50,0"</formula>
    </cfRule>
  </conditionalFormatting>
  <conditionalFormatting sqref="AK58:AN58">
    <cfRule type="cellIs" priority="417" stopIfTrue="1" operator="between">
      <formula>"si es mayor o igual 50,0"</formula>
      <formula>"si es menor que 50,0"</formula>
    </cfRule>
  </conditionalFormatting>
  <conditionalFormatting sqref="AK59:AN59">
    <cfRule type="cellIs" priority="415" stopIfTrue="1" operator="between">
      <formula>"si es mayor o igual 50,0"</formula>
      <formula>"si es menor que 50,0"</formula>
    </cfRule>
  </conditionalFormatting>
  <conditionalFormatting sqref="AK60:AN60">
    <cfRule type="cellIs" priority="414" stopIfTrue="1" operator="between">
      <formula>"si es mayor o igual 50,0"</formula>
      <formula>"si es menor que 50,0"</formula>
    </cfRule>
  </conditionalFormatting>
  <conditionalFormatting sqref="AK58:AN58">
    <cfRule type="cellIs" priority="413" stopIfTrue="1" operator="between">
      <formula>"si es mayor o igual 50,0"</formula>
      <formula>"si es menor que 50,0"</formula>
    </cfRule>
  </conditionalFormatting>
  <conditionalFormatting sqref="AK60:AN60">
    <cfRule type="cellIs" priority="411" stopIfTrue="1" operator="between">
      <formula>"si es mayor o igual 50,0"</formula>
      <formula>"si es menor que 50,0"</formula>
    </cfRule>
  </conditionalFormatting>
  <conditionalFormatting sqref="AK59:AN59">
    <cfRule type="cellIs" priority="412" stopIfTrue="1" operator="between">
      <formula>"si es mayor o igual 50,0"</formula>
      <formula>"si es menor que 50,0"</formula>
    </cfRule>
  </conditionalFormatting>
  <conditionalFormatting sqref="AK58:AN58">
    <cfRule type="cellIs" priority="410" stopIfTrue="1" operator="between">
      <formula>"si es mayor o igual 50,0"</formula>
      <formula>"si es menor que 50,0"</formula>
    </cfRule>
  </conditionalFormatting>
  <conditionalFormatting sqref="AK59:AN59">
    <cfRule type="cellIs" priority="409" stopIfTrue="1" operator="between">
      <formula>"si es mayor o igual 50,0"</formula>
      <formula>"si es menor que 50,0"</formula>
    </cfRule>
  </conditionalFormatting>
  <conditionalFormatting sqref="AK59:AN59">
    <cfRule type="cellIs" priority="408" stopIfTrue="1" operator="between">
      <formula>"si es mayor o igual 50,0"</formula>
      <formula>"si es menor que 50,0"</formula>
    </cfRule>
  </conditionalFormatting>
  <conditionalFormatting sqref="AK58:AN58">
    <cfRule type="cellIs" priority="407" stopIfTrue="1" operator="between">
      <formula>"si es mayor o igual 50,0"</formula>
      <formula>"si es menor que 50,0"</formula>
    </cfRule>
  </conditionalFormatting>
  <conditionalFormatting sqref="AK59:AN59">
    <cfRule type="cellIs" priority="406" stopIfTrue="1" operator="between">
      <formula>"si es mayor o igual 50,0"</formula>
      <formula>"si es menor que 50,0"</formula>
    </cfRule>
  </conditionalFormatting>
  <conditionalFormatting sqref="AK58:AN58">
    <cfRule type="cellIs" priority="405" stopIfTrue="1" operator="between">
      <formula>"si es mayor o igual 50,0"</formula>
      <formula>"si es menor que 50,0"</formula>
    </cfRule>
  </conditionalFormatting>
  <conditionalFormatting sqref="AK59:AN59">
    <cfRule type="cellIs" priority="404" stopIfTrue="1" operator="between">
      <formula>"si es mayor o igual 50,0"</formula>
      <formula>"si es menor que 50,0"</formula>
    </cfRule>
  </conditionalFormatting>
  <conditionalFormatting sqref="AK59:AN59">
    <cfRule type="cellIs" priority="400" stopIfTrue="1" operator="between">
      <formula>"si es mayor o igual 50,0"</formula>
      <formula>"si es menor que 50,0"</formula>
    </cfRule>
  </conditionalFormatting>
  <conditionalFormatting sqref="AK60:AN60">
    <cfRule type="cellIs" priority="403" stopIfTrue="1" operator="between">
      <formula>"si es mayor o igual 50,0"</formula>
      <formula>"si es menor que 50,0"</formula>
    </cfRule>
  </conditionalFormatting>
  <conditionalFormatting sqref="AK60:AN60">
    <cfRule type="cellIs" priority="402" stopIfTrue="1" operator="between">
      <formula>"si es mayor o igual 50,0"</formula>
      <formula>"si es menor que 50,0"</formula>
    </cfRule>
  </conditionalFormatting>
  <conditionalFormatting sqref="AK58:AN58">
    <cfRule type="cellIs" priority="401" stopIfTrue="1" operator="between">
      <formula>"si es mayor o igual 50,0"</formula>
      <formula>"si es menor que 50,0"</formula>
    </cfRule>
  </conditionalFormatting>
  <conditionalFormatting sqref="AK58:AN58">
    <cfRule type="cellIs" priority="383" stopIfTrue="1" operator="between">
      <formula>"si es mayor o igual 50,0"</formula>
      <formula>"si es menor que 50,0"</formula>
    </cfRule>
  </conditionalFormatting>
  <conditionalFormatting sqref="AK60:AN60">
    <cfRule type="cellIs" priority="399" stopIfTrue="1" operator="between">
      <formula>"si es mayor o igual 50,0"</formula>
      <formula>"si es menor que 50,0"</formula>
    </cfRule>
  </conditionalFormatting>
  <conditionalFormatting sqref="AK59:AN59">
    <cfRule type="cellIs" priority="388" stopIfTrue="1" operator="between">
      <formula>"si es mayor o igual 50,0"</formula>
      <formula>"si es menor que 50,0"</formula>
    </cfRule>
  </conditionalFormatting>
  <conditionalFormatting sqref="AK58:AN58">
    <cfRule type="cellIs" priority="386" stopIfTrue="1" operator="between">
      <formula>"si es mayor o igual 50,0"</formula>
      <formula>"si es menor que 50,0"</formula>
    </cfRule>
  </conditionalFormatting>
  <conditionalFormatting sqref="AK59:AN59">
    <cfRule type="cellIs" priority="396" stopIfTrue="1" operator="between">
      <formula>"si es mayor o igual 50,0"</formula>
      <formula>"si es menor que 50,0"</formula>
    </cfRule>
  </conditionalFormatting>
  <conditionalFormatting sqref="AK59:AN59">
    <cfRule type="cellIs" priority="398" stopIfTrue="1" operator="between">
      <formula>"si es mayor o igual 50,0"</formula>
      <formula>"si es menor que 50,0"</formula>
    </cfRule>
  </conditionalFormatting>
  <conditionalFormatting sqref="AK58:AN58">
    <cfRule type="cellIs" priority="397" stopIfTrue="1" operator="between">
      <formula>"si es mayor o igual 50,0"</formula>
      <formula>"si es menor que 50,0"</formula>
    </cfRule>
  </conditionalFormatting>
  <conditionalFormatting sqref="AK59:AN59">
    <cfRule type="cellIs" priority="394" stopIfTrue="1" operator="between">
      <formula>"si es mayor o igual 50,0"</formula>
      <formula>"si es menor que 50,0"</formula>
    </cfRule>
  </conditionalFormatting>
  <conditionalFormatting sqref="AK58:AN58">
    <cfRule type="cellIs" priority="395" stopIfTrue="1" operator="between">
      <formula>"si es mayor o igual 50,0"</formula>
      <formula>"si es menor que 50,0"</formula>
    </cfRule>
  </conditionalFormatting>
  <conditionalFormatting sqref="AK59:AN59">
    <cfRule type="cellIs" priority="392" stopIfTrue="1" operator="between">
      <formula>"si es mayor o igual 50,0"</formula>
      <formula>"si es menor que 50,0"</formula>
    </cfRule>
  </conditionalFormatting>
  <conditionalFormatting sqref="AK59:AN59">
    <cfRule type="cellIs" priority="391" stopIfTrue="1" operator="between">
      <formula>"si es mayor o igual 50,0"</formula>
      <formula>"si es menor que 50,0"</formula>
    </cfRule>
  </conditionalFormatting>
  <conditionalFormatting sqref="AK58:AN58">
    <cfRule type="cellIs" priority="389" stopIfTrue="1" operator="between">
      <formula>"si es mayor o igual 50,0"</formula>
      <formula>"si es menor que 50,0"</formula>
    </cfRule>
  </conditionalFormatting>
  <conditionalFormatting sqref="AK60:AN60">
    <cfRule type="cellIs" priority="390" stopIfTrue="1" operator="between">
      <formula>"si es mayor o igual 50,0"</formula>
      <formula>"si es menor que 50,0"</formula>
    </cfRule>
  </conditionalFormatting>
  <conditionalFormatting sqref="AK59:AN59">
    <cfRule type="cellIs" priority="385" stopIfTrue="1" operator="between">
      <formula>"si es mayor o igual 50,0"</formula>
      <formula>"si es menor que 50,0"</formula>
    </cfRule>
  </conditionalFormatting>
  <conditionalFormatting sqref="AK59:AN59">
    <cfRule type="cellIs" priority="384" stopIfTrue="1" operator="between">
      <formula>"si es mayor o igual 50,0"</formula>
      <formula>"si es menor que 50,0"</formula>
    </cfRule>
  </conditionalFormatting>
  <conditionalFormatting sqref="AK60:AN60">
    <cfRule type="cellIs" priority="379" stopIfTrue="1" operator="between">
      <formula>"si es mayor o igual 50,0"</formula>
      <formula>"si es menor que 50,0"</formula>
    </cfRule>
  </conditionalFormatting>
  <conditionalFormatting sqref="AK59:AN59">
    <cfRule type="cellIs" priority="380" stopIfTrue="1" operator="between">
      <formula>"si es mayor o igual 50,0"</formula>
      <formula>"si es menor que 50,0"</formula>
    </cfRule>
  </conditionalFormatting>
  <conditionalFormatting sqref="AK58:AN58">
    <cfRule type="cellIs" priority="381" stopIfTrue="1" operator="between">
      <formula>"si es mayor o igual 50,0"</formula>
      <formula>"si es menor que 50,0"</formula>
    </cfRule>
  </conditionalFormatting>
  <conditionalFormatting sqref="AK60:AN60">
    <cfRule type="cellIs" priority="378" stopIfTrue="1" operator="between">
      <formula>"si es mayor o igual 50,0"</formula>
      <formula>"si es menor que 50,0"</formula>
    </cfRule>
  </conditionalFormatting>
  <conditionalFormatting sqref="AK58:AN58">
    <cfRule type="cellIs" priority="377" stopIfTrue="1" operator="between">
      <formula>"si es mayor o igual 50,0"</formula>
      <formula>"si es menor que 50,0"</formula>
    </cfRule>
  </conditionalFormatting>
  <conditionalFormatting sqref="AK59:AN59">
    <cfRule type="cellIs" priority="376" stopIfTrue="1" operator="between">
      <formula>"si es mayor o igual 50,0"</formula>
      <formula>"si es menor que 50,0"</formula>
    </cfRule>
  </conditionalFormatting>
  <conditionalFormatting sqref="AK59:AN59">
    <cfRule type="cellIs" priority="374" stopIfTrue="1" operator="between">
      <formula>"si es mayor o igual 50,0"</formula>
      <formula>"si es menor que 50,0"</formula>
    </cfRule>
  </conditionalFormatting>
  <conditionalFormatting sqref="AK60:AN60">
    <cfRule type="cellIs" priority="375" stopIfTrue="1" operator="between">
      <formula>"si es mayor o igual 50,0"</formula>
      <formula>"si es menor que 50,0"</formula>
    </cfRule>
  </conditionalFormatting>
  <conditionalFormatting sqref="AK58:AN58">
    <cfRule type="cellIs" priority="373" stopIfTrue="1" operator="between">
      <formula>"si es mayor o igual 50,0"</formula>
      <formula>"si es menor que 50,0"</formula>
    </cfRule>
  </conditionalFormatting>
  <conditionalFormatting sqref="AK59:AN59">
    <cfRule type="cellIs" priority="372" stopIfTrue="1" operator="between">
      <formula>"si es mayor o igual 50,0"</formula>
      <formula>"si es menor que 50,0"</formula>
    </cfRule>
  </conditionalFormatting>
  <conditionalFormatting sqref="AK58:AN58">
    <cfRule type="cellIs" priority="371" stopIfTrue="1" operator="between">
      <formula>"si es mayor o igual 50,0"</formula>
      <formula>"si es menor que 50,0"</formula>
    </cfRule>
  </conditionalFormatting>
  <conditionalFormatting sqref="AK59:AN59">
    <cfRule type="cellIs" priority="370" stopIfTrue="1" operator="between">
      <formula>"si es mayor o igual 50,0"</formula>
      <formula>"si es menor que 50,0"</formula>
    </cfRule>
  </conditionalFormatting>
  <conditionalFormatting sqref="AK58:AN58">
    <cfRule type="cellIs" priority="367" stopIfTrue="1" operator="between">
      <formula>"si es mayor o igual 50,0"</formula>
      <formula>"si es menor que 50,0"</formula>
    </cfRule>
  </conditionalFormatting>
  <conditionalFormatting sqref="AK59:AN59">
    <cfRule type="cellIs" priority="368" stopIfTrue="1" operator="between">
      <formula>"si es mayor o igual 50,0"</formula>
      <formula>"si es menor que 50,0"</formula>
    </cfRule>
  </conditionalFormatting>
  <conditionalFormatting sqref="AK58:AN58">
    <cfRule type="cellIs" priority="369" stopIfTrue="1" operator="between">
      <formula>"si es mayor o igual 50,0"</formula>
      <formula>"si es menor que 50,0"</formula>
    </cfRule>
  </conditionalFormatting>
  <conditionalFormatting sqref="AK59:AN59">
    <cfRule type="cellIs" priority="366" stopIfTrue="1" operator="between">
      <formula>"si es mayor o igual 50,0"</formula>
      <formula>"si es menor que 50,0"</formula>
    </cfRule>
  </conditionalFormatting>
  <conditionalFormatting sqref="AK60:AN60">
    <cfRule type="cellIs" priority="364" stopIfTrue="1" operator="between">
      <formula>"si es mayor o igual 50,0"</formula>
      <formula>"si es menor que 50,0"</formula>
    </cfRule>
  </conditionalFormatting>
  <conditionalFormatting sqref="AK60:AN60">
    <cfRule type="cellIs" priority="365" stopIfTrue="1" operator="between">
      <formula>"si es mayor o igual 50,0"</formula>
      <formula>"si es menor que 50,0"</formula>
    </cfRule>
  </conditionalFormatting>
  <conditionalFormatting sqref="AK58:AN58">
    <cfRule type="cellIs" priority="363" stopIfTrue="1" operator="between">
      <formula>"si es mayor o igual 50,0"</formula>
      <formula>"si es menor que 50,0"</formula>
    </cfRule>
  </conditionalFormatting>
  <conditionalFormatting sqref="AK59:AN59">
    <cfRule type="cellIs" priority="362" stopIfTrue="1" operator="between">
      <formula>"si es mayor o igual 50,0"</formula>
      <formula>"si es menor que 50,0"</formula>
    </cfRule>
  </conditionalFormatting>
  <conditionalFormatting sqref="AK60:AN60">
    <cfRule type="cellIs" priority="361" stopIfTrue="1" operator="between">
      <formula>"si es mayor o igual 50,0"</formula>
      <formula>"si es menor que 50,0"</formula>
    </cfRule>
  </conditionalFormatting>
  <conditionalFormatting sqref="AK59:AN59">
    <cfRule type="cellIs" priority="358" stopIfTrue="1" operator="between">
      <formula>"si es mayor o igual 50,0"</formula>
      <formula>"si es menor que 50,0"</formula>
    </cfRule>
  </conditionalFormatting>
  <conditionalFormatting sqref="AK59:AN59">
    <cfRule type="cellIs" priority="354" stopIfTrue="1" operator="between">
      <formula>"si es mayor o igual 50,0"</formula>
      <formula>"si es menor que 50,0"</formula>
    </cfRule>
  </conditionalFormatting>
  <conditionalFormatting sqref="AK58:AN58">
    <cfRule type="cellIs" priority="357" stopIfTrue="1" operator="between">
      <formula>"si es mayor o igual 50,0"</formula>
      <formula>"si es menor que 50,0"</formula>
    </cfRule>
  </conditionalFormatting>
  <conditionalFormatting sqref="AK59:AN59">
    <cfRule type="cellIs" priority="356" stopIfTrue="1" operator="between">
      <formula>"si es mayor o igual 50,0"</formula>
      <formula>"si es menor que 50,0"</formula>
    </cfRule>
  </conditionalFormatting>
  <conditionalFormatting sqref="AK58:AN58">
    <cfRule type="cellIs" priority="355" stopIfTrue="1" operator="between">
      <formula>"si es mayor o igual 50,0"</formula>
      <formula>"si es menor que 50,0"</formula>
    </cfRule>
  </conditionalFormatting>
  <conditionalFormatting sqref="AK58:AN58">
    <cfRule type="cellIs" priority="353" stopIfTrue="1" operator="between">
      <formula>"si es mayor o igual 50,0"</formula>
      <formula>"si es menor que 50,0"</formula>
    </cfRule>
  </conditionalFormatting>
  <conditionalFormatting sqref="AK59:AN59">
    <cfRule type="cellIs" priority="342" stopIfTrue="1" operator="between">
      <formula>"si es mayor o igual 50,0"</formula>
      <formula>"si es menor que 50,0"</formula>
    </cfRule>
  </conditionalFormatting>
  <conditionalFormatting sqref="AK59:AN59">
    <cfRule type="cellIs" priority="350" stopIfTrue="1" operator="between">
      <formula>"si es mayor o igual 50,0"</formula>
      <formula>"si es menor que 50,0"</formula>
    </cfRule>
  </conditionalFormatting>
  <conditionalFormatting sqref="AK59:AN59">
    <cfRule type="cellIs" priority="352" stopIfTrue="1" operator="between">
      <formula>"si es mayor o igual 50,0"</formula>
      <formula>"si es menor que 50,0"</formula>
    </cfRule>
  </conditionalFormatting>
  <conditionalFormatting sqref="AK58:AN58">
    <cfRule type="cellIs" priority="351" stopIfTrue="1" operator="between">
      <formula>"si es mayor o igual 50,0"</formula>
      <formula>"si es menor que 50,0"</formula>
    </cfRule>
  </conditionalFormatting>
  <conditionalFormatting sqref="AK58:AN58">
    <cfRule type="cellIs" priority="348" stopIfTrue="1" operator="between">
      <formula>"si es mayor o igual 50,0"</formula>
      <formula>"si es menor que 50,0"</formula>
    </cfRule>
  </conditionalFormatting>
  <conditionalFormatting sqref="AK58:AN58">
    <cfRule type="cellIs" priority="349" stopIfTrue="1" operator="between">
      <formula>"si es mayor o igual 50,0"</formula>
      <formula>"si es menor que 50,0"</formula>
    </cfRule>
  </conditionalFormatting>
  <conditionalFormatting sqref="AK58:AN58">
    <cfRule type="cellIs" priority="347" stopIfTrue="1" operator="between">
      <formula>"si es mayor o igual 50,0"</formula>
      <formula>"si es menor que 50,0"</formula>
    </cfRule>
  </conditionalFormatting>
  <conditionalFormatting sqref="AK58:AN58">
    <cfRule type="cellIs" priority="346" stopIfTrue="1" operator="between">
      <formula>"si es mayor o igual 50,0"</formula>
      <formula>"si es menor que 50,0"</formula>
    </cfRule>
  </conditionalFormatting>
  <conditionalFormatting sqref="AK58:AN58">
    <cfRule type="cellIs" priority="345" stopIfTrue="1" operator="between">
      <formula>"si es mayor o igual 50,0"</formula>
      <formula>"si es menor que 50,0"</formula>
    </cfRule>
  </conditionalFormatting>
  <conditionalFormatting sqref="AK58:AN58">
    <cfRule type="cellIs" priority="343" stopIfTrue="1" operator="between">
      <formula>"si es mayor o igual 50,0"</formula>
      <formula>"si es menor que 50,0"</formula>
    </cfRule>
  </conditionalFormatting>
  <conditionalFormatting sqref="AK59:AN59">
    <cfRule type="cellIs" priority="344" stopIfTrue="1" operator="between">
      <formula>"si es mayor o igual 50,0"</formula>
      <formula>"si es menor que 50,0"</formula>
    </cfRule>
  </conditionalFormatting>
  <conditionalFormatting sqref="AK59:AN59">
    <cfRule type="cellIs" priority="339" stopIfTrue="1" operator="between">
      <formula>"si es mayor o igual 50,0"</formula>
      <formula>"si es menor que 50,0"</formula>
    </cfRule>
  </conditionalFormatting>
  <conditionalFormatting sqref="AK58:AN58">
    <cfRule type="cellIs" priority="459" stopIfTrue="1" operator="between">
      <formula>"si es mayor o igual 50,0"</formula>
      <formula>"si es menor que 50,0"</formula>
    </cfRule>
  </conditionalFormatting>
  <conditionalFormatting sqref="AK58:AN58">
    <cfRule type="cellIs" priority="466" stopIfTrue="1" operator="between">
      <formula>"si es mayor o igual 50,0"</formula>
      <formula>"si es menor que 50,0"</formula>
    </cfRule>
  </conditionalFormatting>
  <conditionalFormatting sqref="AK59:AN59">
    <cfRule type="cellIs" priority="465" stopIfTrue="1" operator="between">
      <formula>"si es mayor o igual 50,0"</formula>
      <formula>"si es menor que 50,0"</formula>
    </cfRule>
  </conditionalFormatting>
  <conditionalFormatting sqref="AK59:AN59">
    <cfRule type="cellIs" priority="464" stopIfTrue="1" operator="between">
      <formula>"si es mayor o igual 50,0"</formula>
      <formula>"si es menor que 50,0"</formula>
    </cfRule>
  </conditionalFormatting>
  <conditionalFormatting sqref="AK59:AN59">
    <cfRule type="cellIs" priority="462" stopIfTrue="1" operator="between">
      <formula>"si es mayor o igual 50,0"</formula>
      <formula>"si es menor que 50,0"</formula>
    </cfRule>
  </conditionalFormatting>
  <conditionalFormatting sqref="AK58:AN58">
    <cfRule type="cellIs" priority="463" stopIfTrue="1" operator="between">
      <formula>"si es mayor o igual 50,0"</formula>
      <formula>"si es menor que 50,0"</formula>
    </cfRule>
  </conditionalFormatting>
  <conditionalFormatting sqref="AK59:AN59">
    <cfRule type="cellIs" priority="461" stopIfTrue="1" operator="between">
      <formula>"si es mayor o igual 50,0"</formula>
      <formula>"si es menor que 50,0"</formula>
    </cfRule>
  </conditionalFormatting>
  <conditionalFormatting sqref="AK60:AN60">
    <cfRule type="cellIs" priority="460" stopIfTrue="1" operator="between">
      <formula>"si es mayor o igual 50,0"</formula>
      <formula>"si es menor que 50,0"</formula>
    </cfRule>
  </conditionalFormatting>
  <conditionalFormatting sqref="AK59:AN59">
    <cfRule type="cellIs" priority="458" stopIfTrue="1" operator="between">
      <formula>"si es mayor o igual 50,0"</formula>
      <formula>"si es menor que 50,0"</formula>
    </cfRule>
  </conditionalFormatting>
  <conditionalFormatting sqref="AK60:AN60">
    <cfRule type="cellIs" priority="457" stopIfTrue="1" operator="between">
      <formula>"si es mayor o igual 50,0"</formula>
      <formula>"si es menor que 50,0"</formula>
    </cfRule>
  </conditionalFormatting>
  <conditionalFormatting sqref="AK58:AN58">
    <cfRule type="cellIs" priority="456" stopIfTrue="1" operator="between">
      <formula>"si es mayor o igual 50,0"</formula>
      <formula>"si es menor que 50,0"</formula>
    </cfRule>
  </conditionalFormatting>
  <conditionalFormatting sqref="AK59:AN59">
    <cfRule type="cellIs" priority="454" stopIfTrue="1" operator="between">
      <formula>"si es mayor o igual 50,0"</formula>
      <formula>"si es menor que 50,0"</formula>
    </cfRule>
  </conditionalFormatting>
  <conditionalFormatting sqref="AK59:AN59">
    <cfRule type="cellIs" priority="455" stopIfTrue="1" operator="between">
      <formula>"si es mayor o igual 50,0"</formula>
      <formula>"si es menor que 50,0"</formula>
    </cfRule>
  </conditionalFormatting>
  <conditionalFormatting sqref="AK58:AN58">
    <cfRule type="cellIs" priority="453" stopIfTrue="1" operator="between">
      <formula>"si es mayor o igual 50,0"</formula>
      <formula>"si es menor que 50,0"</formula>
    </cfRule>
  </conditionalFormatting>
  <conditionalFormatting sqref="AK59:AN59">
    <cfRule type="cellIs" priority="452" stopIfTrue="1" operator="between">
      <formula>"si es mayor o igual 50,0"</formula>
      <formula>"si es menor que 50,0"</formula>
    </cfRule>
  </conditionalFormatting>
  <conditionalFormatting sqref="AK59:AN59">
    <cfRule type="cellIs" priority="125" stopIfTrue="1" operator="between">
      <formula>"si es mayor o igual 50,0"</formula>
      <formula>"si es menor que 50,0"</formula>
    </cfRule>
  </conditionalFormatting>
  <conditionalFormatting sqref="AK58:AN58">
    <cfRule type="cellIs" priority="126" stopIfTrue="1" operator="between">
      <formula>"si es mayor o igual 50,0"</formula>
      <formula>"si es menor que 50,0"</formula>
    </cfRule>
  </conditionalFormatting>
  <conditionalFormatting sqref="AK7:AN14">
    <cfRule type="cellIs" priority="1243" stopIfTrue="1" operator="between">
      <formula>"si es mayor o igual 50,0"</formula>
      <formula>"si es menor que 50,0"</formula>
    </cfRule>
  </conditionalFormatting>
  <conditionalFormatting sqref="AK39:AN39">
    <cfRule type="cellIs" priority="1225" stopIfTrue="1" operator="between">
      <formula>"si es mayor o igual 50,0"</formula>
      <formula>"si es menor que 50,0"</formula>
    </cfRule>
  </conditionalFormatting>
  <conditionalFormatting sqref="AK14:AN14">
    <cfRule type="cellIs" priority="1240" stopIfTrue="1" operator="between">
      <formula>"si es mayor o igual 50,0"</formula>
      <formula>"si es menor que 50,0"</formula>
    </cfRule>
  </conditionalFormatting>
  <conditionalFormatting sqref="AQ7:AR7 AQ8:AQ40">
    <cfRule type="cellIs" priority="1246" stopIfTrue="1" operator="between">
      <formula>"si es mayor o igual 50,0"</formula>
      <formula>"si es menor que 50,0"</formula>
    </cfRule>
  </conditionalFormatting>
  <conditionalFormatting sqref="AO7:AO40">
    <cfRule type="cellIs" priority="1245" stopIfTrue="1" operator="between">
      <formula>"si es mayor o igual 50,0"</formula>
      <formula>"si es menor que 50,0"</formula>
    </cfRule>
  </conditionalFormatting>
  <conditionalFormatting sqref="AO38:AO39">
    <cfRule type="cellIs" priority="1244" stopIfTrue="1" operator="between">
      <formula>"si es mayor o igual 50,0"</formula>
      <formula>"si es menor que 50,0"</formula>
    </cfRule>
  </conditionalFormatting>
  <conditionalFormatting sqref="AK39:AN39">
    <cfRule type="cellIs" priority="1241" stopIfTrue="1" operator="between">
      <formula>"si es mayor o igual 50,0"</formula>
      <formula>"si es menor que 50,0"</formula>
    </cfRule>
  </conditionalFormatting>
  <conditionalFormatting sqref="AK15:AN15">
    <cfRule type="cellIs" priority="1242" stopIfTrue="1" operator="between">
      <formula>"si es mayor o igual 50,0"</formula>
      <formula>"si es menor que 50,0"</formula>
    </cfRule>
  </conditionalFormatting>
  <conditionalFormatting sqref="AK40:AN40">
    <cfRule type="cellIs" priority="1214" stopIfTrue="1" operator="between">
      <formula>"si es mayor o igual 50,0"</formula>
      <formula>"si es menor que 50,0"</formula>
    </cfRule>
  </conditionalFormatting>
  <conditionalFormatting sqref="AK40:AN40">
    <cfRule type="cellIs" priority="1223" stopIfTrue="1" operator="between">
      <formula>"si es mayor o igual 50,0"</formula>
      <formula>"si es menor que 50,0"</formula>
    </cfRule>
  </conditionalFormatting>
  <conditionalFormatting sqref="AK40:AN40">
    <cfRule type="cellIs" priority="1221" stopIfTrue="1" operator="between">
      <formula>"si es mayor o igual 50,0"</formula>
      <formula>"si es menor que 50,0"</formula>
    </cfRule>
  </conditionalFormatting>
  <conditionalFormatting sqref="AK40:AN40">
    <cfRule type="cellIs" priority="1220" stopIfTrue="1" operator="between">
      <formula>"si es mayor o igual 50,0"</formula>
      <formula>"si es menor que 50,0"</formula>
    </cfRule>
  </conditionalFormatting>
  <conditionalFormatting sqref="AK40:AN40">
    <cfRule type="cellIs" priority="1219" stopIfTrue="1" operator="between">
      <formula>"si es mayor o igual 50,0"</formula>
      <formula>"si es menor que 50,0"</formula>
    </cfRule>
  </conditionalFormatting>
  <conditionalFormatting sqref="AK40:AN40">
    <cfRule type="cellIs" priority="1218" stopIfTrue="1" operator="between">
      <formula>"si es mayor o igual 50,0"</formula>
      <formula>"si es menor que 50,0"</formula>
    </cfRule>
  </conditionalFormatting>
  <conditionalFormatting sqref="AK40:AN40">
    <cfRule type="cellIs" priority="1215" stopIfTrue="1" operator="between">
      <formula>"si es mayor o igual 50,0"</formula>
      <formula>"si es menor que 50,0"</formula>
    </cfRule>
  </conditionalFormatting>
  <conditionalFormatting sqref="AK39:AN39">
    <cfRule type="cellIs" priority="1235" stopIfTrue="1" operator="between">
      <formula>"si es mayor o igual 50,0"</formula>
      <formula>"si es menor que 50,0"</formula>
    </cfRule>
  </conditionalFormatting>
  <conditionalFormatting sqref="AK39:AN39">
    <cfRule type="cellIs" priority="1237" stopIfTrue="1" operator="between">
      <formula>"si es mayor o igual 50,0"</formula>
      <formula>"si es menor que 50,0"</formula>
    </cfRule>
  </conditionalFormatting>
  <conditionalFormatting sqref="AK39:AN39">
    <cfRule type="cellIs" priority="1233" stopIfTrue="1" operator="between">
      <formula>"si es mayor o igual 50,0"</formula>
      <formula>"si es menor que 50,0"</formula>
    </cfRule>
  </conditionalFormatting>
  <conditionalFormatting sqref="AK38:AN38">
    <cfRule type="cellIs" priority="1232" stopIfTrue="1" operator="between">
      <formula>"si es mayor o igual 50,0"</formula>
      <formula>"si es menor que 50,0"</formula>
    </cfRule>
  </conditionalFormatting>
  <conditionalFormatting sqref="AK39:AN39">
    <cfRule type="cellIs" priority="1231" stopIfTrue="1" operator="between">
      <formula>"si es mayor o igual 50,0"</formula>
      <formula>"si es menor que 50,0"</formula>
    </cfRule>
  </conditionalFormatting>
  <conditionalFormatting sqref="AK39:AN39">
    <cfRule type="cellIs" priority="1230" stopIfTrue="1" operator="between">
      <formula>"si es mayor o igual 50,0"</formula>
      <formula>"si es menor que 50,0"</formula>
    </cfRule>
  </conditionalFormatting>
  <conditionalFormatting sqref="AK38:AN38">
    <cfRule type="cellIs" priority="1228" stopIfTrue="1" operator="between">
      <formula>"si es mayor o igual 50,0"</formula>
      <formula>"si es menor que 50,0"</formula>
    </cfRule>
  </conditionalFormatting>
  <conditionalFormatting sqref="AK39:AN39">
    <cfRule type="cellIs" priority="1226" stopIfTrue="1" operator="between">
      <formula>"si es mayor o igual 50,0"</formula>
      <formula>"si es menor que 50,0"</formula>
    </cfRule>
  </conditionalFormatting>
  <conditionalFormatting sqref="AK37:AN37">
    <cfRule type="cellIs" priority="1224" stopIfTrue="1" operator="between">
      <formula>"si es mayor o igual 50,0"</formula>
      <formula>"si es menor que 50,0"</formula>
    </cfRule>
  </conditionalFormatting>
  <conditionalFormatting sqref="AK40:AN40">
    <cfRule type="cellIs" priority="1216" stopIfTrue="1" operator="between">
      <formula>"si es mayor o igual 50,0"</formula>
      <formula>"si es menor que 50,0"</formula>
    </cfRule>
  </conditionalFormatting>
  <conditionalFormatting sqref="AO35:AO36 AR8:AR40 AP7:AP40 AK14:AN39">
    <cfRule type="cellIs" priority="1247" stopIfTrue="1" operator="between">
      <formula>"si es mayor o igual 50,0"</formula>
      <formula>"si es menor que 50,0"</formula>
    </cfRule>
  </conditionalFormatting>
  <conditionalFormatting sqref="AK40:AN40">
    <cfRule type="cellIs" priority="1213" stopIfTrue="1" operator="between">
      <formula>"si es mayor o igual 50,0"</formula>
      <formula>"si es menor que 50,0"</formula>
    </cfRule>
  </conditionalFormatting>
  <conditionalFormatting sqref="AK40:AN40">
    <cfRule type="cellIs" priority="1211" stopIfTrue="1" operator="between">
      <formula>"si es mayor o igual 50,0"</formula>
      <formula>"si es menor que 50,0"</formula>
    </cfRule>
  </conditionalFormatting>
  <conditionalFormatting sqref="AK40:AN40">
    <cfRule type="cellIs" priority="1212" stopIfTrue="1" operator="between">
      <formula>"si es mayor o igual 50,0"</formula>
      <formula>"si es menor que 50,0"</formula>
    </cfRule>
  </conditionalFormatting>
  <conditionalFormatting sqref="AK38:AN38">
    <cfRule type="cellIs" priority="1229" stopIfTrue="1" operator="between">
      <formula>"si es mayor o igual 50,0"</formula>
      <formula>"si es menor que 50,0"</formula>
    </cfRule>
  </conditionalFormatting>
  <conditionalFormatting sqref="AK39:AN39">
    <cfRule type="cellIs" priority="1238" stopIfTrue="1" operator="between">
      <formula>"si es mayor o igual 50,0"</formula>
      <formula>"si es menor que 50,0"</formula>
    </cfRule>
  </conditionalFormatting>
  <conditionalFormatting sqref="AK38:AN38">
    <cfRule type="cellIs" priority="1236" stopIfTrue="1" operator="between">
      <formula>"si es mayor o igual 50,0"</formula>
      <formula>"si es menor que 50,0"</formula>
    </cfRule>
  </conditionalFormatting>
  <conditionalFormatting sqref="AK39:AN39">
    <cfRule type="cellIs" priority="1234" stopIfTrue="1" operator="between">
      <formula>"si es mayor o igual 50,0"</formula>
      <formula>"si es menor que 50,0"</formula>
    </cfRule>
  </conditionalFormatting>
  <conditionalFormatting sqref="AK39:AN39">
    <cfRule type="cellIs" priority="1239" stopIfTrue="1" operator="between">
      <formula>"si es mayor o igual 50,0"</formula>
      <formula>"si es menor que 50,0"</formula>
    </cfRule>
  </conditionalFormatting>
  <conditionalFormatting sqref="AK40:AN40">
    <cfRule type="cellIs" priority="1222" stopIfTrue="1" operator="between">
      <formula>"si es mayor o igual 50,0"</formula>
      <formula>"si es menor que 50,0"</formula>
    </cfRule>
  </conditionalFormatting>
  <conditionalFormatting sqref="AK38:AN38">
    <cfRule type="cellIs" priority="1227" stopIfTrue="1" operator="between">
      <formula>"si es mayor o igual 50,0"</formula>
      <formula>"si es menor que 50,0"</formula>
    </cfRule>
  </conditionalFormatting>
  <conditionalFormatting sqref="AK40:AN40">
    <cfRule type="cellIs" priority="1217" stopIfTrue="1" operator="between">
      <formula>"si es mayor o igual 50,0"</formula>
      <formula>"si es menor que 50,0"</formula>
    </cfRule>
  </conditionalFormatting>
  <conditionalFormatting sqref="AK60:AN60">
    <cfRule type="cellIs" priority="1112" stopIfTrue="1" operator="between">
      <formula>"si es mayor o igual 50,0"</formula>
      <formula>"si es menor que 50,0"</formula>
    </cfRule>
  </conditionalFormatting>
  <conditionalFormatting sqref="AK61:AN61">
    <cfRule type="cellIs" priority="1111" stopIfTrue="1" operator="between">
      <formula>"si es mayor o igual 50,0"</formula>
      <formula>"si es menor que 50,0"</formula>
    </cfRule>
  </conditionalFormatting>
  <conditionalFormatting sqref="AK61:AN61">
    <cfRule type="cellIs" priority="1110" stopIfTrue="1" operator="between">
      <formula>"si es mayor o igual 50,0"</formula>
      <formula>"si es menor que 50,0"</formula>
    </cfRule>
  </conditionalFormatting>
  <conditionalFormatting sqref="AK59:AN59">
    <cfRule type="cellIs" priority="1109" stopIfTrue="1" operator="between">
      <formula>"si es mayor o igual 50,0"</formula>
      <formula>"si es menor que 50,0"</formula>
    </cfRule>
  </conditionalFormatting>
  <conditionalFormatting sqref="AK61:AN61">
    <cfRule type="cellIs" priority="1107" stopIfTrue="1" operator="between">
      <formula>"si es mayor o igual 50,0"</formula>
      <formula>"si es menor que 50,0"</formula>
    </cfRule>
  </conditionalFormatting>
  <conditionalFormatting sqref="AK60:AN60">
    <cfRule type="cellIs" priority="1106" stopIfTrue="1" operator="between">
      <formula>"si es mayor o igual 50,0"</formula>
      <formula>"si es menor que 50,0"</formula>
    </cfRule>
  </conditionalFormatting>
  <conditionalFormatting sqref="AK59:AN59">
    <cfRule type="cellIs" priority="1105" stopIfTrue="1" operator="between">
      <formula>"si es mayor o igual 50,0"</formula>
      <formula>"si es menor que 50,0"</formula>
    </cfRule>
  </conditionalFormatting>
  <conditionalFormatting sqref="AK60:AN60">
    <cfRule type="cellIs" priority="1104" stopIfTrue="1" operator="between">
      <formula>"si es mayor o igual 50,0"</formula>
      <formula>"si es menor que 50,0"</formula>
    </cfRule>
  </conditionalFormatting>
  <conditionalFormatting sqref="AK59:AN59">
    <cfRule type="cellIs" priority="1101" stopIfTrue="1" operator="between">
      <formula>"si es mayor o igual 50,0"</formula>
      <formula>"si es menor que 50,0"</formula>
    </cfRule>
  </conditionalFormatting>
  <conditionalFormatting sqref="AK60:AN60">
    <cfRule type="cellIs" priority="1102" stopIfTrue="1" operator="between">
      <formula>"si es mayor o igual 50,0"</formula>
      <formula>"si es menor que 50,0"</formula>
    </cfRule>
  </conditionalFormatting>
  <conditionalFormatting sqref="AK60:AN60">
    <cfRule type="cellIs" priority="1100" stopIfTrue="1" operator="between">
      <formula>"si es mayor o igual 50,0"</formula>
      <formula>"si es menor que 50,0"</formula>
    </cfRule>
  </conditionalFormatting>
  <conditionalFormatting sqref="AK58:AN58">
    <cfRule type="cellIs" priority="1098" stopIfTrue="1" operator="between">
      <formula>"si es mayor o igual 50,0"</formula>
      <formula>"si es menor que 50,0"</formula>
    </cfRule>
  </conditionalFormatting>
  <conditionalFormatting sqref="AK60:AN60">
    <cfRule type="cellIs" priority="1096" stopIfTrue="1" operator="between">
      <formula>"si es mayor o igual 50,0"</formula>
      <formula>"si es menor que 50,0"</formula>
    </cfRule>
  </conditionalFormatting>
  <conditionalFormatting sqref="AK61:AN61">
    <cfRule type="cellIs" priority="1097" stopIfTrue="1" operator="between">
      <formula>"si es mayor o igual 50,0"</formula>
      <formula>"si es menor que 50,0"</formula>
    </cfRule>
  </conditionalFormatting>
  <conditionalFormatting sqref="AK57:AL57 AN57">
    <cfRule type="cellIs" priority="1093" stopIfTrue="1" operator="between">
      <formula>"si es mayor o igual 50,0"</formula>
      <formula>"si es menor que 50,0"</formula>
    </cfRule>
  </conditionalFormatting>
  <conditionalFormatting sqref="AK59:AN59">
    <cfRule type="cellIs" priority="1089" stopIfTrue="1" operator="between">
      <formula>"si es mayor o igual 50,0"</formula>
      <formula>"si es menor que 50,0"</formula>
    </cfRule>
  </conditionalFormatting>
  <conditionalFormatting sqref="AK61:AN61">
    <cfRule type="cellIs" priority="1087" stopIfTrue="1" operator="between">
      <formula>"si es mayor o igual 50,0"</formula>
      <formula>"si es menor que 50,0"</formula>
    </cfRule>
  </conditionalFormatting>
  <conditionalFormatting sqref="AK57:AL57 AN57">
    <cfRule type="cellIs" priority="1086" stopIfTrue="1" operator="between">
      <formula>"si es mayor o igual 50,0"</formula>
      <formula>"si es menor que 50,0"</formula>
    </cfRule>
  </conditionalFormatting>
  <conditionalFormatting sqref="AK60:AN60">
    <cfRule type="cellIs" priority="1078" stopIfTrue="1" operator="between">
      <formula>"si es mayor o igual 50,0"</formula>
      <formula>"si es menor que 50,0"</formula>
    </cfRule>
  </conditionalFormatting>
  <conditionalFormatting sqref="AK60:AN60">
    <cfRule type="cellIs" priority="1081" stopIfTrue="1" operator="between">
      <formula>"si es mayor o igual 50,0"</formula>
      <formula>"si es menor que 50,0"</formula>
    </cfRule>
  </conditionalFormatting>
  <conditionalFormatting sqref="AK59:AN59">
    <cfRule type="cellIs" priority="1079" stopIfTrue="1" operator="between">
      <formula>"si es mayor o igual 50,0"</formula>
      <formula>"si es menor que 50,0"</formula>
    </cfRule>
  </conditionalFormatting>
  <conditionalFormatting sqref="AK61:AN61">
    <cfRule type="cellIs" priority="1077" stopIfTrue="1" operator="between">
      <formula>"si es mayor o igual 50,0"</formula>
      <formula>"si es menor que 50,0"</formula>
    </cfRule>
  </conditionalFormatting>
  <conditionalFormatting sqref="AK58:AN58">
    <cfRule type="cellIs" priority="1046" stopIfTrue="1" operator="between">
      <formula>"si es mayor o igual 50,0"</formula>
      <formula>"si es menor que 50,0"</formula>
    </cfRule>
  </conditionalFormatting>
  <conditionalFormatting sqref="AK60:AN60">
    <cfRule type="cellIs" priority="1075" stopIfTrue="1" operator="between">
      <formula>"si es mayor o igual 50,0"</formula>
      <formula>"si es menor que 50,0"</formula>
    </cfRule>
  </conditionalFormatting>
  <conditionalFormatting sqref="AK60:AN60">
    <cfRule type="cellIs" priority="1074" stopIfTrue="1" operator="between">
      <formula>"si es mayor o igual 50,0"</formula>
      <formula>"si es menor que 50,0"</formula>
    </cfRule>
  </conditionalFormatting>
  <conditionalFormatting sqref="AK59:AN59">
    <cfRule type="cellIs" priority="1073" stopIfTrue="1" operator="between">
      <formula>"si es mayor o igual 50,0"</formula>
      <formula>"si es menor que 50,0"</formula>
    </cfRule>
  </conditionalFormatting>
  <conditionalFormatting sqref="AK60:AN60">
    <cfRule type="cellIs" priority="1071" stopIfTrue="1" operator="between">
      <formula>"si es mayor o igual 50,0"</formula>
      <formula>"si es menor que 50,0"</formula>
    </cfRule>
  </conditionalFormatting>
  <conditionalFormatting sqref="AK61:AN61">
    <cfRule type="cellIs" priority="1070" stopIfTrue="1" operator="between">
      <formula>"si es mayor o igual 50,0"</formula>
      <formula>"si es menor que 50,0"</formula>
    </cfRule>
  </conditionalFormatting>
  <conditionalFormatting sqref="AK59:AN59">
    <cfRule type="cellIs" priority="1069" stopIfTrue="1" operator="between">
      <formula>"si es mayor o igual 50,0"</formula>
      <formula>"si es menor que 50,0"</formula>
    </cfRule>
  </conditionalFormatting>
  <conditionalFormatting sqref="AK59:AN59">
    <cfRule type="cellIs" priority="1066" stopIfTrue="1" operator="between">
      <formula>"si es mayor o igual 50,0"</formula>
      <formula>"si es menor que 50,0"</formula>
    </cfRule>
  </conditionalFormatting>
  <conditionalFormatting sqref="AK60:AN60">
    <cfRule type="cellIs" priority="1068" stopIfTrue="1" operator="between">
      <formula>"si es mayor o igual 50,0"</formula>
      <formula>"si es menor que 50,0"</formula>
    </cfRule>
  </conditionalFormatting>
  <conditionalFormatting sqref="AK60:AN60">
    <cfRule type="cellIs" priority="1065" stopIfTrue="1" operator="between">
      <formula>"si es mayor o igual 50,0"</formula>
      <formula>"si es menor que 50,0"</formula>
    </cfRule>
  </conditionalFormatting>
  <conditionalFormatting sqref="AK59:AN59">
    <cfRule type="cellIs" priority="1063" stopIfTrue="1" operator="between">
      <formula>"si es mayor o igual 50,0"</formula>
      <formula>"si es menor que 50,0"</formula>
    </cfRule>
  </conditionalFormatting>
  <conditionalFormatting sqref="AK60:AN60">
    <cfRule type="cellIs" priority="1062" stopIfTrue="1" operator="between">
      <formula>"si es mayor o igual 50,0"</formula>
      <formula>"si es menor que 50,0"</formula>
    </cfRule>
  </conditionalFormatting>
  <conditionalFormatting sqref="AK61:AN61">
    <cfRule type="cellIs" priority="1058" stopIfTrue="1" operator="between">
      <formula>"si es mayor o igual 50,0"</formula>
      <formula>"si es menor que 50,0"</formula>
    </cfRule>
  </conditionalFormatting>
  <conditionalFormatting sqref="AK60:AN60">
    <cfRule type="cellIs" priority="1056" stopIfTrue="1" operator="between">
      <formula>"si es mayor o igual 50,0"</formula>
      <formula>"si es menor que 50,0"</formula>
    </cfRule>
  </conditionalFormatting>
  <conditionalFormatting sqref="AK60:AN60">
    <cfRule type="cellIs" priority="1054" stopIfTrue="1" operator="between">
      <formula>"si es mayor o igual 50,0"</formula>
      <formula>"si es menor que 50,0"</formula>
    </cfRule>
  </conditionalFormatting>
  <conditionalFormatting sqref="AK60:AN60">
    <cfRule type="cellIs" priority="1050" stopIfTrue="1" operator="between">
      <formula>"si es mayor o igual 50,0"</formula>
      <formula>"si es menor que 50,0"</formula>
    </cfRule>
  </conditionalFormatting>
  <conditionalFormatting sqref="AK60:AN60">
    <cfRule type="cellIs" priority="1052" stopIfTrue="1" operator="between">
      <formula>"si es mayor o igual 50,0"</formula>
      <formula>"si es menor que 50,0"</formula>
    </cfRule>
  </conditionalFormatting>
  <conditionalFormatting sqref="AK59:AN59">
    <cfRule type="cellIs" priority="1049" stopIfTrue="1" operator="between">
      <formula>"si es mayor o igual 50,0"</formula>
      <formula>"si es menor que 50,0"</formula>
    </cfRule>
  </conditionalFormatting>
  <conditionalFormatting sqref="AK58:AN58">
    <cfRule type="cellIs" priority="1047" stopIfTrue="1" operator="between">
      <formula>"si es mayor o igual 50,0"</formula>
      <formula>"si es menor que 50,0"</formula>
    </cfRule>
  </conditionalFormatting>
  <conditionalFormatting sqref="AK61:AN61">
    <cfRule type="cellIs" priority="1090" stopIfTrue="1" operator="between">
      <formula>"si es mayor o igual 50,0"</formula>
      <formula>"si es menor que 50,0"</formula>
    </cfRule>
  </conditionalFormatting>
  <conditionalFormatting sqref="AK60:AN60">
    <cfRule type="cellIs" priority="1083" stopIfTrue="1" operator="between">
      <formula>"si es mayor o igual 50,0"</formula>
      <formula>"si es menor que 50,0"</formula>
    </cfRule>
  </conditionalFormatting>
  <conditionalFormatting sqref="AK61:AN61">
    <cfRule type="cellIs" priority="1085" stopIfTrue="1" operator="between">
      <formula>"si es mayor o igual 50,0"</formula>
      <formula>"si es menor que 50,0"</formula>
    </cfRule>
  </conditionalFormatting>
  <conditionalFormatting sqref="AK60:AN60">
    <cfRule type="cellIs" priority="1060" stopIfTrue="1" operator="between">
      <formula>"si es mayor o igual 50,0"</formula>
      <formula>"si es menor que 50,0"</formula>
    </cfRule>
  </conditionalFormatting>
  <conditionalFormatting sqref="AK58:AN58">
    <cfRule type="cellIs" priority="1192" stopIfTrue="1" operator="between">
      <formula>"si es mayor o igual 50,0"</formula>
      <formula>"si es menor que 50,0"</formula>
    </cfRule>
  </conditionalFormatting>
  <conditionalFormatting sqref="AK61:AN61">
    <cfRule type="cellIs" priority="1198" stopIfTrue="1" operator="between">
      <formula>"si es mayor o igual 50,0"</formula>
      <formula>"si es menor que 50,0"</formula>
    </cfRule>
  </conditionalFormatting>
  <conditionalFormatting sqref="AK59:AN59">
    <cfRule type="cellIs" priority="1197" stopIfTrue="1" operator="between">
      <formula>"si es mayor o igual 50,0"</formula>
      <formula>"si es menor que 50,0"</formula>
    </cfRule>
  </conditionalFormatting>
  <conditionalFormatting sqref="AK61:AN61">
    <cfRule type="cellIs" priority="1196" stopIfTrue="1" operator="between">
      <formula>"si es mayor o igual 50,0"</formula>
      <formula>"si es menor que 50,0"</formula>
    </cfRule>
  </conditionalFormatting>
  <conditionalFormatting sqref="AK61:AN61">
    <cfRule type="cellIs" priority="1195" stopIfTrue="1" operator="between">
      <formula>"si es mayor o igual 50,0"</formula>
      <formula>"si es menor que 50,0"</formula>
    </cfRule>
  </conditionalFormatting>
  <conditionalFormatting sqref="AK58:AN58">
    <cfRule type="cellIs" priority="1193" stopIfTrue="1" operator="between">
      <formula>"si es mayor o igual 50,0"</formula>
      <formula>"si es menor que 50,0"</formula>
    </cfRule>
  </conditionalFormatting>
  <conditionalFormatting sqref="AO48:AQ48 AO49:AP49 AQ49:AQ50 AK50:AP50 AO49:AO50">
    <cfRule type="cellIs" priority="1209" stopIfTrue="1" operator="between">
      <formula>"si es mayor o igual 50,0"</formula>
      <formula>"si es menor que 50,0"</formula>
    </cfRule>
  </conditionalFormatting>
  <conditionalFormatting sqref="AR48:AR50">
    <cfRule type="cellIs" priority="1210" stopIfTrue="1" operator="between">
      <formula>"si es mayor o igual 50,0"</formula>
      <formula>"si es menor que 50,0"</formula>
    </cfRule>
  </conditionalFormatting>
  <conditionalFormatting sqref="AR57:AR62">
    <cfRule type="cellIs" priority="1206" stopIfTrue="1" operator="between">
      <formula>"si es mayor o igual 50,0"</formula>
      <formula>"si es menor que 50,0"</formula>
    </cfRule>
  </conditionalFormatting>
  <conditionalFormatting sqref="AK49:AN49">
    <cfRule type="cellIs" priority="1207" stopIfTrue="1" operator="between">
      <formula>"si es mayor o igual 50,0"</formula>
      <formula>"si es menor que 50,0"</formula>
    </cfRule>
  </conditionalFormatting>
  <conditionalFormatting sqref="AK57:AL61 AN57:AN61 AM58:AM61">
    <cfRule type="cellIs" priority="1205" stopIfTrue="1" operator="between">
      <formula>"si es mayor o igual 50,0"</formula>
      <formula>"si es menor que 50,0"</formula>
    </cfRule>
  </conditionalFormatting>
  <conditionalFormatting sqref="AK61:AN61">
    <cfRule type="cellIs" priority="1200" stopIfTrue="1" operator="between">
      <formula>"si es mayor o igual 50,0"</formula>
      <formula>"si es menor que 50,0"</formula>
    </cfRule>
  </conditionalFormatting>
  <conditionalFormatting sqref="AK59:AN59">
    <cfRule type="cellIs" priority="1201" stopIfTrue="1" operator="between">
      <formula>"si es mayor o igual 50,0"</formula>
      <formula>"si es menor que 50,0"</formula>
    </cfRule>
  </conditionalFormatting>
  <conditionalFormatting sqref="AK61:AN61">
    <cfRule type="cellIs" priority="1194" stopIfTrue="1" operator="between">
      <formula>"si es mayor o igual 50,0"</formula>
      <formula>"si es menor que 50,0"</formula>
    </cfRule>
  </conditionalFormatting>
  <conditionalFormatting sqref="AK57:AL57 AN57">
    <cfRule type="cellIs" priority="1191" stopIfTrue="1" operator="between">
      <formula>"si es mayor o igual 50,0"</formula>
      <formula>"si es menor que 50,0"</formula>
    </cfRule>
  </conditionalFormatting>
  <conditionalFormatting sqref="AK60:AN60">
    <cfRule type="cellIs" priority="1186" stopIfTrue="1" operator="between">
      <formula>"si es mayor o igual 50,0"</formula>
      <formula>"si es menor que 50,0"</formula>
    </cfRule>
  </conditionalFormatting>
  <conditionalFormatting sqref="AK57:AL57 AN57">
    <cfRule type="cellIs" priority="1188" stopIfTrue="1" operator="between">
      <formula>"si es mayor o igual 50,0"</formula>
      <formula>"si es menor que 50,0"</formula>
    </cfRule>
  </conditionalFormatting>
  <conditionalFormatting sqref="AK57:AL57 AN57">
    <cfRule type="cellIs" priority="1189" stopIfTrue="1" operator="between">
      <formula>"si es mayor o igual 50,0"</formula>
      <formula>"si es menor que 50,0"</formula>
    </cfRule>
  </conditionalFormatting>
  <conditionalFormatting sqref="AK59:AN59">
    <cfRule type="cellIs" priority="1187" stopIfTrue="1" operator="between">
      <formula>"si es mayor o igual 50,0"</formula>
      <formula>"si es menor que 50,0"</formula>
    </cfRule>
  </conditionalFormatting>
  <conditionalFormatting sqref="AK61:AN61">
    <cfRule type="cellIs" priority="1167" stopIfTrue="1" operator="between">
      <formula>"si es mayor o igual 50,0"</formula>
      <formula>"si es menor que 50,0"</formula>
    </cfRule>
  </conditionalFormatting>
  <conditionalFormatting sqref="AK58:AN58">
    <cfRule type="cellIs" priority="1184" stopIfTrue="1" operator="between">
      <formula>"si es mayor o igual 50,0"</formula>
      <formula>"si es menor que 50,0"</formula>
    </cfRule>
  </conditionalFormatting>
  <conditionalFormatting sqref="AK60:AN60">
    <cfRule type="cellIs" priority="1181" stopIfTrue="1" operator="between">
      <formula>"si es mayor o igual 50,0"</formula>
      <formula>"si es menor que 50,0"</formula>
    </cfRule>
  </conditionalFormatting>
  <conditionalFormatting sqref="AK61:AN61">
    <cfRule type="cellIs" priority="1183" stopIfTrue="1" operator="between">
      <formula>"si es mayor o igual 50,0"</formula>
      <formula>"si es menor que 50,0"</formula>
    </cfRule>
  </conditionalFormatting>
  <conditionalFormatting sqref="AK61:AN61">
    <cfRule type="cellIs" priority="1180" stopIfTrue="1" operator="between">
      <formula>"si es mayor o igual 50,0"</formula>
      <formula>"si es menor que 50,0"</formula>
    </cfRule>
  </conditionalFormatting>
  <conditionalFormatting sqref="AK59:AN59">
    <cfRule type="cellIs" priority="1179" stopIfTrue="1" operator="between">
      <formula>"si es mayor o igual 50,0"</formula>
      <formula>"si es menor que 50,0"</formula>
    </cfRule>
  </conditionalFormatting>
  <conditionalFormatting sqref="AK61:AN61">
    <cfRule type="cellIs" priority="1176" stopIfTrue="1" operator="between">
      <formula>"si es mayor o igual 50,0"</formula>
      <formula>"si es menor que 50,0"</formula>
    </cfRule>
  </conditionalFormatting>
  <conditionalFormatting sqref="AK60:AN60">
    <cfRule type="cellIs" priority="1177" stopIfTrue="1" operator="between">
      <formula>"si es mayor o igual 50,0"</formula>
      <formula>"si es menor que 50,0"</formula>
    </cfRule>
  </conditionalFormatting>
  <conditionalFormatting sqref="AK61:AN61">
    <cfRule type="cellIs" priority="1175" stopIfTrue="1" operator="between">
      <formula>"si es mayor o igual 50,0"</formula>
      <formula>"si es menor que 50,0"</formula>
    </cfRule>
  </conditionalFormatting>
  <conditionalFormatting sqref="AK61:AN61">
    <cfRule type="cellIs" priority="1172" stopIfTrue="1" operator="between">
      <formula>"si es mayor o igual 50,0"</formula>
      <formula>"si es menor que 50,0"</formula>
    </cfRule>
  </conditionalFormatting>
  <conditionalFormatting sqref="AK60:AN60">
    <cfRule type="cellIs" priority="1173" stopIfTrue="1" operator="between">
      <formula>"si es mayor o igual 50,0"</formula>
      <formula>"si es menor que 50,0"</formula>
    </cfRule>
  </conditionalFormatting>
  <conditionalFormatting sqref="AK59:AN59">
    <cfRule type="cellIs" priority="1170" stopIfTrue="1" operator="between">
      <formula>"si es mayor o igual 50,0"</formula>
      <formula>"si es menor que 50,0"</formula>
    </cfRule>
  </conditionalFormatting>
  <conditionalFormatting sqref="AK61:AN61">
    <cfRule type="cellIs" priority="1171" stopIfTrue="1" operator="between">
      <formula>"si es mayor o igual 50,0"</formula>
      <formula>"si es menor que 50,0"</formula>
    </cfRule>
  </conditionalFormatting>
  <conditionalFormatting sqref="AK61:AN61">
    <cfRule type="cellIs" priority="1168" stopIfTrue="1" operator="between">
      <formula>"si es mayor o igual 50,0"</formula>
      <formula>"si es menor que 50,0"</formula>
    </cfRule>
  </conditionalFormatting>
  <conditionalFormatting sqref="AK60:AN60">
    <cfRule type="cellIs" priority="1166" stopIfTrue="1" operator="between">
      <formula>"si es mayor o igual 50,0"</formula>
      <formula>"si es menor que 50,0"</formula>
    </cfRule>
  </conditionalFormatting>
  <conditionalFormatting sqref="AK61:AN61">
    <cfRule type="cellIs" priority="1162" stopIfTrue="1" operator="between">
      <formula>"si es mayor o igual 50,0"</formula>
      <formula>"si es menor que 50,0"</formula>
    </cfRule>
  </conditionalFormatting>
  <conditionalFormatting sqref="AK60:AN60">
    <cfRule type="cellIs" priority="1163" stopIfTrue="1" operator="between">
      <formula>"si es mayor o igual 50,0"</formula>
      <formula>"si es menor que 50,0"</formula>
    </cfRule>
  </conditionalFormatting>
  <conditionalFormatting sqref="AK61:AN61">
    <cfRule type="cellIs" priority="1159" stopIfTrue="1" operator="between">
      <formula>"si es mayor o igual 50,0"</formula>
      <formula>"si es menor que 50,0"</formula>
    </cfRule>
  </conditionalFormatting>
  <conditionalFormatting sqref="AK60:AN60">
    <cfRule type="cellIs" priority="1158" stopIfTrue="1" operator="between">
      <formula>"si es mayor o igual 50,0"</formula>
      <formula>"si es menor que 50,0"</formula>
    </cfRule>
  </conditionalFormatting>
  <conditionalFormatting sqref="AK61:AN61">
    <cfRule type="cellIs" priority="1164" stopIfTrue="1" operator="between">
      <formula>"si es mayor o igual 50,0"</formula>
      <formula>"si es menor que 50,0"</formula>
    </cfRule>
  </conditionalFormatting>
  <conditionalFormatting sqref="AK61:AN61">
    <cfRule type="cellIs" priority="1161" stopIfTrue="1" operator="between">
      <formula>"si es mayor o igual 50,0"</formula>
      <formula>"si es menor que 50,0"</formula>
    </cfRule>
  </conditionalFormatting>
  <conditionalFormatting sqref="AK61:AN61">
    <cfRule type="cellIs" priority="1147" stopIfTrue="1" operator="between">
      <formula>"si es mayor o igual 50,0"</formula>
      <formula>"si es menor que 50,0"</formula>
    </cfRule>
  </conditionalFormatting>
  <conditionalFormatting sqref="AK60:AN60">
    <cfRule type="cellIs" priority="1156" stopIfTrue="1" operator="between">
      <formula>"si es mayor o igual 50,0"</formula>
      <formula>"si es menor que 50,0"</formula>
    </cfRule>
  </conditionalFormatting>
  <conditionalFormatting sqref="AK60:AN60">
    <cfRule type="cellIs" priority="1154" stopIfTrue="1" operator="between">
      <formula>"si es mayor o igual 50,0"</formula>
      <formula>"si es menor que 50,0"</formula>
    </cfRule>
  </conditionalFormatting>
  <conditionalFormatting sqref="AK60:AN60">
    <cfRule type="cellIs" priority="1152" stopIfTrue="1" operator="between">
      <formula>"si es mayor o igual 50,0"</formula>
      <formula>"si es menor que 50,0"</formula>
    </cfRule>
  </conditionalFormatting>
  <conditionalFormatting sqref="AK58:AN58">
    <cfRule type="cellIs" priority="1150" stopIfTrue="1" operator="between">
      <formula>"si es mayor o igual 50,0"</formula>
      <formula>"si es menor que 50,0"</formula>
    </cfRule>
  </conditionalFormatting>
  <conditionalFormatting sqref="AK60:AN60">
    <cfRule type="cellIs" priority="1148" stopIfTrue="1" operator="between">
      <formula>"si es mayor o igual 50,0"</formula>
      <formula>"si es menor que 50,0"</formula>
    </cfRule>
  </conditionalFormatting>
  <conditionalFormatting sqref="AK61:AN61">
    <cfRule type="cellIs" priority="1149" stopIfTrue="1" operator="between">
      <formula>"si es mayor o igual 50,0"</formula>
      <formula>"si es menor que 50,0"</formula>
    </cfRule>
  </conditionalFormatting>
  <conditionalFormatting sqref="AK60:AN60">
    <cfRule type="cellIs" priority="1120" stopIfTrue="1" operator="between">
      <formula>"si es mayor o igual 50,0"</formula>
      <formula>"si es menor que 50,0"</formula>
    </cfRule>
  </conditionalFormatting>
  <conditionalFormatting sqref="AK59:AN59">
    <cfRule type="cellIs" priority="1125" stopIfTrue="1" operator="between">
      <formula>"si es mayor o igual 50,0"</formula>
      <formula>"si es menor que 50,0"</formula>
    </cfRule>
  </conditionalFormatting>
  <conditionalFormatting sqref="AK60:AN60">
    <cfRule type="cellIs" priority="1124" stopIfTrue="1" operator="between">
      <formula>"si es mayor o igual 50,0"</formula>
      <formula>"si es menor que 50,0"</formula>
    </cfRule>
  </conditionalFormatting>
  <conditionalFormatting sqref="AK60:AN60">
    <cfRule type="cellIs" priority="1123" stopIfTrue="1" operator="between">
      <formula>"si es mayor o igual 50,0"</formula>
      <formula>"si es menor que 50,0"</formula>
    </cfRule>
  </conditionalFormatting>
  <conditionalFormatting sqref="AK59:AN59">
    <cfRule type="cellIs" priority="1121" stopIfTrue="1" operator="between">
      <formula>"si es mayor o igual 50,0"</formula>
      <formula>"si es menor que 50,0"</formula>
    </cfRule>
  </conditionalFormatting>
  <conditionalFormatting sqref="AK57:AL57 AN57">
    <cfRule type="cellIs" priority="1145" stopIfTrue="1" operator="between">
      <formula>"si es mayor o igual 50,0"</formula>
      <formula>"si es menor que 50,0"</formula>
    </cfRule>
  </conditionalFormatting>
  <conditionalFormatting sqref="AK57:AL57 AN57">
    <cfRule type="cellIs" priority="1144" stopIfTrue="1" operator="between">
      <formula>"si es mayor o igual 50,0"</formula>
      <formula>"si es menor que 50,0"</formula>
    </cfRule>
  </conditionalFormatting>
  <conditionalFormatting sqref="AK61:AN61">
    <cfRule type="cellIs" priority="1142" stopIfTrue="1" operator="between">
      <formula>"si es mayor o igual 50,0"</formula>
      <formula>"si es menor que 50,0"</formula>
    </cfRule>
  </conditionalFormatting>
  <conditionalFormatting sqref="AK59:AN59">
    <cfRule type="cellIs" priority="1141" stopIfTrue="1" operator="between">
      <formula>"si es mayor o igual 50,0"</formula>
      <formula>"si es menor que 50,0"</formula>
    </cfRule>
  </conditionalFormatting>
  <conditionalFormatting sqref="AK61:AN61">
    <cfRule type="cellIs" priority="1139" stopIfTrue="1" operator="between">
      <formula>"si es mayor o igual 50,0"</formula>
      <formula>"si es menor que 50,0"</formula>
    </cfRule>
  </conditionalFormatting>
  <conditionalFormatting sqref="AK57:AL57 AN57">
    <cfRule type="cellIs" priority="1138" stopIfTrue="1" operator="between">
      <formula>"si es mayor o igual 50,0"</formula>
      <formula>"si es menor que 50,0"</formula>
    </cfRule>
  </conditionalFormatting>
  <conditionalFormatting sqref="AK61:AN61">
    <cfRule type="cellIs" priority="1137" stopIfTrue="1" operator="between">
      <formula>"si es mayor o igual 50,0"</formula>
      <formula>"si es menor que 50,0"</formula>
    </cfRule>
  </conditionalFormatting>
  <conditionalFormatting sqref="AK60:AN60">
    <cfRule type="cellIs" priority="1135" stopIfTrue="1" operator="between">
      <formula>"si es mayor o igual 50,0"</formula>
      <formula>"si es menor que 50,0"</formula>
    </cfRule>
  </conditionalFormatting>
  <conditionalFormatting sqref="AK59:AN59">
    <cfRule type="cellIs" priority="1131" stopIfTrue="1" operator="between">
      <formula>"si es mayor o igual 50,0"</formula>
      <formula>"si es menor que 50,0"</formula>
    </cfRule>
  </conditionalFormatting>
  <conditionalFormatting sqref="AK60:AN60">
    <cfRule type="cellIs" priority="1127" stopIfTrue="1" operator="between">
      <formula>"si es mayor o igual 50,0"</formula>
      <formula>"si es menor que 50,0"</formula>
    </cfRule>
  </conditionalFormatting>
  <conditionalFormatting sqref="AK61:AN61">
    <cfRule type="cellIs" priority="1129" stopIfTrue="1" operator="between">
      <formula>"si es mayor o igual 50,0"</formula>
      <formula>"si es menor que 50,0"</formula>
    </cfRule>
  </conditionalFormatting>
  <conditionalFormatting sqref="AK61:AN61">
    <cfRule type="cellIs" priority="1119" stopIfTrue="1" operator="between">
      <formula>"si es mayor o igual 50,0"</formula>
      <formula>"si es menor que 50,0"</formula>
    </cfRule>
  </conditionalFormatting>
  <conditionalFormatting sqref="AK60:AN60">
    <cfRule type="cellIs" priority="1116" stopIfTrue="1" operator="between">
      <formula>"si es mayor o igual 50,0"</formula>
      <formula>"si es menor que 50,0"</formula>
    </cfRule>
  </conditionalFormatting>
  <conditionalFormatting sqref="AK59:AN59">
    <cfRule type="cellIs" priority="1115" stopIfTrue="1" operator="between">
      <formula>"si es mayor o igual 50,0"</formula>
      <formula>"si es menor que 50,0"</formula>
    </cfRule>
  </conditionalFormatting>
  <conditionalFormatting sqref="AK61:AN61">
    <cfRule type="cellIs" priority="1095" stopIfTrue="1" operator="between">
      <formula>"si es mayor o igual 50,0"</formula>
      <formula>"si es menor que 50,0"</formula>
    </cfRule>
  </conditionalFormatting>
  <conditionalFormatting sqref="AK57:AL57 AN57">
    <cfRule type="cellIs" priority="1092" stopIfTrue="1" operator="between">
      <formula>"si es mayor o igual 50,0"</formula>
      <formula>"si es menor que 50,0"</formula>
    </cfRule>
  </conditionalFormatting>
  <conditionalFormatting sqref="AK58:AN58">
    <cfRule type="cellIs" priority="1045" stopIfTrue="1" operator="between">
      <formula>"si es mayor o igual 50,0"</formula>
      <formula>"si es menor que 50,0"</formula>
    </cfRule>
  </conditionalFormatting>
  <conditionalFormatting sqref="AK61:AN61">
    <cfRule type="cellIs" priority="1059" stopIfTrue="1" operator="between">
      <formula>"si es mayor o igual 50,0"</formula>
      <formula>"si es menor que 50,0"</formula>
    </cfRule>
  </conditionalFormatting>
  <conditionalFormatting sqref="AK60:AN60">
    <cfRule type="cellIs" priority="1043" stopIfTrue="1" operator="between">
      <formula>"si es mayor o igual 50,0"</formula>
      <formula>"si es menor que 50,0"</formula>
    </cfRule>
  </conditionalFormatting>
  <conditionalFormatting sqref="AK59:AN59">
    <cfRule type="cellIs" priority="1041" stopIfTrue="1" operator="between">
      <formula>"si es mayor o igual 50,0"</formula>
      <formula>"si es menor que 50,0"</formula>
    </cfRule>
  </conditionalFormatting>
  <conditionalFormatting sqref="AK59:AN59">
    <cfRule type="cellIs" priority="1037" stopIfTrue="1" operator="between">
      <formula>"si es mayor o igual 50,0"</formula>
      <formula>"si es menor que 50,0"</formula>
    </cfRule>
  </conditionalFormatting>
  <conditionalFormatting sqref="AK61:AN61">
    <cfRule type="cellIs" priority="1039" stopIfTrue="1" operator="between">
      <formula>"si es mayor o igual 50,0"</formula>
      <formula>"si es menor que 50,0"</formula>
    </cfRule>
  </conditionalFormatting>
  <conditionalFormatting sqref="AK60:AN60">
    <cfRule type="cellIs" priority="1036" stopIfTrue="1" operator="between">
      <formula>"si es mayor o igual 50,0"</formula>
      <formula>"si es menor que 50,0"</formula>
    </cfRule>
  </conditionalFormatting>
  <conditionalFormatting sqref="AK60:AN60">
    <cfRule type="cellIs" priority="1035" stopIfTrue="1" operator="between">
      <formula>"si es mayor o igual 50,0"</formula>
      <formula>"si es menor que 50,0"</formula>
    </cfRule>
  </conditionalFormatting>
  <conditionalFormatting sqref="AK60:AN60">
    <cfRule type="cellIs" priority="1032" stopIfTrue="1" operator="between">
      <formula>"si es mayor o igual 50,0"</formula>
      <formula>"si es menor que 50,0"</formula>
    </cfRule>
  </conditionalFormatting>
  <conditionalFormatting sqref="AK59:AN59">
    <cfRule type="cellIs" priority="1033" stopIfTrue="1" operator="between">
      <formula>"si es mayor o igual 50,0"</formula>
      <formula>"si es menor que 50,0"</formula>
    </cfRule>
  </conditionalFormatting>
  <conditionalFormatting sqref="AK60:AN60">
    <cfRule type="cellIs" priority="1133" stopIfTrue="1" operator="between">
      <formula>"si es mayor o igual 50,0"</formula>
      <formula>"si es menor que 50,0"</formula>
    </cfRule>
  </conditionalFormatting>
  <conditionalFormatting sqref="AK59:AN59">
    <cfRule type="cellIs" priority="865" stopIfTrue="1" operator="between">
      <formula>"si es mayor o igual 50,0"</formula>
      <formula>"si es menor que 50,0"</formula>
    </cfRule>
  </conditionalFormatting>
  <conditionalFormatting sqref="AK59:AN59">
    <cfRule type="cellIs" priority="1128" stopIfTrue="1" operator="between">
      <formula>"si es mayor o igual 50,0"</formula>
      <formula>"si es menor que 50,0"</formula>
    </cfRule>
  </conditionalFormatting>
  <conditionalFormatting sqref="AK60:AN60">
    <cfRule type="cellIs" priority="858" stopIfTrue="1" operator="between">
      <formula>"si es mayor o igual 50,0"</formula>
      <formula>"si es menor que 50,0"</formula>
    </cfRule>
  </conditionalFormatting>
  <conditionalFormatting sqref="AK58:AN58">
    <cfRule type="cellIs" priority="852" stopIfTrue="1" operator="between">
      <formula>"si es mayor o igual 50,0"</formula>
      <formula>"si es menor que 50,0"</formula>
    </cfRule>
  </conditionalFormatting>
  <conditionalFormatting sqref="AK59:AN59">
    <cfRule type="cellIs" priority="1118" stopIfTrue="1" operator="between">
      <formula>"si es mayor o igual 50,0"</formula>
      <formula>"si es menor que 50,0"</formula>
    </cfRule>
  </conditionalFormatting>
  <conditionalFormatting sqref="AK60:AN60">
    <cfRule type="cellIs" priority="1114" stopIfTrue="1" operator="between">
      <formula>"si es mayor o igual 50,0"</formula>
      <formula>"si es menor que 50,0"</formula>
    </cfRule>
  </conditionalFormatting>
  <conditionalFormatting sqref="AK59:AN59">
    <cfRule type="cellIs" priority="830" stopIfTrue="1" operator="between">
      <formula>"si es mayor o igual 50,0"</formula>
      <formula>"si es menor que 50,0"</formula>
    </cfRule>
  </conditionalFormatting>
  <conditionalFormatting sqref="AK60:AN60">
    <cfRule type="cellIs" priority="829" stopIfTrue="1" operator="between">
      <formula>"si es mayor o igual 50,0"</formula>
      <formula>"si es menor que 50,0"</formula>
    </cfRule>
  </conditionalFormatting>
  <conditionalFormatting sqref="AK59:AN59">
    <cfRule type="cellIs" priority="1203" stopIfTrue="1" operator="between">
      <formula>"si es mayor o igual 50,0"</formula>
      <formula>"si es menor que 50,0"</formula>
    </cfRule>
  </conditionalFormatting>
  <conditionalFormatting sqref="AK59:AN59">
    <cfRule type="cellIs" priority="1202" stopIfTrue="1" operator="between">
      <formula>"si es mayor o igual 50,0"</formula>
      <formula>"si es menor que 50,0"</formula>
    </cfRule>
  </conditionalFormatting>
  <conditionalFormatting sqref="AK61:AN61">
    <cfRule type="cellIs" priority="1199" stopIfTrue="1" operator="between">
      <formula>"si es mayor o igual 50,0"</formula>
      <formula>"si es menor que 50,0"</formula>
    </cfRule>
  </conditionalFormatting>
  <conditionalFormatting sqref="AK58:AN58">
    <cfRule type="cellIs" priority="1190" stopIfTrue="1" operator="between">
      <formula>"si es mayor o igual 50,0"</formula>
      <formula>"si es menor que 50,0"</formula>
    </cfRule>
  </conditionalFormatting>
  <conditionalFormatting sqref="AK61:AN61">
    <cfRule type="cellIs" priority="1185" stopIfTrue="1" operator="between">
      <formula>"si es mayor o igual 50,0"</formula>
      <formula>"si es menor que 50,0"</formula>
    </cfRule>
  </conditionalFormatting>
  <conditionalFormatting sqref="AK60:AN60">
    <cfRule type="cellIs" priority="1153" stopIfTrue="1" operator="between">
      <formula>"si es mayor o igual 50,0"</formula>
      <formula>"si es menor que 50,0"</formula>
    </cfRule>
  </conditionalFormatting>
  <conditionalFormatting sqref="AK61:AN61">
    <cfRule type="cellIs" priority="1157" stopIfTrue="1" operator="between">
      <formula>"si es mayor o igual 50,0"</formula>
      <formula>"si es menor que 50,0"</formula>
    </cfRule>
  </conditionalFormatting>
  <conditionalFormatting sqref="AK59:AN59">
    <cfRule type="cellIs" priority="945" stopIfTrue="1" operator="between">
      <formula>"si es mayor o igual 50,0"</formula>
      <formula>"si es menor que 50,0"</formula>
    </cfRule>
  </conditionalFormatting>
  <conditionalFormatting sqref="AK59:AN59">
    <cfRule type="cellIs" priority="947" stopIfTrue="1" operator="between">
      <formula>"si es mayor o igual 50,0"</formula>
      <formula>"si es menor que 50,0"</formula>
    </cfRule>
  </conditionalFormatting>
  <conditionalFormatting sqref="AK60:AN60">
    <cfRule type="cellIs" priority="946" stopIfTrue="1" operator="between">
      <formula>"si es mayor o igual 50,0"</formula>
      <formula>"si es menor que 50,0"</formula>
    </cfRule>
  </conditionalFormatting>
  <conditionalFormatting sqref="AK59:AN59">
    <cfRule type="cellIs" priority="943" stopIfTrue="1" operator="between">
      <formula>"si es mayor o igual 50,0"</formula>
      <formula>"si es menor que 50,0"</formula>
    </cfRule>
  </conditionalFormatting>
  <conditionalFormatting sqref="AK60:AN60">
    <cfRule type="cellIs" priority="940" stopIfTrue="1" operator="between">
      <formula>"si es mayor o igual 50,0"</formula>
      <formula>"si es menor que 50,0"</formula>
    </cfRule>
  </conditionalFormatting>
  <conditionalFormatting sqref="AK60:AN60">
    <cfRule type="cellIs" priority="939" stopIfTrue="1" operator="between">
      <formula>"si es mayor o igual 50,0"</formula>
      <formula>"si es menor que 50,0"</formula>
    </cfRule>
  </conditionalFormatting>
  <conditionalFormatting sqref="AK59:AN59">
    <cfRule type="cellIs" priority="938" stopIfTrue="1" operator="between">
      <formula>"si es mayor o igual 50,0"</formula>
      <formula>"si es menor que 50,0"</formula>
    </cfRule>
  </conditionalFormatting>
  <conditionalFormatting sqref="AK59:AN59">
    <cfRule type="cellIs" priority="926" stopIfTrue="1" operator="between">
      <formula>"si es mayor o igual 50,0"</formula>
      <formula>"si es menor que 50,0"</formula>
    </cfRule>
  </conditionalFormatting>
  <conditionalFormatting sqref="AK60:AN60">
    <cfRule type="cellIs" priority="937" stopIfTrue="1" operator="between">
      <formula>"si es mayor o igual 50,0"</formula>
      <formula>"si es menor que 50,0"</formula>
    </cfRule>
  </conditionalFormatting>
  <conditionalFormatting sqref="AK59:AN59">
    <cfRule type="cellIs" priority="936" stopIfTrue="1" operator="between">
      <formula>"si es mayor o igual 50,0"</formula>
      <formula>"si es menor que 50,0"</formula>
    </cfRule>
  </conditionalFormatting>
  <conditionalFormatting sqref="AK60:AN60">
    <cfRule type="cellIs" priority="935" stopIfTrue="1" operator="between">
      <formula>"si es mayor o igual 50,0"</formula>
      <formula>"si es menor que 50,0"</formula>
    </cfRule>
  </conditionalFormatting>
  <conditionalFormatting sqref="AK60:AN60">
    <cfRule type="cellIs" priority="931" stopIfTrue="1" operator="between">
      <formula>"si es mayor o igual 50,0"</formula>
      <formula>"si es menor que 50,0"</formula>
    </cfRule>
  </conditionalFormatting>
  <conditionalFormatting sqref="AK60:AN60">
    <cfRule type="cellIs" priority="933" stopIfTrue="1" operator="between">
      <formula>"si es mayor o igual 50,0"</formula>
      <formula>"si es menor que 50,0"</formula>
    </cfRule>
  </conditionalFormatting>
  <conditionalFormatting sqref="AK59:AN59">
    <cfRule type="cellIs" priority="932" stopIfTrue="1" operator="between">
      <formula>"si es mayor o igual 50,0"</formula>
      <formula>"si es menor que 50,0"</formula>
    </cfRule>
  </conditionalFormatting>
  <conditionalFormatting sqref="AK59:AN59">
    <cfRule type="cellIs" priority="930" stopIfTrue="1" operator="between">
      <formula>"si es mayor o igual 50,0"</formula>
      <formula>"si es menor que 50,0"</formula>
    </cfRule>
  </conditionalFormatting>
  <conditionalFormatting sqref="AK60:AN60">
    <cfRule type="cellIs" priority="929" stopIfTrue="1" operator="between">
      <formula>"si es mayor o igual 50,0"</formula>
      <formula>"si es menor que 50,0"</formula>
    </cfRule>
  </conditionalFormatting>
  <conditionalFormatting sqref="AK59:AN59">
    <cfRule type="cellIs" priority="927" stopIfTrue="1" operator="between">
      <formula>"si es mayor o igual 50,0"</formula>
      <formula>"si es menor que 50,0"</formula>
    </cfRule>
  </conditionalFormatting>
  <conditionalFormatting sqref="AK59:AN59">
    <cfRule type="cellIs" priority="928" stopIfTrue="1" operator="between">
      <formula>"si es mayor o igual 50,0"</formula>
      <formula>"si es menor que 50,0"</formula>
    </cfRule>
  </conditionalFormatting>
  <conditionalFormatting sqref="AK60:AN60">
    <cfRule type="cellIs" priority="912" stopIfTrue="1" operator="between">
      <formula>"si es mayor o igual 50,0"</formula>
      <formula>"si es menor que 50,0"</formula>
    </cfRule>
  </conditionalFormatting>
  <conditionalFormatting sqref="AK59:AN59">
    <cfRule type="cellIs" priority="911" stopIfTrue="1" operator="between">
      <formula>"si es mayor o igual 50,0"</formula>
      <formula>"si es menor que 50,0"</formula>
    </cfRule>
  </conditionalFormatting>
  <conditionalFormatting sqref="AK60:AN60">
    <cfRule type="cellIs" priority="910" stopIfTrue="1" operator="between">
      <formula>"si es mayor o igual 50,0"</formula>
      <formula>"si es menor que 50,0"</formula>
    </cfRule>
  </conditionalFormatting>
  <conditionalFormatting sqref="AK59:AN59">
    <cfRule type="cellIs" priority="909" stopIfTrue="1" operator="between">
      <formula>"si es mayor o igual 50,0"</formula>
      <formula>"si es menor que 50,0"</formula>
    </cfRule>
  </conditionalFormatting>
  <conditionalFormatting sqref="AK59:AN59">
    <cfRule type="cellIs" priority="907" stopIfTrue="1" operator="between">
      <formula>"si es mayor o igual 50,0"</formula>
      <formula>"si es menor que 50,0"</formula>
    </cfRule>
  </conditionalFormatting>
  <conditionalFormatting sqref="AK59:AN59">
    <cfRule type="cellIs" priority="921" stopIfTrue="1" operator="between">
      <formula>"si es mayor o igual 50,0"</formula>
      <formula>"si es menor que 50,0"</formula>
    </cfRule>
  </conditionalFormatting>
  <conditionalFormatting sqref="AK60:AN60">
    <cfRule type="cellIs" priority="920" stopIfTrue="1" operator="between">
      <formula>"si es mayor o igual 50,0"</formula>
      <formula>"si es menor que 50,0"</formula>
    </cfRule>
  </conditionalFormatting>
  <conditionalFormatting sqref="AK59:AN59">
    <cfRule type="cellIs" priority="934" stopIfTrue="1" operator="between">
      <formula>"si es mayor o igual 50,0"</formula>
      <formula>"si es menor que 50,0"</formula>
    </cfRule>
  </conditionalFormatting>
  <conditionalFormatting sqref="AK60:AN60">
    <cfRule type="cellIs" priority="924" stopIfTrue="1" operator="between">
      <formula>"si es mayor o igual 50,0"</formula>
      <formula>"si es menor que 50,0"</formula>
    </cfRule>
  </conditionalFormatting>
  <conditionalFormatting sqref="AK59:AN59">
    <cfRule type="cellIs" priority="925" stopIfTrue="1" operator="between">
      <formula>"si es mayor o igual 50,0"</formula>
      <formula>"si es menor que 50,0"</formula>
    </cfRule>
  </conditionalFormatting>
  <conditionalFormatting sqref="AK59:AN59">
    <cfRule type="cellIs" priority="923" stopIfTrue="1" operator="between">
      <formula>"si es mayor o igual 50,0"</formula>
      <formula>"si es menor que 50,0"</formula>
    </cfRule>
  </conditionalFormatting>
  <conditionalFormatting sqref="AK60:AN60">
    <cfRule type="cellIs" priority="919" stopIfTrue="1" operator="between">
      <formula>"si es mayor o igual 50,0"</formula>
      <formula>"si es menor que 50,0"</formula>
    </cfRule>
  </conditionalFormatting>
  <conditionalFormatting sqref="AK59:AN59">
    <cfRule type="cellIs" priority="918" stopIfTrue="1" operator="between">
      <formula>"si es mayor o igual 50,0"</formula>
      <formula>"si es menor que 50,0"</formula>
    </cfRule>
  </conditionalFormatting>
  <conditionalFormatting sqref="AK60:AN60">
    <cfRule type="cellIs" priority="917" stopIfTrue="1" operator="between">
      <formula>"si es mayor o igual 50,0"</formula>
      <formula>"si es menor que 50,0"</formula>
    </cfRule>
  </conditionalFormatting>
  <conditionalFormatting sqref="AK59:AN59">
    <cfRule type="cellIs" priority="916" stopIfTrue="1" operator="between">
      <formula>"si es mayor o igual 50,0"</formula>
      <formula>"si es menor que 50,0"</formula>
    </cfRule>
  </conditionalFormatting>
  <conditionalFormatting sqref="AK59:AN59">
    <cfRule type="cellIs" priority="914" stopIfTrue="1" operator="between">
      <formula>"si es mayor o igual 50,0"</formula>
      <formula>"si es menor que 50,0"</formula>
    </cfRule>
  </conditionalFormatting>
  <conditionalFormatting sqref="AK60:AN60">
    <cfRule type="cellIs" priority="915" stopIfTrue="1" operator="between">
      <formula>"si es mayor o igual 50,0"</formula>
      <formula>"si es menor que 50,0"</formula>
    </cfRule>
  </conditionalFormatting>
  <conditionalFormatting sqref="AK60:AN60">
    <cfRule type="cellIs" priority="913" stopIfTrue="1" operator="between">
      <formula>"si es mayor o igual 50,0"</formula>
      <formula>"si es menor que 50,0"</formula>
    </cfRule>
  </conditionalFormatting>
  <conditionalFormatting sqref="AK60:AN60">
    <cfRule type="cellIs" priority="908" stopIfTrue="1" operator="between">
      <formula>"si es mayor o igual 50,0"</formula>
      <formula>"si es menor que 50,0"</formula>
    </cfRule>
  </conditionalFormatting>
  <conditionalFormatting sqref="AK60:AN60">
    <cfRule type="cellIs" priority="906" stopIfTrue="1" operator="between">
      <formula>"si es mayor o igual 50,0"</formula>
      <formula>"si es menor que 50,0"</formula>
    </cfRule>
  </conditionalFormatting>
  <conditionalFormatting sqref="AK59:AN59">
    <cfRule type="cellIs" priority="905" stopIfTrue="1" operator="between">
      <formula>"si es mayor o igual 50,0"</formula>
      <formula>"si es menor que 50,0"</formula>
    </cfRule>
  </conditionalFormatting>
  <conditionalFormatting sqref="AK60:AN60">
    <cfRule type="cellIs" priority="904" stopIfTrue="1" operator="between">
      <formula>"si es mayor o igual 50,0"</formula>
      <formula>"si es menor que 50,0"</formula>
    </cfRule>
  </conditionalFormatting>
  <conditionalFormatting sqref="AK59:AN59">
    <cfRule type="cellIs" priority="903" stopIfTrue="1" operator="between">
      <formula>"si es mayor o igual 50,0"</formula>
      <formula>"si es menor que 50,0"</formula>
    </cfRule>
  </conditionalFormatting>
  <conditionalFormatting sqref="AK60:AN60">
    <cfRule type="cellIs" priority="901" stopIfTrue="1" operator="between">
      <formula>"si es mayor o igual 50,0"</formula>
      <formula>"si es menor que 50,0"</formula>
    </cfRule>
  </conditionalFormatting>
  <conditionalFormatting sqref="AK60:AN60">
    <cfRule type="cellIs" priority="902" stopIfTrue="1" operator="between">
      <formula>"si es mayor o igual 50,0"</formula>
      <formula>"si es menor que 50,0"</formula>
    </cfRule>
  </conditionalFormatting>
  <conditionalFormatting sqref="AK59:AN59">
    <cfRule type="cellIs" priority="900" stopIfTrue="1" operator="between">
      <formula>"si es mayor o igual 50,0"</formula>
      <formula>"si es menor que 50,0"</formula>
    </cfRule>
  </conditionalFormatting>
  <conditionalFormatting sqref="AK60:AN60">
    <cfRule type="cellIs" priority="899" stopIfTrue="1" operator="between">
      <formula>"si es mayor o igual 50,0"</formula>
      <formula>"si es menor que 50,0"</formula>
    </cfRule>
  </conditionalFormatting>
  <conditionalFormatting sqref="AK59:AN59">
    <cfRule type="cellIs" priority="898" stopIfTrue="1" operator="between">
      <formula>"si es mayor o igual 50,0"</formula>
      <formula>"si es menor que 50,0"</formula>
    </cfRule>
  </conditionalFormatting>
  <conditionalFormatting sqref="AK59:AN59">
    <cfRule type="cellIs" priority="896" stopIfTrue="1" operator="between">
      <formula>"si es mayor o igual 50,0"</formula>
      <formula>"si es menor que 50,0"</formula>
    </cfRule>
  </conditionalFormatting>
  <conditionalFormatting sqref="AK60:AN60">
    <cfRule type="cellIs" priority="897" stopIfTrue="1" operator="between">
      <formula>"si es mayor o igual 50,0"</formula>
      <formula>"si es menor que 50,0"</formula>
    </cfRule>
  </conditionalFormatting>
  <conditionalFormatting sqref="AK60:AN60">
    <cfRule type="cellIs" priority="895" stopIfTrue="1" operator="between">
      <formula>"si es mayor o igual 50,0"</formula>
      <formula>"si es menor que 50,0"</formula>
    </cfRule>
  </conditionalFormatting>
  <conditionalFormatting sqref="AK59:AN59">
    <cfRule type="cellIs" priority="894" stopIfTrue="1" operator="between">
      <formula>"si es mayor o igual 50,0"</formula>
      <formula>"si es menor que 50,0"</formula>
    </cfRule>
  </conditionalFormatting>
  <conditionalFormatting sqref="AK60:AN60">
    <cfRule type="cellIs" priority="893" stopIfTrue="1" operator="between">
      <formula>"si es mayor o igual 50,0"</formula>
      <formula>"si es menor que 50,0"</formula>
    </cfRule>
  </conditionalFormatting>
  <conditionalFormatting sqref="AK59:AN59">
    <cfRule type="cellIs" priority="892" stopIfTrue="1" operator="between">
      <formula>"si es mayor o igual 50,0"</formula>
      <formula>"si es menor que 50,0"</formula>
    </cfRule>
  </conditionalFormatting>
  <conditionalFormatting sqref="AK60:AN60">
    <cfRule type="cellIs" priority="891" stopIfTrue="1" operator="between">
      <formula>"si es mayor o igual 50,0"</formula>
      <formula>"si es menor que 50,0"</formula>
    </cfRule>
  </conditionalFormatting>
  <conditionalFormatting sqref="AK59:AN59">
    <cfRule type="cellIs" priority="890" stopIfTrue="1" operator="between">
      <formula>"si es mayor o igual 50,0"</formula>
      <formula>"si es menor que 50,0"</formula>
    </cfRule>
  </conditionalFormatting>
  <conditionalFormatting sqref="AK59:AN59">
    <cfRule type="cellIs" priority="886" stopIfTrue="1" operator="between">
      <formula>"si es mayor o igual 50,0"</formula>
      <formula>"si es menor que 50,0"</formula>
    </cfRule>
  </conditionalFormatting>
  <conditionalFormatting sqref="AK60:AN60">
    <cfRule type="cellIs" priority="885" stopIfTrue="1" operator="between">
      <formula>"si es mayor o igual 50,0"</formula>
      <formula>"si es menor que 50,0"</formula>
    </cfRule>
  </conditionalFormatting>
  <conditionalFormatting sqref="AK59:AN59">
    <cfRule type="cellIs" priority="875" stopIfTrue="1" operator="between">
      <formula>"si es mayor o igual 50,0"</formula>
      <formula>"si es menor que 50,0"</formula>
    </cfRule>
  </conditionalFormatting>
  <conditionalFormatting sqref="AK60:AN60">
    <cfRule type="cellIs" priority="883" stopIfTrue="1" operator="between">
      <formula>"si es mayor o igual 50,0"</formula>
      <formula>"si es menor que 50,0"</formula>
    </cfRule>
  </conditionalFormatting>
  <conditionalFormatting sqref="AK60:AN60">
    <cfRule type="cellIs" priority="882" stopIfTrue="1" operator="between">
      <formula>"si es mayor o igual 50,0"</formula>
      <formula>"si es menor que 50,0"</formula>
    </cfRule>
  </conditionalFormatting>
  <conditionalFormatting sqref="AK60:AN60">
    <cfRule type="cellIs" priority="880" stopIfTrue="1" operator="between">
      <formula>"si es mayor o igual 50,0"</formula>
      <formula>"si es menor que 50,0"</formula>
    </cfRule>
  </conditionalFormatting>
  <conditionalFormatting sqref="AK59:AN59">
    <cfRule type="cellIs" priority="879" stopIfTrue="1" operator="between">
      <formula>"si es mayor o igual 50,0"</formula>
      <formula>"si es menor que 50,0"</formula>
    </cfRule>
  </conditionalFormatting>
  <conditionalFormatting sqref="AK60:AN60">
    <cfRule type="cellIs" priority="878" stopIfTrue="1" operator="between">
      <formula>"si es mayor o igual 50,0"</formula>
      <formula>"si es menor que 50,0"</formula>
    </cfRule>
  </conditionalFormatting>
  <conditionalFormatting sqref="AK59:AN59">
    <cfRule type="cellIs" priority="877" stopIfTrue="1" operator="between">
      <formula>"si es mayor o igual 50,0"</formula>
      <formula>"si es menor que 50,0"</formula>
    </cfRule>
  </conditionalFormatting>
  <conditionalFormatting sqref="AK58:AN58">
    <cfRule type="cellIs" priority="853" stopIfTrue="1" operator="between">
      <formula>"si es mayor o igual 50,0"</formula>
      <formula>"si es menor que 50,0"</formula>
    </cfRule>
  </conditionalFormatting>
  <conditionalFormatting sqref="AK60:AN60">
    <cfRule type="cellIs" priority="874" stopIfTrue="1" operator="between">
      <formula>"si es mayor o igual 50,0"</formula>
      <formula>"si es menor que 50,0"</formula>
    </cfRule>
  </conditionalFormatting>
  <conditionalFormatting sqref="AK59:AN59">
    <cfRule type="cellIs" priority="859" stopIfTrue="1" operator="between">
      <formula>"si es mayor o igual 50,0"</formula>
      <formula>"si es menor que 50,0"</formula>
    </cfRule>
  </conditionalFormatting>
  <conditionalFormatting sqref="AK60:AN60">
    <cfRule type="cellIs" priority="857" stopIfTrue="1" operator="between">
      <formula>"si es mayor o igual 50,0"</formula>
      <formula>"si es menor que 50,0"</formula>
    </cfRule>
  </conditionalFormatting>
  <conditionalFormatting sqref="AK59:AN59">
    <cfRule type="cellIs" priority="869" stopIfTrue="1" operator="between">
      <formula>"si es mayor o igual 50,0"</formula>
      <formula>"si es menor que 50,0"</formula>
    </cfRule>
  </conditionalFormatting>
  <conditionalFormatting sqref="AK60:AN60">
    <cfRule type="cellIs" priority="872" stopIfTrue="1" operator="between">
      <formula>"si es mayor o igual 50,0"</formula>
      <formula>"si es menor que 50,0"</formula>
    </cfRule>
  </conditionalFormatting>
  <conditionalFormatting sqref="AK59:AN59">
    <cfRule type="cellIs" priority="873" stopIfTrue="1" operator="between">
      <formula>"si es mayor o igual 50,0"</formula>
      <formula>"si es menor que 50,0"</formula>
    </cfRule>
  </conditionalFormatting>
  <conditionalFormatting sqref="AK59:AN59">
    <cfRule type="cellIs" priority="871" stopIfTrue="1" operator="between">
      <formula>"si es mayor o igual 50,0"</formula>
      <formula>"si es menor que 50,0"</formula>
    </cfRule>
  </conditionalFormatting>
  <conditionalFormatting sqref="AK59:AN59">
    <cfRule type="cellIs" priority="867" stopIfTrue="1" operator="between">
      <formula>"si es mayor o igual 50,0"</formula>
      <formula>"si es menor que 50,0"</formula>
    </cfRule>
  </conditionalFormatting>
  <conditionalFormatting sqref="AK59:AN59">
    <cfRule type="cellIs" priority="868" stopIfTrue="1" operator="between">
      <formula>"si es mayor o igual 50,0"</formula>
      <formula>"si es menor que 50,0"</formula>
    </cfRule>
  </conditionalFormatting>
  <conditionalFormatting sqref="AK60:AN60">
    <cfRule type="cellIs" priority="864" stopIfTrue="1" operator="between">
      <formula>"si es mayor o igual 50,0"</formula>
      <formula>"si es menor que 50,0"</formula>
    </cfRule>
  </conditionalFormatting>
  <conditionalFormatting sqref="AK59:AN59">
    <cfRule type="cellIs" priority="863" stopIfTrue="1" operator="between">
      <formula>"si es mayor o igual 50,0"</formula>
      <formula>"si es menor que 50,0"</formula>
    </cfRule>
  </conditionalFormatting>
  <conditionalFormatting sqref="AK59:AN59">
    <cfRule type="cellIs" priority="861" stopIfTrue="1" operator="between">
      <formula>"si es mayor o igual 50,0"</formula>
      <formula>"si es menor que 50,0"</formula>
    </cfRule>
  </conditionalFormatting>
  <conditionalFormatting sqref="AK59:AN59">
    <cfRule type="cellIs" priority="862" stopIfTrue="1" operator="between">
      <formula>"si es mayor o igual 50,0"</formula>
      <formula>"si es menor que 50,0"</formula>
    </cfRule>
  </conditionalFormatting>
  <conditionalFormatting sqref="AK60:AN60">
    <cfRule type="cellIs" priority="855" stopIfTrue="1" operator="between">
      <formula>"si es mayor o igual 50,0"</formula>
      <formula>"si es menor que 50,0"</formula>
    </cfRule>
  </conditionalFormatting>
  <conditionalFormatting sqref="AK59:AN59">
    <cfRule type="cellIs" priority="854" stopIfTrue="1" operator="between">
      <formula>"si es mayor o igual 50,0"</formula>
      <formula>"si es menor que 50,0"</formula>
    </cfRule>
  </conditionalFormatting>
  <conditionalFormatting sqref="AK59:AN59">
    <cfRule type="cellIs" priority="881" stopIfTrue="1" operator="between">
      <formula>"si es mayor o igual 50,0"</formula>
      <formula>"si es menor que 50,0"</formula>
    </cfRule>
  </conditionalFormatting>
  <conditionalFormatting sqref="AK60:AN60">
    <cfRule type="cellIs" priority="849" stopIfTrue="1" operator="between">
      <formula>"si es mayor o igual 50,0"</formula>
      <formula>"si es menor que 50,0"</formula>
    </cfRule>
  </conditionalFormatting>
  <conditionalFormatting sqref="AK60:AN60">
    <cfRule type="cellIs" priority="850" stopIfTrue="1" operator="between">
      <formula>"si es mayor o igual 50,0"</formula>
      <formula>"si es menor que 50,0"</formula>
    </cfRule>
  </conditionalFormatting>
  <conditionalFormatting sqref="AK58:AN58">
    <cfRule type="cellIs" priority="851" stopIfTrue="1" operator="between">
      <formula>"si es mayor o igual 50,0"</formula>
      <formula>"si es menor que 50,0"</formula>
    </cfRule>
  </conditionalFormatting>
  <conditionalFormatting sqref="AK60:AN60">
    <cfRule type="cellIs" priority="848" stopIfTrue="1" operator="between">
      <formula>"si es mayor o igual 50,0"</formula>
      <formula>"si es menor que 50,0"</formula>
    </cfRule>
  </conditionalFormatting>
  <conditionalFormatting sqref="AK58:AN58">
    <cfRule type="cellIs" priority="847" stopIfTrue="1" operator="between">
      <formula>"si es mayor o igual 50,0"</formula>
      <formula>"si es menor que 50,0"</formula>
    </cfRule>
  </conditionalFormatting>
  <conditionalFormatting sqref="AK60:AN60">
    <cfRule type="cellIs" priority="846" stopIfTrue="1" operator="between">
      <formula>"si es mayor o igual 50,0"</formula>
      <formula>"si es menor que 50,0"</formula>
    </cfRule>
  </conditionalFormatting>
  <conditionalFormatting sqref="AK60:AN60">
    <cfRule type="cellIs" priority="844" stopIfTrue="1" operator="between">
      <formula>"si es mayor o igual 50,0"</formula>
      <formula>"si es menor que 50,0"</formula>
    </cfRule>
  </conditionalFormatting>
  <conditionalFormatting sqref="AK60:AN60">
    <cfRule type="cellIs" priority="845" stopIfTrue="1" operator="between">
      <formula>"si es mayor o igual 50,0"</formula>
      <formula>"si es menor que 50,0"</formula>
    </cfRule>
  </conditionalFormatting>
  <conditionalFormatting sqref="AK58:AN58">
    <cfRule type="cellIs" priority="843" stopIfTrue="1" operator="between">
      <formula>"si es mayor o igual 50,0"</formula>
      <formula>"si es menor que 50,0"</formula>
    </cfRule>
  </conditionalFormatting>
  <conditionalFormatting sqref="AK59:AN59">
    <cfRule type="cellIs" priority="842" stopIfTrue="1" operator="between">
      <formula>"si es mayor o igual 50,0"</formula>
      <formula>"si es menor que 50,0"</formula>
    </cfRule>
  </conditionalFormatting>
  <conditionalFormatting sqref="AK60:AN60">
    <cfRule type="cellIs" priority="837" stopIfTrue="1" operator="between">
      <formula>"si es mayor o igual 50,0"</formula>
      <formula>"si es menor que 50,0"</formula>
    </cfRule>
  </conditionalFormatting>
  <conditionalFormatting sqref="AK59:AN59">
    <cfRule type="cellIs" priority="838" stopIfTrue="1" operator="between">
      <formula>"si es mayor o igual 50,0"</formula>
      <formula>"si es menor que 50,0"</formula>
    </cfRule>
  </conditionalFormatting>
  <conditionalFormatting sqref="AK58:AN58">
    <cfRule type="cellIs" priority="839" stopIfTrue="1" operator="between">
      <formula>"si es mayor o igual 50,0"</formula>
      <formula>"si es menor que 50,0"</formula>
    </cfRule>
  </conditionalFormatting>
  <conditionalFormatting sqref="AK58:AN58">
    <cfRule type="cellIs" priority="836" stopIfTrue="1" operator="between">
      <formula>"si es mayor o igual 50,0"</formula>
      <formula>"si es menor que 50,0"</formula>
    </cfRule>
  </conditionalFormatting>
  <conditionalFormatting sqref="AK59:AN59">
    <cfRule type="cellIs" priority="834" stopIfTrue="1" operator="between">
      <formula>"si es mayor o igual 50,0"</formula>
      <formula>"si es menor que 50,0"</formula>
    </cfRule>
  </conditionalFormatting>
  <conditionalFormatting sqref="AK60:AN60">
    <cfRule type="cellIs" priority="835" stopIfTrue="1" operator="between">
      <formula>"si es mayor o igual 50,0"</formula>
      <formula>"si es menor que 50,0"</formula>
    </cfRule>
  </conditionalFormatting>
  <conditionalFormatting sqref="AK60:AN60">
    <cfRule type="cellIs" priority="833" stopIfTrue="1" operator="between">
      <formula>"si es mayor o igual 50,0"</formula>
      <formula>"si es menor que 50,0"</formula>
    </cfRule>
  </conditionalFormatting>
  <conditionalFormatting sqref="AK60:AN60">
    <cfRule type="cellIs" priority="832" stopIfTrue="1" operator="between">
      <formula>"si es mayor o igual 50,0"</formula>
      <formula>"si es menor que 50,0"</formula>
    </cfRule>
  </conditionalFormatting>
  <conditionalFormatting sqref="AK58:AN58">
    <cfRule type="cellIs" priority="831" stopIfTrue="1" operator="between">
      <formula>"si es mayor o igual 50,0"</formula>
      <formula>"si es menor que 50,0"</formula>
    </cfRule>
  </conditionalFormatting>
  <conditionalFormatting sqref="AK60:AN60">
    <cfRule type="cellIs" priority="825" stopIfTrue="1" operator="between">
      <formula>"si es mayor o igual 50,0"</formula>
      <formula>"si es menor que 50,0"</formula>
    </cfRule>
  </conditionalFormatting>
  <conditionalFormatting sqref="AK60:AN60">
    <cfRule type="cellIs" priority="824" stopIfTrue="1" operator="between">
      <formula>"si es mayor o igual 50,0"</formula>
      <formula>"si es menor que 50,0"</formula>
    </cfRule>
  </conditionalFormatting>
  <conditionalFormatting sqref="AK60:AN60">
    <cfRule type="cellIs" priority="814" stopIfTrue="1" operator="between">
      <formula>"si es mayor o igual 50,0"</formula>
      <formula>"si es menor que 50,0"</formula>
    </cfRule>
  </conditionalFormatting>
  <conditionalFormatting sqref="AK60:AN60">
    <cfRule type="cellIs" priority="822" stopIfTrue="1" operator="between">
      <formula>"si es mayor o igual 50,0"</formula>
      <formula>"si es menor que 50,0"</formula>
    </cfRule>
  </conditionalFormatting>
  <conditionalFormatting sqref="AK60:AN60">
    <cfRule type="cellIs" priority="821" stopIfTrue="1" operator="between">
      <formula>"si es mayor o igual 50,0"</formula>
      <formula>"si es menor que 50,0"</formula>
    </cfRule>
  </conditionalFormatting>
  <conditionalFormatting sqref="AK60:AN60">
    <cfRule type="cellIs" priority="819" stopIfTrue="1" operator="between">
      <formula>"si es mayor o igual 50,0"</formula>
      <formula>"si es menor que 50,0"</formula>
    </cfRule>
  </conditionalFormatting>
  <conditionalFormatting sqref="AK60:AN60">
    <cfRule type="cellIs" priority="818" stopIfTrue="1" operator="between">
      <formula>"si es mayor o igual 50,0"</formula>
      <formula>"si es menor que 50,0"</formula>
    </cfRule>
  </conditionalFormatting>
  <conditionalFormatting sqref="AK59:AN59">
    <cfRule type="cellIs" priority="817" stopIfTrue="1" operator="between">
      <formula>"si es mayor o igual 50,0"</formula>
      <formula>"si es menor que 50,0"</formula>
    </cfRule>
  </conditionalFormatting>
  <conditionalFormatting sqref="AK60:AN60">
    <cfRule type="cellIs" priority="816" stopIfTrue="1" operator="between">
      <formula>"si es mayor o igual 50,0"</formula>
      <formula>"si es menor que 50,0"</formula>
    </cfRule>
  </conditionalFormatting>
  <conditionalFormatting sqref="AK59:AN59">
    <cfRule type="cellIs" priority="813" stopIfTrue="1" operator="between">
      <formula>"si es mayor o igual 50,0"</formula>
      <formula>"si es menor que 50,0"</formula>
    </cfRule>
  </conditionalFormatting>
  <conditionalFormatting sqref="AK58:AN58">
    <cfRule type="cellIs" priority="808" stopIfTrue="1" operator="between">
      <formula>"si es mayor o igual 50,0"</formula>
      <formula>"si es menor que 50,0"</formula>
    </cfRule>
  </conditionalFormatting>
  <conditionalFormatting sqref="AK59:AN59">
    <cfRule type="cellIs" priority="811" stopIfTrue="1" operator="between">
      <formula>"si es mayor o igual 50,0"</formula>
      <formula>"si es menor que 50,0"</formula>
    </cfRule>
  </conditionalFormatting>
  <conditionalFormatting sqref="AK60:AN60">
    <cfRule type="cellIs" priority="812" stopIfTrue="1" operator="between">
      <formula>"si es mayor o igual 50,0"</formula>
      <formula>"si es menor que 50,0"</formula>
    </cfRule>
  </conditionalFormatting>
  <conditionalFormatting sqref="AK59:AN59">
    <cfRule type="cellIs" priority="810" stopIfTrue="1" operator="between">
      <formula>"si es mayor o igual 50,0"</formula>
      <formula>"si es menor que 50,0"</formula>
    </cfRule>
  </conditionalFormatting>
  <conditionalFormatting sqref="AK59:AN59">
    <cfRule type="cellIs" priority="806" stopIfTrue="1" operator="between">
      <formula>"si es mayor o igual 50,0"</formula>
      <formula>"si es menor que 50,0"</formula>
    </cfRule>
  </conditionalFormatting>
  <conditionalFormatting sqref="AK60:AN60">
    <cfRule type="cellIs" priority="807" stopIfTrue="1" operator="between">
      <formula>"si es mayor o igual 50,0"</formula>
      <formula>"si es menor que 50,0"</formula>
    </cfRule>
  </conditionalFormatting>
  <conditionalFormatting sqref="AK60:AN60">
    <cfRule type="cellIs" priority="804" stopIfTrue="1" operator="between">
      <formula>"si es mayor o igual 50,0"</formula>
      <formula>"si es menor que 50,0"</formula>
    </cfRule>
  </conditionalFormatting>
  <conditionalFormatting sqref="AK58:AN58">
    <cfRule type="cellIs" priority="803" stopIfTrue="1" operator="between">
      <formula>"si es mayor o igual 50,0"</formula>
      <formula>"si es menor que 50,0"</formula>
    </cfRule>
  </conditionalFormatting>
  <conditionalFormatting sqref="AK60:AN60">
    <cfRule type="cellIs" priority="800" stopIfTrue="1" operator="between">
      <formula>"si es mayor o igual 50,0"</formula>
      <formula>"si es menor que 50,0"</formula>
    </cfRule>
  </conditionalFormatting>
  <conditionalFormatting sqref="AK59:AN59">
    <cfRule type="cellIs" priority="820" stopIfTrue="1" operator="between">
      <formula>"si es mayor o igual 50,0"</formula>
      <formula>"si es menor que 50,0"</formula>
    </cfRule>
  </conditionalFormatting>
  <conditionalFormatting sqref="AK59:AN59">
    <cfRule type="cellIs" priority="887" stopIfTrue="1" operator="between">
      <formula>"si es mayor o igual 50,0"</formula>
      <formula>"si es menor que 50,0"</formula>
    </cfRule>
  </conditionalFormatting>
  <conditionalFormatting sqref="AK59:AN59">
    <cfRule type="cellIs" priority="889" stopIfTrue="1" operator="between">
      <formula>"si es mayor o igual 50,0"</formula>
      <formula>"si es menor que 50,0"</formula>
    </cfRule>
  </conditionalFormatting>
  <conditionalFormatting sqref="AK59:AN59">
    <cfRule type="cellIs" priority="888" stopIfTrue="1" operator="between">
      <formula>"si es mayor o igual 50,0"</formula>
      <formula>"si es menor que 50,0"</formula>
    </cfRule>
  </conditionalFormatting>
  <conditionalFormatting sqref="AK59:AN59">
    <cfRule type="cellIs" priority="884" stopIfTrue="1" operator="between">
      <formula>"si es mayor o igual 50,0"</formula>
      <formula>"si es menor que 50,0"</formula>
    </cfRule>
  </conditionalFormatting>
  <conditionalFormatting sqref="AK60:AN60">
    <cfRule type="cellIs" priority="876" stopIfTrue="1" operator="between">
      <formula>"si es mayor o igual 50,0"</formula>
      <formula>"si es menor que 50,0"</formula>
    </cfRule>
  </conditionalFormatting>
  <conditionalFormatting sqref="AK59:AN59">
    <cfRule type="cellIs" priority="856" stopIfTrue="1" operator="between">
      <formula>"si es mayor o igual 50,0"</formula>
      <formula>"si es menor que 50,0"</formula>
    </cfRule>
  </conditionalFormatting>
  <conditionalFormatting sqref="AK59:AN59">
    <cfRule type="cellIs" priority="870" stopIfTrue="1" operator="between">
      <formula>"si es mayor o igual 50,0"</formula>
      <formula>"si es menor que 50,0"</formula>
    </cfRule>
  </conditionalFormatting>
  <conditionalFormatting sqref="AK60:AN60">
    <cfRule type="cellIs" priority="866" stopIfTrue="1" operator="between">
      <formula>"si es mayor o igual 50,0"</formula>
      <formula>"si es menor que 50,0"</formula>
    </cfRule>
  </conditionalFormatting>
  <conditionalFormatting sqref="AK59:AN59">
    <cfRule type="cellIs" priority="860" stopIfTrue="1" operator="between">
      <formula>"si es mayor o igual 50,0"</formula>
      <formula>"si es menor que 50,0"</formula>
    </cfRule>
  </conditionalFormatting>
  <conditionalFormatting sqref="AK60:AN60">
    <cfRule type="cellIs" priority="841" stopIfTrue="1" operator="between">
      <formula>"si es mayor o igual 50,0"</formula>
      <formula>"si es menor que 50,0"</formula>
    </cfRule>
  </conditionalFormatting>
  <conditionalFormatting sqref="AK60:AN60">
    <cfRule type="cellIs" priority="840" stopIfTrue="1" operator="between">
      <formula>"si es mayor o igual 50,0"</formula>
      <formula>"si es menor que 50,0"</formula>
    </cfRule>
  </conditionalFormatting>
  <conditionalFormatting sqref="AK59:AN59">
    <cfRule type="cellIs" priority="826" stopIfTrue="1" operator="between">
      <formula>"si es mayor o igual 50,0"</formula>
      <formula>"si es menor que 50,0"</formula>
    </cfRule>
  </conditionalFormatting>
  <conditionalFormatting sqref="AK60:AN60">
    <cfRule type="cellIs" priority="828" stopIfTrue="1" operator="between">
      <formula>"si es mayor o igual 50,0"</formula>
      <formula>"si es menor que 50,0"</formula>
    </cfRule>
  </conditionalFormatting>
  <conditionalFormatting sqref="AK58:AN58">
    <cfRule type="cellIs" priority="827" stopIfTrue="1" operator="between">
      <formula>"si es mayor o igual 50,0"</formula>
      <formula>"si es menor que 50,0"</formula>
    </cfRule>
  </conditionalFormatting>
  <conditionalFormatting sqref="AK59:AN59">
    <cfRule type="cellIs" priority="823" stopIfTrue="1" operator="between">
      <formula>"si es mayor o igual 50,0"</formula>
      <formula>"si es menor que 50,0"</formula>
    </cfRule>
  </conditionalFormatting>
  <conditionalFormatting sqref="AK59:AN59">
    <cfRule type="cellIs" priority="815" stopIfTrue="1" operator="between">
      <formula>"si es mayor o igual 50,0"</formula>
      <formula>"si es menor que 50,0"</formula>
    </cfRule>
  </conditionalFormatting>
  <conditionalFormatting sqref="AK59:AN59">
    <cfRule type="cellIs" priority="809" stopIfTrue="1" operator="between">
      <formula>"si es mayor o igual 50,0"</formula>
      <formula>"si es menor que 50,0"</formula>
    </cfRule>
  </conditionalFormatting>
  <conditionalFormatting sqref="AK60:AN60">
    <cfRule type="cellIs" priority="801" stopIfTrue="1" operator="between">
      <formula>"si es mayor o igual 50,0"</formula>
      <formula>"si es menor que 50,0"</formula>
    </cfRule>
  </conditionalFormatting>
  <conditionalFormatting sqref="AK59:AN59">
    <cfRule type="cellIs" priority="802" stopIfTrue="1" operator="between">
      <formula>"si es mayor o igual 50,0"</formula>
      <formula>"si es menor que 50,0"</formula>
    </cfRule>
  </conditionalFormatting>
  <conditionalFormatting sqref="AK59:AN59">
    <cfRule type="cellIs" priority="956" stopIfTrue="1" operator="between">
      <formula>"si es mayor o igual 50,0"</formula>
      <formula>"si es menor que 50,0"</formula>
    </cfRule>
  </conditionalFormatting>
  <conditionalFormatting sqref="AK60:AN60">
    <cfRule type="cellIs" priority="950" stopIfTrue="1" operator="between">
      <formula>"si es mayor o igual 50,0"</formula>
      <formula>"si es menor que 50,0"</formula>
    </cfRule>
  </conditionalFormatting>
  <conditionalFormatting sqref="AK60:AN60">
    <cfRule type="cellIs" priority="922" stopIfTrue="1" operator="between">
      <formula>"si es mayor o igual 50,0"</formula>
      <formula>"si es menor que 50,0"</formula>
    </cfRule>
  </conditionalFormatting>
  <conditionalFormatting sqref="AK60:AN60">
    <cfRule type="cellIs" priority="805" stopIfTrue="1" operator="between">
      <formula>"si es mayor o igual 50,0"</formula>
      <formula>"si es menor que 50,0"</formula>
    </cfRule>
  </conditionalFormatting>
  <conditionalFormatting sqref="AK60:AN60">
    <cfRule type="cellIs" priority="1012" stopIfTrue="1" operator="between">
      <formula>"si es mayor o igual 50,0"</formula>
      <formula>"si es menor que 50,0"</formula>
    </cfRule>
  </conditionalFormatting>
  <conditionalFormatting sqref="AK61:AN61">
    <cfRule type="cellIs" priority="1014" stopIfTrue="1" operator="between">
      <formula>"si es mayor o igual 50,0"</formula>
      <formula>"si es menor que 50,0"</formula>
    </cfRule>
  </conditionalFormatting>
  <conditionalFormatting sqref="AK59:AN59">
    <cfRule type="cellIs" priority="1013" stopIfTrue="1" operator="between">
      <formula>"si es mayor o igual 50,0"</formula>
      <formula>"si es menor que 50,0"</formula>
    </cfRule>
  </conditionalFormatting>
  <conditionalFormatting sqref="AK61:AN61">
    <cfRule type="cellIs" priority="1011" stopIfTrue="1" operator="between">
      <formula>"si es mayor o igual 50,0"</formula>
      <formula>"si es menor que 50,0"</formula>
    </cfRule>
  </conditionalFormatting>
  <conditionalFormatting sqref="AK60:AN60">
    <cfRule type="cellIs" priority="1010" stopIfTrue="1" operator="between">
      <formula>"si es mayor o igual 50,0"</formula>
      <formula>"si es menor que 50,0"</formula>
    </cfRule>
  </conditionalFormatting>
  <conditionalFormatting sqref="AK59:AN59">
    <cfRule type="cellIs" priority="1009" stopIfTrue="1" operator="between">
      <formula>"si es mayor o igual 50,0"</formula>
      <formula>"si es menor que 50,0"</formula>
    </cfRule>
  </conditionalFormatting>
  <conditionalFormatting sqref="AK60:AN60">
    <cfRule type="cellIs" priority="1008" stopIfTrue="1" operator="between">
      <formula>"si es mayor o igual 50,0"</formula>
      <formula>"si es menor que 50,0"</formula>
    </cfRule>
  </conditionalFormatting>
  <conditionalFormatting sqref="AK60:AN60">
    <cfRule type="cellIs" priority="1002" stopIfTrue="1" operator="between">
      <formula>"si es mayor o igual 50,0"</formula>
      <formula>"si es menor que 50,0"</formula>
    </cfRule>
  </conditionalFormatting>
  <conditionalFormatting sqref="AK59:AN59">
    <cfRule type="cellIs" priority="1007" stopIfTrue="1" operator="between">
      <formula>"si es mayor o igual 50,0"</formula>
      <formula>"si es menor que 50,0"</formula>
    </cfRule>
  </conditionalFormatting>
  <conditionalFormatting sqref="AK60:AN60">
    <cfRule type="cellIs" priority="1006" stopIfTrue="1" operator="between">
      <formula>"si es mayor o igual 50,0"</formula>
      <formula>"si es menor que 50,0"</formula>
    </cfRule>
  </conditionalFormatting>
  <conditionalFormatting sqref="AK59:AN59">
    <cfRule type="cellIs" priority="1005" stopIfTrue="1" operator="between">
      <formula>"si es mayor o igual 50,0"</formula>
      <formula>"si es menor que 50,0"</formula>
    </cfRule>
  </conditionalFormatting>
  <conditionalFormatting sqref="AK59:AN59">
    <cfRule type="cellIs" priority="1003" stopIfTrue="1" operator="between">
      <formula>"si es mayor o igual 50,0"</formula>
      <formula>"si es menor que 50,0"</formula>
    </cfRule>
  </conditionalFormatting>
  <conditionalFormatting sqref="AK60:AN60">
    <cfRule type="cellIs" priority="990" stopIfTrue="1" operator="between">
      <formula>"si es mayor o igual 50,0"</formula>
      <formula>"si es menor que 50,0"</formula>
    </cfRule>
  </conditionalFormatting>
  <conditionalFormatting sqref="AK60:AN60">
    <cfRule type="cellIs" priority="989" stopIfTrue="1" operator="between">
      <formula>"si es mayor o igual 50,0"</formula>
      <formula>"si es menor que 50,0"</formula>
    </cfRule>
  </conditionalFormatting>
  <conditionalFormatting sqref="AK59:AN59">
    <cfRule type="cellIs" priority="988" stopIfTrue="1" operator="between">
      <formula>"si es mayor o igual 50,0"</formula>
      <formula>"si es menor que 50,0"</formula>
    </cfRule>
  </conditionalFormatting>
  <conditionalFormatting sqref="AK60:AN60">
    <cfRule type="cellIs" priority="987" stopIfTrue="1" operator="between">
      <formula>"si es mayor o igual 50,0"</formula>
      <formula>"si es menor que 50,0"</formula>
    </cfRule>
  </conditionalFormatting>
  <conditionalFormatting sqref="AK60:AN60">
    <cfRule type="cellIs" priority="985" stopIfTrue="1" operator="between">
      <formula>"si es mayor o igual 50,0"</formula>
      <formula>"si es menor que 50,0"</formula>
    </cfRule>
  </conditionalFormatting>
  <conditionalFormatting sqref="AK59:AN59">
    <cfRule type="cellIs" priority="999" stopIfTrue="1" operator="between">
      <formula>"si es mayor o igual 50,0"</formula>
      <formula>"si es menor que 50,0"</formula>
    </cfRule>
  </conditionalFormatting>
  <conditionalFormatting sqref="AK59:AN59">
    <cfRule type="cellIs" priority="998" stopIfTrue="1" operator="between">
      <formula>"si es mayor o igual 50,0"</formula>
      <formula>"si es menor que 50,0"</formula>
    </cfRule>
  </conditionalFormatting>
  <conditionalFormatting sqref="AK60:AN60">
    <cfRule type="cellIs" priority="1004" stopIfTrue="1" operator="between">
      <formula>"si es mayor o igual 50,0"</formula>
      <formula>"si es menor que 50,0"</formula>
    </cfRule>
  </conditionalFormatting>
  <conditionalFormatting sqref="AK59:AN59">
    <cfRule type="cellIs" priority="1001" stopIfTrue="1" operator="between">
      <formula>"si es mayor o igual 50,0"</formula>
      <formula>"si es menor que 50,0"</formula>
    </cfRule>
  </conditionalFormatting>
  <conditionalFormatting sqref="AK60:AN60">
    <cfRule type="cellIs" priority="1000" stopIfTrue="1" operator="between">
      <formula>"si es mayor o igual 50,0"</formula>
      <formula>"si es menor que 50,0"</formula>
    </cfRule>
  </conditionalFormatting>
  <conditionalFormatting sqref="AK59:AN59">
    <cfRule type="cellIs" priority="997" stopIfTrue="1" operator="between">
      <formula>"si es mayor o igual 50,0"</formula>
      <formula>"si es menor que 50,0"</formula>
    </cfRule>
  </conditionalFormatting>
  <conditionalFormatting sqref="AK59:AN59">
    <cfRule type="cellIs" priority="996" stopIfTrue="1" operator="between">
      <formula>"si es mayor o igual 50,0"</formula>
      <formula>"si es menor que 50,0"</formula>
    </cfRule>
  </conditionalFormatting>
  <conditionalFormatting sqref="AK59:AN59">
    <cfRule type="cellIs" priority="995" stopIfTrue="1" operator="between">
      <formula>"si es mayor o igual 50,0"</formula>
      <formula>"si es menor que 50,0"</formula>
    </cfRule>
  </conditionalFormatting>
  <conditionalFormatting sqref="AK60:AN60">
    <cfRule type="cellIs" priority="994" stopIfTrue="1" operator="between">
      <formula>"si es mayor o igual 50,0"</formula>
      <formula>"si es menor que 50,0"</formula>
    </cfRule>
  </conditionalFormatting>
  <conditionalFormatting sqref="AK60:AN60">
    <cfRule type="cellIs" priority="992" stopIfTrue="1" operator="between">
      <formula>"si es mayor o igual 50,0"</formula>
      <formula>"si es menor que 50,0"</formula>
    </cfRule>
  </conditionalFormatting>
  <conditionalFormatting sqref="AK59:AN59">
    <cfRule type="cellIs" priority="993" stopIfTrue="1" operator="between">
      <formula>"si es mayor o igual 50,0"</formula>
      <formula>"si es menor que 50,0"</formula>
    </cfRule>
  </conditionalFormatting>
  <conditionalFormatting sqref="AK59:AN59">
    <cfRule type="cellIs" priority="991" stopIfTrue="1" operator="between">
      <formula>"si es mayor o igual 50,0"</formula>
      <formula>"si es menor que 50,0"</formula>
    </cfRule>
  </conditionalFormatting>
  <conditionalFormatting sqref="AK59:AN59">
    <cfRule type="cellIs" priority="986" stopIfTrue="1" operator="between">
      <formula>"si es mayor o igual 50,0"</formula>
      <formula>"si es menor que 50,0"</formula>
    </cfRule>
  </conditionalFormatting>
  <conditionalFormatting sqref="AK60:AN60">
    <cfRule type="cellIs" priority="984" stopIfTrue="1" operator="between">
      <formula>"si es mayor o igual 50,0"</formula>
      <formula>"si es menor que 50,0"</formula>
    </cfRule>
  </conditionalFormatting>
  <conditionalFormatting sqref="AK59:AN59">
    <cfRule type="cellIs" priority="983" stopIfTrue="1" operator="between">
      <formula>"si es mayor o igual 50,0"</formula>
      <formula>"si es menor que 50,0"</formula>
    </cfRule>
  </conditionalFormatting>
  <conditionalFormatting sqref="AK60:AN60">
    <cfRule type="cellIs" priority="982" stopIfTrue="1" operator="between">
      <formula>"si es mayor o igual 50,0"</formula>
      <formula>"si es menor que 50,0"</formula>
    </cfRule>
  </conditionalFormatting>
  <conditionalFormatting sqref="AK60:AN60">
    <cfRule type="cellIs" priority="981" stopIfTrue="1" operator="between">
      <formula>"si es mayor o igual 50,0"</formula>
      <formula>"si es menor que 50,0"</formula>
    </cfRule>
  </conditionalFormatting>
  <conditionalFormatting sqref="AK60:AN60">
    <cfRule type="cellIs" priority="979" stopIfTrue="1" operator="between">
      <formula>"si es mayor o igual 50,0"</formula>
      <formula>"si es menor que 50,0"</formula>
    </cfRule>
  </conditionalFormatting>
  <conditionalFormatting sqref="AK59:AN59">
    <cfRule type="cellIs" priority="980" stopIfTrue="1" operator="between">
      <formula>"si es mayor o igual 50,0"</formula>
      <formula>"si es menor que 50,0"</formula>
    </cfRule>
  </conditionalFormatting>
  <conditionalFormatting sqref="AK59:AN59">
    <cfRule type="cellIs" priority="978" stopIfTrue="1" operator="between">
      <formula>"si es mayor o igual 50,0"</formula>
      <formula>"si es menor que 50,0"</formula>
    </cfRule>
  </conditionalFormatting>
  <conditionalFormatting sqref="AK60:AN60">
    <cfRule type="cellIs" priority="977" stopIfTrue="1" operator="between">
      <formula>"si es mayor o igual 50,0"</formula>
      <formula>"si es menor que 50,0"</formula>
    </cfRule>
  </conditionalFormatting>
  <conditionalFormatting sqref="AK60:AN60">
    <cfRule type="cellIs" priority="976" stopIfTrue="1" operator="between">
      <formula>"si es mayor o igual 50,0"</formula>
      <formula>"si es menor que 50,0"</formula>
    </cfRule>
  </conditionalFormatting>
  <conditionalFormatting sqref="AK60:AN60">
    <cfRule type="cellIs" priority="974" stopIfTrue="1" operator="between">
      <formula>"si es mayor o igual 50,0"</formula>
      <formula>"si es menor que 50,0"</formula>
    </cfRule>
  </conditionalFormatting>
  <conditionalFormatting sqref="AK59:AN59">
    <cfRule type="cellIs" priority="975" stopIfTrue="1" operator="between">
      <formula>"si es mayor o igual 50,0"</formula>
      <formula>"si es menor que 50,0"</formula>
    </cfRule>
  </conditionalFormatting>
  <conditionalFormatting sqref="AK59:AN59">
    <cfRule type="cellIs" priority="973" stopIfTrue="1" operator="between">
      <formula>"si es mayor o igual 50,0"</formula>
      <formula>"si es menor que 50,0"</formula>
    </cfRule>
  </conditionalFormatting>
  <conditionalFormatting sqref="AK60:AN60">
    <cfRule type="cellIs" priority="972" stopIfTrue="1" operator="between">
      <formula>"si es mayor o igual 50,0"</formula>
      <formula>"si es menor que 50,0"</formula>
    </cfRule>
  </conditionalFormatting>
  <conditionalFormatting sqref="AK59:AN59">
    <cfRule type="cellIs" priority="971" stopIfTrue="1" operator="between">
      <formula>"si es mayor o igual 50,0"</formula>
      <formula>"si es menor que 50,0"</formula>
    </cfRule>
  </conditionalFormatting>
  <conditionalFormatting sqref="AK60:AN60">
    <cfRule type="cellIs" priority="970" stopIfTrue="1" operator="between">
      <formula>"si es mayor o igual 50,0"</formula>
      <formula>"si es menor que 50,0"</formula>
    </cfRule>
  </conditionalFormatting>
  <conditionalFormatting sqref="AK60:AN60">
    <cfRule type="cellIs" priority="969" stopIfTrue="1" operator="between">
      <formula>"si es mayor o igual 50,0"</formula>
      <formula>"si es menor que 50,0"</formula>
    </cfRule>
  </conditionalFormatting>
  <conditionalFormatting sqref="AK59:AN59">
    <cfRule type="cellIs" priority="968" stopIfTrue="1" operator="between">
      <formula>"si es mayor o igual 50,0"</formula>
      <formula>"si es menor que 50,0"</formula>
    </cfRule>
  </conditionalFormatting>
  <conditionalFormatting sqref="AK60:AN60">
    <cfRule type="cellIs" priority="967" stopIfTrue="1" operator="between">
      <formula>"si es mayor o igual 50,0"</formula>
      <formula>"si es menor que 50,0"</formula>
    </cfRule>
  </conditionalFormatting>
  <conditionalFormatting sqref="AK60:AN60">
    <cfRule type="cellIs" priority="963" stopIfTrue="1" operator="between">
      <formula>"si es mayor o igual 50,0"</formula>
      <formula>"si es menor que 50,0"</formula>
    </cfRule>
  </conditionalFormatting>
  <conditionalFormatting sqref="AK59:AN59">
    <cfRule type="cellIs" priority="966" stopIfTrue="1" operator="between">
      <formula>"si es mayor o igual 50,0"</formula>
      <formula>"si es menor que 50,0"</formula>
    </cfRule>
  </conditionalFormatting>
  <conditionalFormatting sqref="AK60:AN60">
    <cfRule type="cellIs" priority="965" stopIfTrue="1" operator="between">
      <formula>"si es mayor o igual 50,0"</formula>
      <formula>"si es menor que 50,0"</formula>
    </cfRule>
  </conditionalFormatting>
  <conditionalFormatting sqref="AK59:AN59">
    <cfRule type="cellIs" priority="964" stopIfTrue="1" operator="between">
      <formula>"si es mayor o igual 50,0"</formula>
      <formula>"si es menor que 50,0"</formula>
    </cfRule>
  </conditionalFormatting>
  <conditionalFormatting sqref="AK60:AN60">
    <cfRule type="cellIs" priority="962" stopIfTrue="1" operator="between">
      <formula>"si es mayor o igual 50,0"</formula>
      <formula>"si es menor que 50,0"</formula>
    </cfRule>
  </conditionalFormatting>
  <conditionalFormatting sqref="AK60:AN60">
    <cfRule type="cellIs" priority="951" stopIfTrue="1" operator="between">
      <formula>"si es mayor o igual 50,0"</formula>
      <formula>"si es menor que 50,0"</formula>
    </cfRule>
  </conditionalFormatting>
  <conditionalFormatting sqref="AK59:AN59">
    <cfRule type="cellIs" priority="949" stopIfTrue="1" operator="between">
      <formula>"si es mayor o igual 50,0"</formula>
      <formula>"si es menor que 50,0"</formula>
    </cfRule>
  </conditionalFormatting>
  <conditionalFormatting sqref="AK59:AN59">
    <cfRule type="cellIs" priority="959" stopIfTrue="1" operator="between">
      <formula>"si es mayor o igual 50,0"</formula>
      <formula>"si es menor que 50,0"</formula>
    </cfRule>
  </conditionalFormatting>
  <conditionalFormatting sqref="AK59:AN59">
    <cfRule type="cellIs" priority="961" stopIfTrue="1" operator="between">
      <formula>"si es mayor o igual 50,0"</formula>
      <formula>"si es menor que 50,0"</formula>
    </cfRule>
  </conditionalFormatting>
  <conditionalFormatting sqref="AK60:AN60">
    <cfRule type="cellIs" priority="960" stopIfTrue="1" operator="between">
      <formula>"si es mayor o igual 50,0"</formula>
      <formula>"si es menor que 50,0"</formula>
    </cfRule>
  </conditionalFormatting>
  <conditionalFormatting sqref="AK60:AN60">
    <cfRule type="cellIs" priority="957" stopIfTrue="1" operator="between">
      <formula>"si es mayor o igual 50,0"</formula>
      <formula>"si es menor que 50,0"</formula>
    </cfRule>
  </conditionalFormatting>
  <conditionalFormatting sqref="AK60:AN60">
    <cfRule type="cellIs" priority="958" stopIfTrue="1" operator="between">
      <formula>"si es mayor o igual 50,0"</formula>
      <formula>"si es menor que 50,0"</formula>
    </cfRule>
  </conditionalFormatting>
  <conditionalFormatting sqref="AK60:AN60">
    <cfRule type="cellIs" priority="955" stopIfTrue="1" operator="between">
      <formula>"si es mayor o igual 50,0"</formula>
      <formula>"si es menor que 50,0"</formula>
    </cfRule>
  </conditionalFormatting>
  <conditionalFormatting sqref="AK59:AN59">
    <cfRule type="cellIs" priority="954" stopIfTrue="1" operator="between">
      <formula>"si es mayor o igual 50,0"</formula>
      <formula>"si es menor que 50,0"</formula>
    </cfRule>
  </conditionalFormatting>
  <conditionalFormatting sqref="AK59:AN59">
    <cfRule type="cellIs" priority="952" stopIfTrue="1" operator="between">
      <formula>"si es mayor o igual 50,0"</formula>
      <formula>"si es menor que 50,0"</formula>
    </cfRule>
  </conditionalFormatting>
  <conditionalFormatting sqref="AK60:AN60">
    <cfRule type="cellIs" priority="953" stopIfTrue="1" operator="between">
      <formula>"si es mayor o igual 50,0"</formula>
      <formula>"si es menor que 50,0"</formula>
    </cfRule>
  </conditionalFormatting>
  <conditionalFormatting sqref="AK60:AN60">
    <cfRule type="cellIs" priority="948" stopIfTrue="1" operator="between">
      <formula>"si es mayor o igual 50,0"</formula>
      <formula>"si es menor que 50,0"</formula>
    </cfRule>
  </conditionalFormatting>
  <conditionalFormatting sqref="AK60:AN60">
    <cfRule type="cellIs" priority="942" stopIfTrue="1" operator="between">
      <formula>"si es mayor o igual 50,0"</formula>
      <formula>"si es menor que 50,0"</formula>
    </cfRule>
  </conditionalFormatting>
  <conditionalFormatting sqref="AK60:AN60">
    <cfRule type="cellIs" priority="944" stopIfTrue="1" operator="between">
      <formula>"si es mayor o igual 50,0"</formula>
      <formula>"si es menor que 50,0"</formula>
    </cfRule>
  </conditionalFormatting>
  <conditionalFormatting sqref="AK59:AN59">
    <cfRule type="cellIs" priority="941" stopIfTrue="1" operator="between">
      <formula>"si es mayor o igual 50,0"</formula>
      <formula>"si es menor que 50,0"</formula>
    </cfRule>
  </conditionalFormatting>
  <conditionalFormatting sqref="AK58:AN58">
    <cfRule type="cellIs" priority="48" stopIfTrue="1" operator="between">
      <formula>"si es mayor o igual 50,0"</formula>
      <formula>"si es menor que 50,0"</formula>
    </cfRule>
  </conditionalFormatting>
  <conditionalFormatting sqref="AK58:AN58">
    <cfRule type="cellIs" priority="1094" stopIfTrue="1" operator="between">
      <formula>"si es mayor o igual 50,0"</formula>
      <formula>"si es menor que 50,0"</formula>
    </cfRule>
  </conditionalFormatting>
  <conditionalFormatting sqref="AK57:AL57 AN57">
    <cfRule type="cellIs" priority="1091" stopIfTrue="1" operator="between">
      <formula>"si es mayor o igual 50,0"</formula>
      <formula>"si es menor que 50,0"</formula>
    </cfRule>
  </conditionalFormatting>
  <conditionalFormatting sqref="AK60:AN60">
    <cfRule type="cellIs" priority="1088" stopIfTrue="1" operator="between">
      <formula>"si es mayor o igual 50,0"</formula>
      <formula>"si es menor que 50,0"</formula>
    </cfRule>
  </conditionalFormatting>
  <conditionalFormatting sqref="AK59:AN59">
    <cfRule type="cellIs" priority="1084" stopIfTrue="1" operator="between">
      <formula>"si es mayor o igual 50,0"</formula>
      <formula>"si es menor que 50,0"</formula>
    </cfRule>
  </conditionalFormatting>
  <conditionalFormatting sqref="AK61:AN61">
    <cfRule type="cellIs" priority="1082" stopIfTrue="1" operator="between">
      <formula>"si es mayor o igual 50,0"</formula>
      <formula>"si es menor que 50,0"</formula>
    </cfRule>
  </conditionalFormatting>
  <conditionalFormatting sqref="AK59:AN59">
    <cfRule type="cellIs" priority="1017" stopIfTrue="1" operator="between">
      <formula>"si es mayor o igual 50,0"</formula>
      <formula>"si es menor que 50,0"</formula>
    </cfRule>
  </conditionalFormatting>
  <conditionalFormatting sqref="AK59:AN59">
    <cfRule type="cellIs" priority="1099" stopIfTrue="1" operator="between">
      <formula>"si es mayor o igual 50,0"</formula>
      <formula>"si es menor que 50,0"</formula>
    </cfRule>
  </conditionalFormatting>
  <conditionalFormatting sqref="AK61:AN61">
    <cfRule type="cellIs" priority="1055" stopIfTrue="1" operator="between">
      <formula>"si es mayor o igual 50,0"</formula>
      <formula>"si es menor que 50,0"</formula>
    </cfRule>
  </conditionalFormatting>
  <conditionalFormatting sqref="AK59:AN59">
    <cfRule type="cellIs" priority="1053" stopIfTrue="1" operator="between">
      <formula>"si es mayor o igual 50,0"</formula>
      <formula>"si es menor que 50,0"</formula>
    </cfRule>
  </conditionalFormatting>
  <conditionalFormatting sqref="AK61:AN61">
    <cfRule type="cellIs" priority="1080" stopIfTrue="1" operator="between">
      <formula>"si es mayor o igual 50,0"</formula>
      <formula>"si es menor que 50,0"</formula>
    </cfRule>
  </conditionalFormatting>
  <conditionalFormatting sqref="AK60:AN60">
    <cfRule type="cellIs" priority="1064" stopIfTrue="1" operator="between">
      <formula>"si es mayor o igual 50,0"</formula>
      <formula>"si es menor que 50,0"</formula>
    </cfRule>
  </conditionalFormatting>
  <conditionalFormatting sqref="AK59:AN59">
    <cfRule type="cellIs" priority="1061" stopIfTrue="1" operator="between">
      <formula>"si es mayor o igual 50,0"</formula>
      <formula>"si es menor que 50,0"</formula>
    </cfRule>
  </conditionalFormatting>
  <conditionalFormatting sqref="AK60:AN60">
    <cfRule type="cellIs" priority="1072" stopIfTrue="1" operator="between">
      <formula>"si es mayor o igual 50,0"</formula>
      <formula>"si es menor que 50,0"</formula>
    </cfRule>
  </conditionalFormatting>
  <conditionalFormatting sqref="AK59:AN59">
    <cfRule type="cellIs" priority="1076" stopIfTrue="1" operator="between">
      <formula>"si es mayor o igual 50,0"</formula>
      <formula>"si es menor que 50,0"</formula>
    </cfRule>
  </conditionalFormatting>
  <conditionalFormatting sqref="AK61:AN61">
    <cfRule type="cellIs" priority="1067" stopIfTrue="1" operator="between">
      <formula>"si es mayor o igual 50,0"</formula>
      <formula>"si es menor que 50,0"</formula>
    </cfRule>
  </conditionalFormatting>
  <conditionalFormatting sqref="AK59:AN59">
    <cfRule type="cellIs" priority="1057" stopIfTrue="1" operator="between">
      <formula>"si es mayor o igual 50,0"</formula>
      <formula>"si es menor que 50,0"</formula>
    </cfRule>
  </conditionalFormatting>
  <conditionalFormatting sqref="AK59:AN59">
    <cfRule type="cellIs" priority="1051" stopIfTrue="1" operator="between">
      <formula>"si es mayor o igual 50,0"</formula>
      <formula>"si es menor que 50,0"</formula>
    </cfRule>
  </conditionalFormatting>
  <conditionalFormatting sqref="AK60:AN60">
    <cfRule type="cellIs" priority="1048" stopIfTrue="1" operator="between">
      <formula>"si es mayor o igual 50,0"</formula>
      <formula>"si es menor que 50,0"</formula>
    </cfRule>
  </conditionalFormatting>
  <conditionalFormatting sqref="AK57:AL57 AN57">
    <cfRule type="cellIs" priority="1044" stopIfTrue="1" operator="between">
      <formula>"si es mayor o igual 50,0"</formula>
      <formula>"si es menor que 50,0"</formula>
    </cfRule>
  </conditionalFormatting>
  <conditionalFormatting sqref="AK60:AN60">
    <cfRule type="cellIs" priority="1040" stopIfTrue="1" operator="between">
      <formula>"si es mayor o igual 50,0"</formula>
      <formula>"si es menor que 50,0"</formula>
    </cfRule>
  </conditionalFormatting>
  <conditionalFormatting sqref="AK61:AN61">
    <cfRule type="cellIs" priority="1042" stopIfTrue="1" operator="between">
      <formula>"si es mayor o igual 50,0"</formula>
      <formula>"si es menor que 50,0"</formula>
    </cfRule>
  </conditionalFormatting>
  <conditionalFormatting sqref="AK57:AL57 AN57">
    <cfRule type="cellIs" priority="1038" stopIfTrue="1" operator="between">
      <formula>"si es mayor o igual 50,0"</formula>
      <formula>"si es menor que 50,0"</formula>
    </cfRule>
  </conditionalFormatting>
  <conditionalFormatting sqref="AK59:AN59">
    <cfRule type="cellIs" priority="1027" stopIfTrue="1" operator="between">
      <formula>"si es mayor o igual 50,0"</formula>
      <formula>"si es menor que 50,0"</formula>
    </cfRule>
  </conditionalFormatting>
  <conditionalFormatting sqref="AK58:AN58">
    <cfRule type="cellIs" priority="1034" stopIfTrue="1" operator="between">
      <formula>"si es mayor o igual 50,0"</formula>
      <formula>"si es menor que 50,0"</formula>
    </cfRule>
  </conditionalFormatting>
  <conditionalFormatting sqref="AK59:AN59">
    <cfRule type="cellIs" priority="1031" stopIfTrue="1" operator="between">
      <formula>"si es mayor o igual 50,0"</formula>
      <formula>"si es menor que 50,0"</formula>
    </cfRule>
  </conditionalFormatting>
  <conditionalFormatting sqref="AK60:AN60">
    <cfRule type="cellIs" priority="1030" stopIfTrue="1" operator="between">
      <formula>"si es mayor o igual 50,0"</formula>
      <formula>"si es menor que 50,0"</formula>
    </cfRule>
  </conditionalFormatting>
  <conditionalFormatting sqref="AK61:AN61">
    <cfRule type="cellIs" priority="1028" stopIfTrue="1" operator="between">
      <formula>"si es mayor o igual 50,0"</formula>
      <formula>"si es menor que 50,0"</formula>
    </cfRule>
  </conditionalFormatting>
  <conditionalFormatting sqref="AK61:AN61">
    <cfRule type="cellIs" priority="1029" stopIfTrue="1" operator="between">
      <formula>"si es mayor o igual 50,0"</formula>
      <formula>"si es menor que 50,0"</formula>
    </cfRule>
  </conditionalFormatting>
  <conditionalFormatting sqref="AK60:AN60">
    <cfRule type="cellIs" priority="1026" stopIfTrue="1" operator="between">
      <formula>"si es mayor o igual 50,0"</formula>
      <formula>"si es menor que 50,0"</formula>
    </cfRule>
  </conditionalFormatting>
  <conditionalFormatting sqref="AK60:AN60">
    <cfRule type="cellIs" priority="1022" stopIfTrue="1" operator="between">
      <formula>"si es mayor o igual 50,0"</formula>
      <formula>"si es menor que 50,0"</formula>
    </cfRule>
  </conditionalFormatting>
  <conditionalFormatting sqref="AK59:AN59">
    <cfRule type="cellIs" priority="1021" stopIfTrue="1" operator="between">
      <formula>"si es mayor o igual 50,0"</formula>
      <formula>"si es menor que 50,0"</formula>
    </cfRule>
  </conditionalFormatting>
  <conditionalFormatting sqref="AK60:AN60">
    <cfRule type="cellIs" priority="1024" stopIfTrue="1" operator="between">
      <formula>"si es mayor o igual 50,0"</formula>
      <formula>"si es menor que 50,0"</formula>
    </cfRule>
  </conditionalFormatting>
  <conditionalFormatting sqref="AK61:AN61">
    <cfRule type="cellIs" priority="1025" stopIfTrue="1" operator="between">
      <formula>"si es mayor o igual 50,0"</formula>
      <formula>"si es menor que 50,0"</formula>
    </cfRule>
  </conditionalFormatting>
  <conditionalFormatting sqref="AK59:AN59">
    <cfRule type="cellIs" priority="1023" stopIfTrue="1" operator="between">
      <formula>"si es mayor o igual 50,0"</formula>
      <formula>"si es menor que 50,0"</formula>
    </cfRule>
  </conditionalFormatting>
  <conditionalFormatting sqref="AK59:AN59">
    <cfRule type="cellIs" priority="1019" stopIfTrue="1" operator="between">
      <formula>"si es mayor o igual 50,0"</formula>
      <formula>"si es menor que 50,0"</formula>
    </cfRule>
  </conditionalFormatting>
  <conditionalFormatting sqref="AK60:AN60">
    <cfRule type="cellIs" priority="1020" stopIfTrue="1" operator="between">
      <formula>"si es mayor o igual 50,0"</formula>
      <formula>"si es menor que 50,0"</formula>
    </cfRule>
  </conditionalFormatting>
  <conditionalFormatting sqref="AK60:AN60">
    <cfRule type="cellIs" priority="1018" stopIfTrue="1" operator="between">
      <formula>"si es mayor o igual 50,0"</formula>
      <formula>"si es menor que 50,0"</formula>
    </cfRule>
  </conditionalFormatting>
  <conditionalFormatting sqref="AK60:AN60">
    <cfRule type="cellIs" priority="1016" stopIfTrue="1" operator="between">
      <formula>"si es mayor o igual 50,0"</formula>
      <formula>"si es menor que 50,0"</formula>
    </cfRule>
  </conditionalFormatting>
  <conditionalFormatting sqref="AK61:AN61">
    <cfRule type="cellIs" priority="1015" stopIfTrue="1" operator="between">
      <formula>"si es mayor o igual 50,0"</formula>
      <formula>"si es menor que 50,0"</formula>
    </cfRule>
  </conditionalFormatting>
  <conditionalFormatting sqref="AK60:AN60">
    <cfRule type="cellIs" priority="1160" stopIfTrue="1" operator="between">
      <formula>"si es mayor o igual 50,0"</formula>
      <formula>"si es menor que 50,0"</formula>
    </cfRule>
  </conditionalFormatting>
  <conditionalFormatting sqref="AK60:AN60">
    <cfRule type="cellIs" priority="1130" stopIfTrue="1" operator="between">
      <formula>"si es mayor o igual 50,0"</formula>
      <formula>"si es menor que 50,0"</formula>
    </cfRule>
  </conditionalFormatting>
  <conditionalFormatting sqref="AK48:AN48">
    <cfRule type="cellIs" priority="1208" stopIfTrue="1" operator="between">
      <formula>"si es mayor o igual 50,0"</formula>
      <formula>"si es menor que 50,0"</formula>
    </cfRule>
  </conditionalFormatting>
  <conditionalFormatting sqref="AK60:AN60">
    <cfRule type="cellIs" priority="1204" stopIfTrue="1" operator="between">
      <formula>"si es mayor o igual 50,0"</formula>
      <formula>"si es menor que 50,0"</formula>
    </cfRule>
  </conditionalFormatting>
  <conditionalFormatting sqref="AK59:AN59">
    <cfRule type="cellIs" priority="1182" stopIfTrue="1" operator="between">
      <formula>"si es mayor o igual 50,0"</formula>
      <formula>"si es menor que 50,0"</formula>
    </cfRule>
  </conditionalFormatting>
  <conditionalFormatting sqref="AK61:AN61">
    <cfRule type="cellIs" priority="1178" stopIfTrue="1" operator="between">
      <formula>"si es mayor o igual 50,0"</formula>
      <formula>"si es menor que 50,0"</formula>
    </cfRule>
  </conditionalFormatting>
  <conditionalFormatting sqref="AK59:AN59">
    <cfRule type="cellIs" priority="1174" stopIfTrue="1" operator="between">
      <formula>"si es mayor o igual 50,0"</formula>
      <formula>"si es menor que 50,0"</formula>
    </cfRule>
  </conditionalFormatting>
  <conditionalFormatting sqref="AK61:AN61">
    <cfRule type="cellIs" priority="1165" stopIfTrue="1" operator="between">
      <formula>"si es mayor o igual 50,0"</formula>
      <formula>"si es menor que 50,0"</formula>
    </cfRule>
  </conditionalFormatting>
  <conditionalFormatting sqref="AK59:AN59">
    <cfRule type="cellIs" priority="1151" stopIfTrue="1" operator="between">
      <formula>"si es mayor o igual 50,0"</formula>
      <formula>"si es menor que 50,0"</formula>
    </cfRule>
  </conditionalFormatting>
  <conditionalFormatting sqref="AK58:AN58">
    <cfRule type="cellIs" priority="1146" stopIfTrue="1" operator="between">
      <formula>"si es mayor o igual 50,0"</formula>
      <formula>"si es menor que 50,0"</formula>
    </cfRule>
  </conditionalFormatting>
  <conditionalFormatting sqref="AK57:AL57 AN57">
    <cfRule type="cellIs" priority="1143" stopIfTrue="1" operator="between">
      <formula>"si es mayor o igual 50,0"</formula>
      <formula>"si es menor que 50,0"</formula>
    </cfRule>
  </conditionalFormatting>
  <conditionalFormatting sqref="AK60:AN60">
    <cfRule type="cellIs" priority="1140" stopIfTrue="1" operator="between">
      <formula>"si es mayor o igual 50,0"</formula>
      <formula>"si es menor que 50,0"</formula>
    </cfRule>
  </conditionalFormatting>
  <conditionalFormatting sqref="AK59:AN59">
    <cfRule type="cellIs" priority="1136" stopIfTrue="1" operator="between">
      <formula>"si es mayor o igual 50,0"</formula>
      <formula>"si es menor que 50,0"</formula>
    </cfRule>
  </conditionalFormatting>
  <conditionalFormatting sqref="AK61:AN61">
    <cfRule type="cellIs" priority="1134" stopIfTrue="1" operator="between">
      <formula>"si es mayor o igual 50,0"</formula>
      <formula>"si es menor que 50,0"</formula>
    </cfRule>
  </conditionalFormatting>
  <conditionalFormatting sqref="AK61:AN61">
    <cfRule type="cellIs" priority="1132" stopIfTrue="1" operator="between">
      <formula>"si es mayor o igual 50,0"</formula>
      <formula>"si es menor que 50,0"</formula>
    </cfRule>
  </conditionalFormatting>
  <conditionalFormatting sqref="AK60:AN60">
    <cfRule type="cellIs" priority="1126" stopIfTrue="1" operator="between">
      <formula>"si es mayor o igual 50,0"</formula>
      <formula>"si es menor que 50,0"</formula>
    </cfRule>
  </conditionalFormatting>
  <conditionalFormatting sqref="AK59:AN59">
    <cfRule type="cellIs" priority="1113" stopIfTrue="1" operator="between">
      <formula>"si es mayor o igual 50,0"</formula>
      <formula>"si es menor que 50,0"</formula>
    </cfRule>
  </conditionalFormatting>
  <conditionalFormatting sqref="AK61:AN61">
    <cfRule type="cellIs" priority="1122" stopIfTrue="1" operator="between">
      <formula>"si es mayor o igual 50,0"</formula>
      <formula>"si es menor que 50,0"</formula>
    </cfRule>
  </conditionalFormatting>
  <conditionalFormatting sqref="AK60:AN60">
    <cfRule type="cellIs" priority="1117" stopIfTrue="1" operator="between">
      <formula>"si es mayor o igual 50,0"</formula>
      <formula>"si es menor que 50,0"</formula>
    </cfRule>
  </conditionalFormatting>
  <conditionalFormatting sqref="AK60:AN60">
    <cfRule type="cellIs" priority="1169" stopIfTrue="1" operator="between">
      <formula>"si es mayor o igual 50,0"</formula>
      <formula>"si es menor que 50,0"</formula>
    </cfRule>
  </conditionalFormatting>
  <conditionalFormatting sqref="AK61:AN61">
    <cfRule type="cellIs" priority="1155" stopIfTrue="1" operator="between">
      <formula>"si es mayor o igual 50,0"</formula>
      <formula>"si es menor que 50,0"</formula>
    </cfRule>
  </conditionalFormatting>
  <conditionalFormatting sqref="AK60:AN60">
    <cfRule type="cellIs" priority="1108" stopIfTrue="1" operator="between">
      <formula>"si es mayor o igual 50,0"</formula>
      <formula>"si es menor que 50,0"</formula>
    </cfRule>
  </conditionalFormatting>
  <conditionalFormatting sqref="AK59:AN59">
    <cfRule type="cellIs" priority="1103" stopIfTrue="1" operator="between">
      <formula>"si es mayor o igual 50,0"</formula>
      <formula>"si es menor que 50,0"</formula>
    </cfRule>
  </conditionalFormatting>
  <conditionalFormatting sqref="AK58:AN58">
    <cfRule type="cellIs" priority="81" stopIfTrue="1" operator="between">
      <formula>"si es mayor o igual 50,0"</formula>
      <formula>"si es menor que 50,0"</formula>
    </cfRule>
  </conditionalFormatting>
  <conditionalFormatting sqref="AK58:AN58">
    <cfRule type="cellIs" priority="82" stopIfTrue="1" operator="between">
      <formula>"si es mayor o igual 50,0"</formula>
      <formula>"si es menor que 50,0"</formula>
    </cfRule>
  </conditionalFormatting>
  <conditionalFormatting sqref="AK58:AN58">
    <cfRule type="cellIs" priority="80" stopIfTrue="1" operator="between">
      <formula>"si es mayor o igual 50,0"</formula>
      <formula>"si es menor que 50,0"</formula>
    </cfRule>
  </conditionalFormatting>
  <conditionalFormatting sqref="AK58:AN58">
    <cfRule type="cellIs" priority="59" stopIfTrue="1" operator="between">
      <formula>"si es mayor o igual 50,0"</formula>
      <formula>"si es menor que 50,0"</formula>
    </cfRule>
  </conditionalFormatting>
  <conditionalFormatting sqref="AK58:AN58">
    <cfRule type="cellIs" priority="79" stopIfTrue="1" operator="between">
      <formula>"si es mayor o igual 50,0"</formula>
      <formula>"si es menor que 50,0"</formula>
    </cfRule>
  </conditionalFormatting>
  <conditionalFormatting sqref="AK58:AN58">
    <cfRule type="cellIs" priority="78" stopIfTrue="1" operator="between">
      <formula>"si es mayor o igual 50,0"</formula>
      <formula>"si es menor que 50,0"</formula>
    </cfRule>
  </conditionalFormatting>
  <conditionalFormatting sqref="AK58:AN58">
    <cfRule type="cellIs" priority="77" stopIfTrue="1" operator="between">
      <formula>"si es mayor o igual 50,0"</formula>
      <formula>"si es menor que 50,0"</formula>
    </cfRule>
  </conditionalFormatting>
  <conditionalFormatting sqref="AK58:AN58">
    <cfRule type="cellIs" priority="76" stopIfTrue="1" operator="between">
      <formula>"si es mayor o igual 50,0"</formula>
      <formula>"si es menor que 50,0"</formula>
    </cfRule>
  </conditionalFormatting>
  <conditionalFormatting sqref="AK58:AN58">
    <cfRule type="cellIs" priority="75" stopIfTrue="1" operator="between">
      <formula>"si es mayor o igual 50,0"</formula>
      <formula>"si es menor que 50,0"</formula>
    </cfRule>
  </conditionalFormatting>
  <conditionalFormatting sqref="AK58:AN58">
    <cfRule type="cellIs" priority="74" stopIfTrue="1" operator="between">
      <formula>"si es mayor o igual 50,0"</formula>
      <formula>"si es menor que 50,0"</formula>
    </cfRule>
  </conditionalFormatting>
  <conditionalFormatting sqref="AK58:AN58">
    <cfRule type="cellIs" priority="72" stopIfTrue="1" operator="between">
      <formula>"si es mayor o igual 50,0"</formula>
      <formula>"si es menor que 50,0"</formula>
    </cfRule>
  </conditionalFormatting>
  <conditionalFormatting sqref="AK58:AN58">
    <cfRule type="cellIs" priority="73" stopIfTrue="1" operator="between">
      <formula>"si es mayor o igual 50,0"</formula>
      <formula>"si es menor que 50,0"</formula>
    </cfRule>
  </conditionalFormatting>
  <conditionalFormatting sqref="AK58:AN58">
    <cfRule type="cellIs" priority="71" stopIfTrue="1" operator="between">
      <formula>"si es mayor o igual 50,0"</formula>
      <formula>"si es menor que 50,0"</formula>
    </cfRule>
  </conditionalFormatting>
  <conditionalFormatting sqref="AK58:AN58">
    <cfRule type="cellIs" priority="70" stopIfTrue="1" operator="between">
      <formula>"si es mayor o igual 50,0"</formula>
      <formula>"si es menor que 50,0"</formula>
    </cfRule>
  </conditionalFormatting>
  <conditionalFormatting sqref="AK58:AN58">
    <cfRule type="cellIs" priority="69" stopIfTrue="1" operator="between">
      <formula>"si es mayor o igual 50,0"</formula>
      <formula>"si es menor que 50,0"</formula>
    </cfRule>
  </conditionalFormatting>
  <conditionalFormatting sqref="AK58:AN58">
    <cfRule type="cellIs" priority="66" stopIfTrue="1" operator="between">
      <formula>"si es mayor o igual 50,0"</formula>
      <formula>"si es menor que 50,0"</formula>
    </cfRule>
  </conditionalFormatting>
  <conditionalFormatting sqref="AK58:AN58">
    <cfRule type="cellIs" priority="65" stopIfTrue="1" operator="between">
      <formula>"si es mayor o igual 50,0"</formula>
      <formula>"si es menor que 50,0"</formula>
    </cfRule>
  </conditionalFormatting>
  <conditionalFormatting sqref="AK58:AN58">
    <cfRule type="cellIs" priority="64" stopIfTrue="1" operator="between">
      <formula>"si es mayor o igual 50,0"</formula>
      <formula>"si es menor que 50,0"</formula>
    </cfRule>
  </conditionalFormatting>
  <conditionalFormatting sqref="AK58:AN58">
    <cfRule type="cellIs" priority="62" stopIfTrue="1" operator="between">
      <formula>"si es mayor o igual 50,0"</formula>
      <formula>"si es menor que 50,0"</formula>
    </cfRule>
  </conditionalFormatting>
  <conditionalFormatting sqref="AK58:AN58">
    <cfRule type="cellIs" priority="63" stopIfTrue="1" operator="between">
      <formula>"si es mayor o igual 50,0"</formula>
      <formula>"si es menor que 50,0"</formula>
    </cfRule>
  </conditionalFormatting>
  <conditionalFormatting sqref="AK58:AN58">
    <cfRule type="cellIs" priority="61" stopIfTrue="1" operator="between">
      <formula>"si es mayor o igual 50,0"</formula>
      <formula>"si es menor que 50,0"</formula>
    </cfRule>
  </conditionalFormatting>
  <conditionalFormatting sqref="AK58:AN58">
    <cfRule type="cellIs" priority="60" stopIfTrue="1" operator="between">
      <formula>"si es mayor o igual 50,0"</formula>
      <formula>"si es menor que 50,0"</formula>
    </cfRule>
  </conditionalFormatting>
  <conditionalFormatting sqref="AK58:AN58">
    <cfRule type="cellIs" priority="68" stopIfTrue="1" operator="between">
      <formula>"si es mayor o igual 50,0"</formula>
      <formula>"si es menor que 50,0"</formula>
    </cfRule>
  </conditionalFormatting>
  <conditionalFormatting sqref="AK58:AN58">
    <cfRule type="cellIs" priority="58" stopIfTrue="1" operator="between">
      <formula>"si es mayor o igual 50,0"</formula>
      <formula>"si es menor que 50,0"</formula>
    </cfRule>
  </conditionalFormatting>
  <conditionalFormatting sqref="AK58:AN58">
    <cfRule type="cellIs" priority="67" stopIfTrue="1" operator="between">
      <formula>"si es mayor o igual 50,0"</formula>
      <formula>"si es menor que 50,0"</formula>
    </cfRule>
  </conditionalFormatting>
  <conditionalFormatting sqref="AK58:AN58">
    <cfRule type="cellIs" priority="57" stopIfTrue="1" operator="between">
      <formula>"si es mayor o igual 50,0"</formula>
      <formula>"si es menor que 50,0"</formula>
    </cfRule>
  </conditionalFormatting>
  <conditionalFormatting sqref="AK58:AN58">
    <cfRule type="cellIs" priority="56" stopIfTrue="1" operator="between">
      <formula>"si es mayor o igual 50,0"</formula>
      <formula>"si es menor que 50,0"</formula>
    </cfRule>
  </conditionalFormatting>
  <conditionalFormatting sqref="AK58:AN58">
    <cfRule type="cellIs" priority="54" stopIfTrue="1" operator="between">
      <formula>"si es mayor o igual 50,0"</formula>
      <formula>"si es menor que 50,0"</formula>
    </cfRule>
  </conditionalFormatting>
  <conditionalFormatting sqref="AK58:AN58">
    <cfRule type="cellIs" priority="55" stopIfTrue="1" operator="between">
      <formula>"si es mayor o igual 50,0"</formula>
      <formula>"si es menor que 50,0"</formula>
    </cfRule>
  </conditionalFormatting>
  <conditionalFormatting sqref="AK58:AN58">
    <cfRule type="cellIs" priority="53" stopIfTrue="1" operator="between">
      <formula>"si es mayor o igual 50,0"</formula>
      <formula>"si es menor que 50,0"</formula>
    </cfRule>
  </conditionalFormatting>
  <conditionalFormatting sqref="AK58:AN58">
    <cfRule type="cellIs" priority="52" stopIfTrue="1" operator="between">
      <formula>"si es mayor o igual 50,0"</formula>
      <formula>"si es menor que 50,0"</formula>
    </cfRule>
  </conditionalFormatting>
  <conditionalFormatting sqref="AK58:AN58">
    <cfRule type="cellIs" priority="50" stopIfTrue="1" operator="between">
      <formula>"si es mayor o igual 50,0"</formula>
      <formula>"si es menor que 50,0"</formula>
    </cfRule>
  </conditionalFormatting>
  <conditionalFormatting sqref="AK58:AN58">
    <cfRule type="cellIs" priority="51" stopIfTrue="1" operator="between">
      <formula>"si es mayor o igual 50,0"</formula>
      <formula>"si es menor que 50,0"</formula>
    </cfRule>
  </conditionalFormatting>
  <conditionalFormatting sqref="AK58:AN58">
    <cfRule type="cellIs" priority="49" stopIfTrue="1" operator="between">
      <formula>"si es mayor o igual 50,0"</formula>
      <formula>"si es menor que 50,0"</formula>
    </cfRule>
  </conditionalFormatting>
  <conditionalFormatting sqref="AK58:AN58">
    <cfRule type="cellIs" priority="96" stopIfTrue="1" operator="between">
      <formula>"si es mayor o igual 50,0"</formula>
      <formula>"si es menor que 50,0"</formula>
    </cfRule>
  </conditionalFormatting>
  <conditionalFormatting sqref="AK59:AN59">
    <cfRule type="cellIs" priority="95" stopIfTrue="1" operator="between">
      <formula>"si es mayor o igual 50,0"</formula>
      <formula>"si es menor que 50,0"</formula>
    </cfRule>
  </conditionalFormatting>
  <conditionalFormatting sqref="AK59:AN59">
    <cfRule type="cellIs" priority="94" stopIfTrue="1" operator="between">
      <formula>"si es mayor o igual 50,0"</formula>
      <formula>"si es menor que 50,0"</formula>
    </cfRule>
  </conditionalFormatting>
  <conditionalFormatting sqref="AK58:AN58">
    <cfRule type="cellIs" priority="93" stopIfTrue="1" operator="between">
      <formula>"si es mayor o igual 50,0"</formula>
      <formula>"si es menor que 50,0"</formula>
    </cfRule>
  </conditionalFormatting>
  <conditionalFormatting sqref="AK59:AN59">
    <cfRule type="cellIs" priority="92" stopIfTrue="1" operator="between">
      <formula>"si es mayor o igual 50,0"</formula>
      <formula>"si es menor que 50,0"</formula>
    </cfRule>
  </conditionalFormatting>
  <conditionalFormatting sqref="AK58:AN58">
    <cfRule type="cellIs" priority="91" stopIfTrue="1" operator="between">
      <formula>"si es mayor o igual 50,0"</formula>
      <formula>"si es menor que 50,0"</formula>
    </cfRule>
  </conditionalFormatting>
  <conditionalFormatting sqref="AK58:AN58">
    <cfRule type="cellIs" priority="90" stopIfTrue="1" operator="between">
      <formula>"si es mayor o igual 50,0"</formula>
      <formula>"si es menor que 50,0"</formula>
    </cfRule>
  </conditionalFormatting>
  <conditionalFormatting sqref="AK58:AN58">
    <cfRule type="cellIs" priority="89" stopIfTrue="1" operator="between">
      <formula>"si es mayor o igual 50,0"</formula>
      <formula>"si es menor que 50,0"</formula>
    </cfRule>
  </conditionalFormatting>
  <conditionalFormatting sqref="AK58:AN58">
    <cfRule type="cellIs" priority="88" stopIfTrue="1" operator="between">
      <formula>"si es mayor o igual 50,0"</formula>
      <formula>"si es menor que 50,0"</formula>
    </cfRule>
  </conditionalFormatting>
  <conditionalFormatting sqref="AK59:AN59">
    <cfRule type="cellIs" priority="86" stopIfTrue="1" operator="between">
      <formula>"si es mayor o igual 50,0"</formula>
      <formula>"si es menor que 50,0"</formula>
    </cfRule>
  </conditionalFormatting>
  <conditionalFormatting sqref="AK58:AN58">
    <cfRule type="cellIs" priority="84" stopIfTrue="1" operator="between">
      <formula>"si es mayor o igual 50,0"</formula>
      <formula>"si es menor que 50,0"</formula>
    </cfRule>
  </conditionalFormatting>
  <conditionalFormatting sqref="AK58:AN58">
    <cfRule type="cellIs" priority="124" stopIfTrue="1" operator="between">
      <formula>"si es mayor o igual 50,0"</formula>
      <formula>"si es menor que 50,0"</formula>
    </cfRule>
  </conditionalFormatting>
  <conditionalFormatting sqref="AK59:AN59">
    <cfRule type="cellIs" priority="123" stopIfTrue="1" operator="between">
      <formula>"si es mayor o igual 50,0"</formula>
      <formula>"si es menor que 50,0"</formula>
    </cfRule>
  </conditionalFormatting>
  <conditionalFormatting sqref="AK58:AN58">
    <cfRule type="cellIs" priority="121" stopIfTrue="1" operator="between">
      <formula>"si es mayor o igual 50,0"</formula>
      <formula>"si es menor que 50,0"</formula>
    </cfRule>
  </conditionalFormatting>
  <conditionalFormatting sqref="AK58:AN58">
    <cfRule type="cellIs" priority="120" stopIfTrue="1" operator="between">
      <formula>"si es mayor o igual 50,0"</formula>
      <formula>"si es menor que 50,0"</formula>
    </cfRule>
  </conditionalFormatting>
  <conditionalFormatting sqref="AK58:AN58">
    <cfRule type="cellIs" priority="119" stopIfTrue="1" operator="between">
      <formula>"si es mayor o igual 50,0"</formula>
      <formula>"si es menor que 50,0"</formula>
    </cfRule>
  </conditionalFormatting>
  <conditionalFormatting sqref="AK59:AN59">
    <cfRule type="cellIs" priority="118" stopIfTrue="1" operator="between">
      <formula>"si es mayor o igual 50,0"</formula>
      <formula>"si es menor que 50,0"</formula>
    </cfRule>
  </conditionalFormatting>
  <conditionalFormatting sqref="AK58:AN58">
    <cfRule type="cellIs" priority="117" stopIfTrue="1" operator="between">
      <formula>"si es mayor o igual 50,0"</formula>
      <formula>"si es menor que 50,0"</formula>
    </cfRule>
  </conditionalFormatting>
  <conditionalFormatting sqref="AK58:AN58">
    <cfRule type="cellIs" priority="115" stopIfTrue="1" operator="between">
      <formula>"si es mayor o igual 50,0"</formula>
      <formula>"si es menor que 50,0"</formula>
    </cfRule>
  </conditionalFormatting>
  <conditionalFormatting sqref="AK58:AN58">
    <cfRule type="cellIs" priority="114" stopIfTrue="1" operator="between">
      <formula>"si es mayor o igual 50,0"</formula>
      <formula>"si es menor que 50,0"</formula>
    </cfRule>
  </conditionalFormatting>
  <conditionalFormatting sqref="AK58:AN58">
    <cfRule type="cellIs" priority="113" stopIfTrue="1" operator="between">
      <formula>"si es mayor o igual 50,0"</formula>
      <formula>"si es menor que 50,0"</formula>
    </cfRule>
  </conditionalFormatting>
  <conditionalFormatting sqref="AK58:AN58">
    <cfRule type="cellIs" priority="112" stopIfTrue="1" operator="between">
      <formula>"si es mayor o igual 50,0"</formula>
      <formula>"si es menor que 50,0"</formula>
    </cfRule>
  </conditionalFormatting>
  <conditionalFormatting sqref="AK59:AN59">
    <cfRule type="cellIs" priority="111" stopIfTrue="1" operator="between">
      <formula>"si es mayor o igual 50,0"</formula>
      <formula>"si es menor que 50,0"</formula>
    </cfRule>
  </conditionalFormatting>
  <conditionalFormatting sqref="AK58:AN58">
    <cfRule type="cellIs" priority="122" stopIfTrue="1" operator="between">
      <formula>"si es mayor o igual 50,0"</formula>
      <formula>"si es menor que 50,0"</formula>
    </cfRule>
  </conditionalFormatting>
  <conditionalFormatting sqref="AK59:AN59">
    <cfRule type="cellIs" priority="116" stopIfTrue="1" operator="between">
      <formula>"si es mayor o igual 50,0"</formula>
      <formula>"si es menor que 50,0"</formula>
    </cfRule>
  </conditionalFormatting>
  <conditionalFormatting sqref="AK59:AN59">
    <cfRule type="cellIs" priority="102" stopIfTrue="1" operator="between">
      <formula>"si es mayor o igual 50,0"</formula>
      <formula>"si es menor que 50,0"</formula>
    </cfRule>
  </conditionalFormatting>
  <conditionalFormatting sqref="AK58:AN58">
    <cfRule type="cellIs" priority="101" stopIfTrue="1" operator="between">
      <formula>"si es mayor o igual 50,0"</formula>
      <formula>"si es menor que 50,0"</formula>
    </cfRule>
  </conditionalFormatting>
  <conditionalFormatting sqref="AK59:AN59">
    <cfRule type="cellIs" priority="100" stopIfTrue="1" operator="between">
      <formula>"si es mayor o igual 50,0"</formula>
      <formula>"si es menor que 50,0"</formula>
    </cfRule>
  </conditionalFormatting>
  <conditionalFormatting sqref="AK59:AN59">
    <cfRule type="cellIs" priority="110" stopIfTrue="1" operator="between">
      <formula>"si es mayor o igual 50,0"</formula>
      <formula>"si es menor que 50,0"</formula>
    </cfRule>
  </conditionalFormatting>
  <conditionalFormatting sqref="AK58:AN58">
    <cfRule type="cellIs" priority="109" stopIfTrue="1" operator="between">
      <formula>"si es mayor o igual 50,0"</formula>
      <formula>"si es menor que 50,0"</formula>
    </cfRule>
  </conditionalFormatting>
  <conditionalFormatting sqref="AK59:AN59">
    <cfRule type="cellIs" priority="108" stopIfTrue="1" operator="between">
      <formula>"si es mayor o igual 50,0"</formula>
      <formula>"si es menor que 50,0"</formula>
    </cfRule>
  </conditionalFormatting>
  <conditionalFormatting sqref="AK58:AN58">
    <cfRule type="cellIs" priority="107" stopIfTrue="1" operator="between">
      <formula>"si es mayor o igual 50,0"</formula>
      <formula>"si es menor que 50,0"</formula>
    </cfRule>
  </conditionalFormatting>
  <conditionalFormatting sqref="AK58:AN58">
    <cfRule type="cellIs" priority="106" stopIfTrue="1" operator="between">
      <formula>"si es mayor o igual 50,0"</formula>
      <formula>"si es menor que 50,0"</formula>
    </cfRule>
  </conditionalFormatting>
  <conditionalFormatting sqref="AK58:AN58">
    <cfRule type="cellIs" priority="105" stopIfTrue="1" operator="between">
      <formula>"si es mayor o igual 50,0"</formula>
      <formula>"si es menor que 50,0"</formula>
    </cfRule>
  </conditionalFormatting>
  <conditionalFormatting sqref="AK58:AN58">
    <cfRule type="cellIs" priority="103" stopIfTrue="1" operator="between">
      <formula>"si es mayor o igual 50,0"</formula>
      <formula>"si es menor que 50,0"</formula>
    </cfRule>
  </conditionalFormatting>
  <conditionalFormatting sqref="AK58:AN58">
    <cfRule type="cellIs" priority="99" stopIfTrue="1" operator="between">
      <formula>"si es mayor o igual 50,0"</formula>
      <formula>"si es menor que 50,0"</formula>
    </cfRule>
  </conditionalFormatting>
  <conditionalFormatting sqref="AK58:AN58">
    <cfRule type="cellIs" priority="97" stopIfTrue="1" operator="between">
      <formula>"si es mayor o igual 50,0"</formula>
      <formula>"si es menor que 50,0"</formula>
    </cfRule>
  </conditionalFormatting>
  <conditionalFormatting sqref="AK58:AN58">
    <cfRule type="cellIs" priority="87" stopIfTrue="1" operator="between">
      <formula>"si es mayor o igual 50,0"</formula>
      <formula>"si es menor que 50,0"</formula>
    </cfRule>
  </conditionalFormatting>
  <conditionalFormatting sqref="AK59:AN59">
    <cfRule type="cellIs" priority="85" stopIfTrue="1" operator="between">
      <formula>"si es mayor o igual 50,0"</formula>
      <formula>"si es menor que 50,0"</formula>
    </cfRule>
  </conditionalFormatting>
  <conditionalFormatting sqref="AK58:AN58">
    <cfRule type="cellIs" priority="104" stopIfTrue="1" operator="between">
      <formula>"si es mayor o igual 50,0"</formula>
      <formula>"si es menor que 50,0"</formula>
    </cfRule>
  </conditionalFormatting>
  <conditionalFormatting sqref="AK58:AN58">
    <cfRule type="cellIs" priority="98" stopIfTrue="1" operator="between">
      <formula>"si es mayor o igual 50,0"</formula>
      <formula>"si es menor que 50,0"</formula>
    </cfRule>
  </conditionalFormatting>
  <conditionalFormatting sqref="AK59:AN59">
    <cfRule type="cellIs" priority="83" stopIfTrue="1" operator="between">
      <formula>"si es mayor o igual 50,0"</formula>
      <formula>"si es menor que 50,0"</formula>
    </cfRule>
  </conditionalFormatting>
  <conditionalFormatting sqref="AK58:AN58">
    <cfRule type="cellIs" priority="7" stopIfTrue="1" operator="between">
      <formula>"si es mayor o igual 50,0"</formula>
      <formula>"si es menor que 50,0"</formula>
    </cfRule>
  </conditionalFormatting>
  <conditionalFormatting sqref="AK58:AN58">
    <cfRule type="cellIs" priority="40" stopIfTrue="1" operator="between">
      <formula>"si es mayor o igual 50,0"</formula>
      <formula>"si es menor que 50,0"</formula>
    </cfRule>
  </conditionalFormatting>
  <conditionalFormatting sqref="AK58:AN58">
    <cfRule type="cellIs" priority="41" stopIfTrue="1" operator="between">
      <formula>"si es mayor o igual 50,0"</formula>
      <formula>"si es menor que 50,0"</formula>
    </cfRule>
  </conditionalFormatting>
  <conditionalFormatting sqref="AK58:AN58">
    <cfRule type="cellIs" priority="39" stopIfTrue="1" operator="between">
      <formula>"si es mayor o igual 50,0"</formula>
      <formula>"si es menor que 50,0"</formula>
    </cfRule>
  </conditionalFormatting>
  <conditionalFormatting sqref="AK58:AN58">
    <cfRule type="cellIs" priority="18" stopIfTrue="1" operator="between">
      <formula>"si es mayor o igual 50,0"</formula>
      <formula>"si es menor que 50,0"</formula>
    </cfRule>
  </conditionalFormatting>
  <conditionalFormatting sqref="AK58:AN58">
    <cfRule type="cellIs" priority="38" stopIfTrue="1" operator="between">
      <formula>"si es mayor o igual 50,0"</formula>
      <formula>"si es menor que 50,0"</formula>
    </cfRule>
  </conditionalFormatting>
  <conditionalFormatting sqref="AK58:AN58">
    <cfRule type="cellIs" priority="37" stopIfTrue="1" operator="between">
      <formula>"si es mayor o igual 50,0"</formula>
      <formula>"si es menor que 50,0"</formula>
    </cfRule>
  </conditionalFormatting>
  <conditionalFormatting sqref="AK58:AN58">
    <cfRule type="cellIs" priority="36" stopIfTrue="1" operator="between">
      <formula>"si es mayor o igual 50,0"</formula>
      <formula>"si es menor que 50,0"</formula>
    </cfRule>
  </conditionalFormatting>
  <conditionalFormatting sqref="AK58:AN58">
    <cfRule type="cellIs" priority="35" stopIfTrue="1" operator="between">
      <formula>"si es mayor o igual 50,0"</formula>
      <formula>"si es menor que 50,0"</formula>
    </cfRule>
  </conditionalFormatting>
  <conditionalFormatting sqref="AK58:AN58">
    <cfRule type="cellIs" priority="34" stopIfTrue="1" operator="between">
      <formula>"si es mayor o igual 50,0"</formula>
      <formula>"si es menor que 50,0"</formula>
    </cfRule>
  </conditionalFormatting>
  <conditionalFormatting sqref="AK58:AN58">
    <cfRule type="cellIs" priority="33" stopIfTrue="1" operator="between">
      <formula>"si es mayor o igual 50,0"</formula>
      <formula>"si es menor que 50,0"</formula>
    </cfRule>
  </conditionalFormatting>
  <conditionalFormatting sqref="AK58:AN58">
    <cfRule type="cellIs" priority="31" stopIfTrue="1" operator="between">
      <formula>"si es mayor o igual 50,0"</formula>
      <formula>"si es menor que 50,0"</formula>
    </cfRule>
  </conditionalFormatting>
  <conditionalFormatting sqref="AK58:AN58">
    <cfRule type="cellIs" priority="32" stopIfTrue="1" operator="between">
      <formula>"si es mayor o igual 50,0"</formula>
      <formula>"si es menor que 50,0"</formula>
    </cfRule>
  </conditionalFormatting>
  <conditionalFormatting sqref="AK58:AN58">
    <cfRule type="cellIs" priority="30" stopIfTrue="1" operator="between">
      <formula>"si es mayor o igual 50,0"</formula>
      <formula>"si es menor que 50,0"</formula>
    </cfRule>
  </conditionalFormatting>
  <conditionalFormatting sqref="AK58:AN58">
    <cfRule type="cellIs" priority="29" stopIfTrue="1" operator="between">
      <formula>"si es mayor o igual 50,0"</formula>
      <formula>"si es menor que 50,0"</formula>
    </cfRule>
  </conditionalFormatting>
  <conditionalFormatting sqref="AK58:AN58">
    <cfRule type="cellIs" priority="28" stopIfTrue="1" operator="between">
      <formula>"si es mayor o igual 50,0"</formula>
      <formula>"si es menor que 50,0"</formula>
    </cfRule>
  </conditionalFormatting>
  <conditionalFormatting sqref="AK58:AN58">
    <cfRule type="cellIs" priority="25" stopIfTrue="1" operator="between">
      <formula>"si es mayor o igual 50,0"</formula>
      <formula>"si es menor que 50,0"</formula>
    </cfRule>
  </conditionalFormatting>
  <conditionalFormatting sqref="AK58:AN58">
    <cfRule type="cellIs" priority="24" stopIfTrue="1" operator="between">
      <formula>"si es mayor o igual 50,0"</formula>
      <formula>"si es menor que 50,0"</formula>
    </cfRule>
  </conditionalFormatting>
  <conditionalFormatting sqref="AK58:AN58">
    <cfRule type="cellIs" priority="23" stopIfTrue="1" operator="between">
      <formula>"si es mayor o igual 50,0"</formula>
      <formula>"si es menor que 50,0"</formula>
    </cfRule>
  </conditionalFormatting>
  <conditionalFormatting sqref="AK58:AN58">
    <cfRule type="cellIs" priority="21" stopIfTrue="1" operator="between">
      <formula>"si es mayor o igual 50,0"</formula>
      <formula>"si es menor que 50,0"</formula>
    </cfRule>
  </conditionalFormatting>
  <conditionalFormatting sqref="AK58:AN58">
    <cfRule type="cellIs" priority="22" stopIfTrue="1" operator="between">
      <formula>"si es mayor o igual 50,0"</formula>
      <formula>"si es menor que 50,0"</formula>
    </cfRule>
  </conditionalFormatting>
  <conditionalFormatting sqref="AK58:AN58">
    <cfRule type="cellIs" priority="20" stopIfTrue="1" operator="between">
      <formula>"si es mayor o igual 50,0"</formula>
      <formula>"si es menor que 50,0"</formula>
    </cfRule>
  </conditionalFormatting>
  <conditionalFormatting sqref="AK58:AN58">
    <cfRule type="cellIs" priority="19" stopIfTrue="1" operator="between">
      <formula>"si es mayor o igual 50,0"</formula>
      <formula>"si es menor que 50,0"</formula>
    </cfRule>
  </conditionalFormatting>
  <conditionalFormatting sqref="AK58:AN58">
    <cfRule type="cellIs" priority="27" stopIfTrue="1" operator="between">
      <formula>"si es mayor o igual 50,0"</formula>
      <formula>"si es menor que 50,0"</formula>
    </cfRule>
  </conditionalFormatting>
  <conditionalFormatting sqref="AK58:AN58">
    <cfRule type="cellIs" priority="17" stopIfTrue="1" operator="between">
      <formula>"si es mayor o igual 50,0"</formula>
      <formula>"si es menor que 50,0"</formula>
    </cfRule>
  </conditionalFormatting>
  <conditionalFormatting sqref="AK58:AN58">
    <cfRule type="cellIs" priority="26" stopIfTrue="1" operator="between">
      <formula>"si es mayor o igual 50,0"</formula>
      <formula>"si es menor que 50,0"</formula>
    </cfRule>
  </conditionalFormatting>
  <conditionalFormatting sqref="AK58:AN58">
    <cfRule type="cellIs" priority="16" stopIfTrue="1" operator="between">
      <formula>"si es mayor o igual 50,0"</formula>
      <formula>"si es menor que 50,0"</formula>
    </cfRule>
  </conditionalFormatting>
  <conditionalFormatting sqref="AK58:AN58">
    <cfRule type="cellIs" priority="15" stopIfTrue="1" operator="between">
      <formula>"si es mayor o igual 50,0"</formula>
      <formula>"si es menor que 50,0"</formula>
    </cfRule>
  </conditionalFormatting>
  <conditionalFormatting sqref="AK58:AN58">
    <cfRule type="cellIs" priority="13" stopIfTrue="1" operator="between">
      <formula>"si es mayor o igual 50,0"</formula>
      <formula>"si es menor que 50,0"</formula>
    </cfRule>
  </conditionalFormatting>
  <conditionalFormatting sqref="AK58:AN58">
    <cfRule type="cellIs" priority="14" stopIfTrue="1" operator="between">
      <formula>"si es mayor o igual 50,0"</formula>
      <formula>"si es menor que 50,0"</formula>
    </cfRule>
  </conditionalFormatting>
  <conditionalFormatting sqref="AK58:AN58">
    <cfRule type="cellIs" priority="12" stopIfTrue="1" operator="between">
      <formula>"si es mayor o igual 50,0"</formula>
      <formula>"si es menor que 50,0"</formula>
    </cfRule>
  </conditionalFormatting>
  <conditionalFormatting sqref="AK58:AN58">
    <cfRule type="cellIs" priority="11" stopIfTrue="1" operator="between">
      <formula>"si es mayor o igual 50,0"</formula>
      <formula>"si es menor que 50,0"</formula>
    </cfRule>
  </conditionalFormatting>
  <conditionalFormatting sqref="AK58:AN58">
    <cfRule type="cellIs" priority="9" stopIfTrue="1" operator="between">
      <formula>"si es mayor o igual 50,0"</formula>
      <formula>"si es menor que 50,0"</formula>
    </cfRule>
  </conditionalFormatting>
  <conditionalFormatting sqref="AK58:AN58">
    <cfRule type="cellIs" priority="10" stopIfTrue="1" operator="between">
      <formula>"si es mayor o igual 50,0"</formula>
      <formula>"si es menor que 50,0"</formula>
    </cfRule>
  </conditionalFormatting>
  <conditionalFormatting sqref="AK58:AN58">
    <cfRule type="cellIs" priority="8" stopIfTrue="1" operator="between">
      <formula>"si es mayor o igual 50,0"</formula>
      <formula>"si es menor que 50,0"</formula>
    </cfRule>
  </conditionalFormatting>
  <conditionalFormatting sqref="AK58:AN58">
    <cfRule type="cellIs" priority="47" stopIfTrue="1" operator="between">
      <formula>"si es mayor o igual 50,0"</formula>
      <formula>"si es menor que 50,0"</formula>
    </cfRule>
  </conditionalFormatting>
  <conditionalFormatting sqref="AK58:AN58">
    <cfRule type="cellIs" priority="46" stopIfTrue="1" operator="between">
      <formula>"si es mayor o igual 50,0"</formula>
      <formula>"si es menor que 50,0"</formula>
    </cfRule>
  </conditionalFormatting>
  <conditionalFormatting sqref="AK58:AN58">
    <cfRule type="cellIs" priority="43" stopIfTrue="1" operator="between">
      <formula>"si es mayor o igual 50,0"</formula>
      <formula>"si es menor que 50,0"</formula>
    </cfRule>
  </conditionalFormatting>
  <conditionalFormatting sqref="AK58:AN58">
    <cfRule type="cellIs" priority="44" stopIfTrue="1" operator="between">
      <formula>"si es mayor o igual 50,0"</formula>
      <formula>"si es menor que 50,0"</formula>
    </cfRule>
  </conditionalFormatting>
  <conditionalFormatting sqref="AK58:AN58">
    <cfRule type="cellIs" priority="45" stopIfTrue="1" operator="between">
      <formula>"si es mayor o igual 50,0"</formula>
      <formula>"si es menor que 50,0"</formula>
    </cfRule>
  </conditionalFormatting>
  <conditionalFormatting sqref="AK58:AN58">
    <cfRule type="cellIs" priority="42" stopIfTrue="1" operator="between">
      <formula>"si es mayor o igual 50,0"</formula>
      <formula>"si es menor que 50,0"</formula>
    </cfRule>
  </conditionalFormatting>
  <conditionalFormatting sqref="AM7:AM36">
    <cfRule type="cellIs" priority="6" stopIfTrue="1" operator="between">
      <formula>"si es mayor o igual 50,0"</formula>
      <formula>"si es menor que 50,0"</formula>
    </cfRule>
  </conditionalFormatting>
  <conditionalFormatting sqref="AM38:AM39">
    <cfRule type="cellIs" priority="5" stopIfTrue="1" operator="between">
      <formula>"si es mayor o igual 50,0"</formula>
      <formula>"si es menor que 50,0"</formula>
    </cfRule>
  </conditionalFormatting>
  <conditionalFormatting sqref="AO48:AO50">
    <cfRule type="cellIs" priority="4" stopIfTrue="1" operator="between">
      <formula>"si es mayor o igual 50,0"</formula>
      <formula>"si es menor que 50,0"</formula>
    </cfRule>
  </conditionalFormatting>
  <conditionalFormatting sqref="AM49">
    <cfRule type="cellIs" priority="3" stopIfTrue="1" operator="between">
      <formula>"si es mayor o igual 50,0"</formula>
      <formula>"si es menor que 50,0"</formula>
    </cfRule>
  </conditionalFormatting>
  <conditionalFormatting sqref="AO57:AO62">
    <cfRule type="cellIs" priority="2" stopIfTrue="1" operator="between">
      <formula>"si es mayor o igual 50,0"</formula>
      <formula>"si es menor que 50,0"</formula>
    </cfRule>
  </conditionalFormatting>
  <conditionalFormatting sqref="AO57:AO62">
    <cfRule type="cellIs" priority="1" stopIfTrue="1" operator="between">
      <formula>"si es mayor o igual 50,0"</formula>
      <formula>"si es menor que 50,0"</formula>
    </cfRule>
  </conditionalFormatting>
  <printOptions horizontalCentered="1"/>
  <pageMargins left="2.5590551181102366" right="0" top="0.74803149606299213" bottom="0.74803149606299213" header="0.31496062992125984" footer="0.31496062992125984"/>
  <pageSetup paperSize="5" scale="15" orientation="landscape" r:id="rId1"/>
  <rowBreaks count="2" manualBreakCount="2">
    <brk id="42" max="41" man="1"/>
    <brk id="68" max="36" man="1"/>
  </rowBreaks>
  <colBreaks count="1" manualBreakCount="1">
    <brk id="44" max="240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4"/>
  <dimension ref="A1:AZ72"/>
  <sheetViews>
    <sheetView topLeftCell="AA1" zoomScale="25" zoomScaleNormal="25" zoomScaleSheetLayoutView="10" workbookViewId="0">
      <selection activeCell="AM62" sqref="AM62"/>
    </sheetView>
  </sheetViews>
  <sheetFormatPr baseColWidth="10" defaultRowHeight="18" customHeight="1" outlineLevelCol="1"/>
  <cols>
    <col min="1" max="1" width="8.42578125" style="23" hidden="1" customWidth="1"/>
    <col min="2" max="2" width="49" style="23" customWidth="1"/>
    <col min="3" max="3" width="24.42578125" style="35" customWidth="1"/>
    <col min="4" max="4" width="25.28515625" style="24" customWidth="1"/>
    <col min="5" max="5" width="14.42578125" style="24" customWidth="1"/>
    <col min="6" max="6" width="13.5703125" style="36" customWidth="1"/>
    <col min="7" max="7" width="13.140625" style="24" customWidth="1"/>
    <col min="8" max="8" width="12.28515625" style="24" customWidth="1"/>
    <col min="9" max="9" width="11.7109375" style="24" customWidth="1"/>
    <col min="10" max="10" width="12" style="24" customWidth="1"/>
    <col min="11" max="11" width="13.140625" style="24" customWidth="1"/>
    <col min="12" max="12" width="15.85546875" style="35" customWidth="1"/>
    <col min="13" max="13" width="33" style="37" customWidth="1"/>
    <col min="14" max="14" width="28.5703125" style="35" customWidth="1"/>
    <col min="15" max="15" width="23.7109375" style="35" customWidth="1"/>
    <col min="16" max="16" width="28.5703125" style="35" customWidth="1"/>
    <col min="17" max="17" width="11.7109375" style="35" hidden="1" customWidth="1" outlineLevel="1"/>
    <col min="18" max="18" width="14.85546875" style="35" hidden="1" customWidth="1" outlineLevel="1"/>
    <col min="19" max="19" width="9.28515625" style="37" hidden="1" customWidth="1" outlineLevel="1"/>
    <col min="20" max="20" width="12.28515625" style="35" hidden="1" customWidth="1" outlineLevel="1"/>
    <col min="21" max="21" width="33.5703125" style="35" customWidth="1" collapsed="1"/>
    <col min="22" max="22" width="13.85546875" style="38" customWidth="1"/>
    <col min="23" max="23" width="29.28515625" style="35" customWidth="1"/>
    <col min="24" max="24" width="18" style="35" customWidth="1"/>
    <col min="25" max="25" width="32" style="35" customWidth="1"/>
    <col min="26" max="26" width="33.28515625" style="37" customWidth="1"/>
    <col min="27" max="27" width="29.28515625" style="37" customWidth="1"/>
    <col min="28" max="28" width="22.42578125" style="39" customWidth="1"/>
    <col min="29" max="29" width="29.85546875" style="35" customWidth="1"/>
    <col min="30" max="30" width="34.28515625" style="23" customWidth="1"/>
    <col min="31" max="31" width="27.28515625" style="24" customWidth="1"/>
    <col min="32" max="32" width="30.140625" style="24" customWidth="1"/>
    <col min="33" max="33" width="18.140625" style="24" hidden="1" customWidth="1"/>
    <col min="34" max="34" width="11.5703125" style="24" hidden="1" customWidth="1"/>
    <col min="35" max="35" width="25.28515625" style="24" customWidth="1"/>
    <col min="36" max="36" width="28.42578125" style="23" hidden="1" customWidth="1"/>
    <col min="37" max="37" width="35.28515625" style="23" customWidth="1"/>
    <col min="38" max="40" width="35.28515625" style="23" hidden="1" customWidth="1" outlineLevel="1"/>
    <col min="41" max="41" width="38.85546875" style="23" customWidth="1" collapsed="1"/>
    <col min="42" max="42" width="30.7109375" style="23" customWidth="1"/>
    <col min="43" max="43" width="38.140625" style="23" customWidth="1"/>
    <col min="44" max="44" width="80.7109375" style="23" customWidth="1"/>
    <col min="45" max="45" width="31.42578125" style="23" customWidth="1"/>
    <col min="46" max="46" width="20.140625" style="23" customWidth="1"/>
    <col min="47" max="48" width="19.7109375" style="23" bestFit="1" customWidth="1"/>
    <col min="49" max="16384" width="11.42578125" style="23"/>
  </cols>
  <sheetData>
    <row r="1" spans="1:52" ht="69.95" customHeight="1">
      <c r="A1" s="1130" t="s">
        <v>29</v>
      </c>
      <c r="B1" s="1130"/>
      <c r="C1" s="1130"/>
      <c r="D1" s="1130"/>
      <c r="E1" s="1130"/>
      <c r="F1" s="1130"/>
      <c r="G1" s="1130"/>
      <c r="H1" s="1130"/>
      <c r="I1" s="1130"/>
      <c r="J1" s="1130"/>
      <c r="K1" s="536"/>
      <c r="L1" s="537"/>
      <c r="M1" s="538"/>
      <c r="N1" s="539"/>
      <c r="O1" s="536"/>
      <c r="P1" s="537"/>
      <c r="Q1" s="537"/>
      <c r="R1" s="1157"/>
      <c r="S1" s="1157"/>
      <c r="T1" s="1157"/>
      <c r="U1" s="1157"/>
      <c r="V1" s="540"/>
      <c r="W1" s="539"/>
      <c r="X1" s="539"/>
      <c r="Y1" s="539"/>
      <c r="Z1" s="536"/>
      <c r="AA1" s="537"/>
      <c r="AB1" s="540"/>
      <c r="AC1" s="539"/>
      <c r="AD1" s="536"/>
      <c r="AE1" s="538"/>
      <c r="AF1" s="538"/>
      <c r="AG1" s="538"/>
      <c r="AH1" s="541"/>
      <c r="AI1" s="538"/>
      <c r="AJ1" s="537"/>
      <c r="AK1" s="542"/>
      <c r="AL1" s="833"/>
      <c r="AM1" s="833"/>
      <c r="AN1" s="833"/>
      <c r="AO1" s="542"/>
      <c r="AP1" s="542"/>
      <c r="AQ1" s="542"/>
      <c r="AR1" s="542"/>
      <c r="AS1" s="116"/>
      <c r="AT1" s="116"/>
    </row>
    <row r="2" spans="1:52" ht="69.95" customHeight="1" thickBot="1">
      <c r="A2" s="1131" t="s">
        <v>0</v>
      </c>
      <c r="B2" s="1131"/>
      <c r="C2" s="1131"/>
      <c r="D2" s="1131"/>
      <c r="E2" s="1131"/>
      <c r="F2" s="1131"/>
      <c r="G2" s="1131"/>
      <c r="H2" s="1131"/>
      <c r="I2" s="537"/>
      <c r="J2" s="539"/>
      <c r="K2" s="536"/>
      <c r="L2" s="537"/>
      <c r="M2" s="538"/>
      <c r="N2" s="539"/>
      <c r="O2" s="536"/>
      <c r="P2" s="537"/>
      <c r="Q2" s="537"/>
      <c r="R2" s="539"/>
      <c r="S2" s="541"/>
      <c r="T2" s="537"/>
      <c r="U2" s="537"/>
      <c r="V2" s="543"/>
      <c r="W2" s="536"/>
      <c r="X2" s="536"/>
      <c r="Y2" s="536"/>
      <c r="Z2" s="537"/>
      <c r="AA2" s="537"/>
      <c r="AB2" s="543"/>
      <c r="AC2" s="536"/>
      <c r="AD2" s="537"/>
      <c r="AE2" s="538"/>
      <c r="AF2" s="538"/>
      <c r="AG2" s="541"/>
      <c r="AH2" s="538"/>
      <c r="AI2" s="538"/>
      <c r="AJ2" s="539"/>
      <c r="AK2" s="536"/>
      <c r="AL2" s="536"/>
      <c r="AM2" s="536"/>
      <c r="AN2" s="536"/>
      <c r="AO2" s="536"/>
      <c r="AP2" s="536"/>
      <c r="AQ2" s="536"/>
      <c r="AR2" s="536"/>
      <c r="AS2" s="116"/>
      <c r="AT2" s="116"/>
    </row>
    <row r="3" spans="1:52" ht="69.95" customHeight="1" thickBot="1">
      <c r="A3" s="542"/>
      <c r="B3" s="542"/>
      <c r="C3" s="542"/>
      <c r="D3" s="542"/>
      <c r="E3" s="542"/>
      <c r="F3" s="542"/>
      <c r="G3" s="542"/>
      <c r="H3" s="542"/>
      <c r="I3" s="542"/>
      <c r="J3" s="542"/>
      <c r="K3" s="542"/>
      <c r="L3" s="1122" t="s">
        <v>106</v>
      </c>
      <c r="M3" s="1123"/>
      <c r="N3" s="1123"/>
      <c r="O3" s="1123"/>
      <c r="P3" s="1123"/>
      <c r="Q3" s="1123"/>
      <c r="R3" s="1123"/>
      <c r="S3" s="1123"/>
      <c r="T3" s="1123"/>
      <c r="U3" s="1123"/>
      <c r="V3" s="1123"/>
      <c r="W3" s="1123"/>
      <c r="X3" s="1123"/>
      <c r="Y3" s="1123"/>
      <c r="Z3" s="1123"/>
      <c r="AA3" s="1123"/>
      <c r="AB3" s="1123"/>
      <c r="AC3" s="1123"/>
      <c r="AD3" s="1124"/>
      <c r="AE3" s="1122" t="s">
        <v>105</v>
      </c>
      <c r="AF3" s="1123"/>
      <c r="AG3" s="1123"/>
      <c r="AH3" s="1123"/>
      <c r="AI3" s="1124"/>
      <c r="AJ3" s="542"/>
      <c r="AK3" s="1172" t="s">
        <v>104</v>
      </c>
      <c r="AL3" s="1360" t="s">
        <v>335</v>
      </c>
      <c r="AM3" s="1360" t="s">
        <v>336</v>
      </c>
      <c r="AN3" s="1360" t="s">
        <v>337</v>
      </c>
      <c r="AO3" s="1576" t="s">
        <v>231</v>
      </c>
      <c r="AP3" s="1175" t="s">
        <v>258</v>
      </c>
      <c r="AQ3" s="1170" t="s">
        <v>273</v>
      </c>
      <c r="AR3" s="544"/>
      <c r="AS3"/>
      <c r="AT3"/>
      <c r="AU3"/>
      <c r="AV3"/>
      <c r="AW3"/>
      <c r="AX3"/>
      <c r="AY3"/>
      <c r="AZ3"/>
    </row>
    <row r="4" spans="1:52" ht="69.95" customHeight="1" thickBot="1">
      <c r="A4" s="1177" t="s">
        <v>15</v>
      </c>
      <c r="B4" s="1177"/>
      <c r="C4" s="546">
        <v>43542</v>
      </c>
      <c r="D4" s="547"/>
      <c r="E4" s="547" t="s">
        <v>16</v>
      </c>
      <c r="F4" s="547"/>
      <c r="G4" s="1178">
        <v>43548</v>
      </c>
      <c r="H4" s="1178"/>
      <c r="I4" s="1178"/>
      <c r="J4" s="1177">
        <v>2019</v>
      </c>
      <c r="K4" s="1177"/>
      <c r="L4" s="1133" t="s">
        <v>107</v>
      </c>
      <c r="M4" s="1135"/>
      <c r="N4" s="548" t="s">
        <v>17</v>
      </c>
      <c r="O4" s="1160" t="s">
        <v>99</v>
      </c>
      <c r="P4" s="1161"/>
      <c r="Q4" s="1162" t="s">
        <v>93</v>
      </c>
      <c r="R4" s="1163"/>
      <c r="S4" s="1163"/>
      <c r="T4" s="1164"/>
      <c r="U4" s="1158" t="s">
        <v>96</v>
      </c>
      <c r="V4" s="1160" t="s">
        <v>97</v>
      </c>
      <c r="W4" s="1164"/>
      <c r="X4" s="1179" t="s">
        <v>257</v>
      </c>
      <c r="Y4" s="1180"/>
      <c r="Z4" s="549" t="s">
        <v>10</v>
      </c>
      <c r="AA4" s="1168" t="s">
        <v>98</v>
      </c>
      <c r="AB4" s="1136" t="s">
        <v>102</v>
      </c>
      <c r="AC4" s="1137"/>
      <c r="AD4" s="550" t="s">
        <v>9</v>
      </c>
      <c r="AE4" s="551" t="s">
        <v>30</v>
      </c>
      <c r="AF4" s="551" t="s">
        <v>58</v>
      </c>
      <c r="AG4" s="551" t="s">
        <v>74</v>
      </c>
      <c r="AH4" s="551" t="s">
        <v>31</v>
      </c>
      <c r="AI4" s="550" t="s">
        <v>12</v>
      </c>
      <c r="AJ4" s="552" t="s">
        <v>66</v>
      </c>
      <c r="AK4" s="1173"/>
      <c r="AL4" s="1361"/>
      <c r="AM4" s="1361"/>
      <c r="AN4" s="1361"/>
      <c r="AO4" s="1577"/>
      <c r="AP4" s="1176"/>
      <c r="AQ4" s="1171"/>
      <c r="AR4" s="553" t="s">
        <v>232</v>
      </c>
      <c r="AS4"/>
      <c r="AT4"/>
      <c r="AU4"/>
      <c r="AV4"/>
      <c r="AW4"/>
      <c r="AX4"/>
      <c r="AY4"/>
      <c r="AZ4"/>
    </row>
    <row r="5" spans="1:52" s="24" customFormat="1" ht="69.95" customHeight="1" thickBot="1">
      <c r="A5" s="554" t="s">
        <v>1</v>
      </c>
      <c r="B5" s="555" t="s">
        <v>20</v>
      </c>
      <c r="C5" s="556" t="s">
        <v>21</v>
      </c>
      <c r="D5" s="555" t="s">
        <v>19</v>
      </c>
      <c r="E5" s="555" t="s">
        <v>6</v>
      </c>
      <c r="F5" s="557" t="s">
        <v>7</v>
      </c>
      <c r="G5" s="555" t="s">
        <v>7</v>
      </c>
      <c r="H5" s="555" t="s">
        <v>2</v>
      </c>
      <c r="I5" s="555" t="s">
        <v>3</v>
      </c>
      <c r="J5" s="555" t="s">
        <v>4</v>
      </c>
      <c r="K5" s="558" t="s">
        <v>5</v>
      </c>
      <c r="L5" s="559" t="s">
        <v>92</v>
      </c>
      <c r="M5" s="560" t="s">
        <v>89</v>
      </c>
      <c r="N5" s="561" t="s">
        <v>14</v>
      </c>
      <c r="O5" s="562" t="s">
        <v>100</v>
      </c>
      <c r="P5" s="563" t="s">
        <v>89</v>
      </c>
      <c r="Q5" s="564" t="s">
        <v>95</v>
      </c>
      <c r="R5" s="565" t="s">
        <v>89</v>
      </c>
      <c r="S5" s="566" t="s">
        <v>94</v>
      </c>
      <c r="T5" s="566" t="s">
        <v>89</v>
      </c>
      <c r="U5" s="1159"/>
      <c r="V5" s="567" t="s">
        <v>90</v>
      </c>
      <c r="W5" s="565" t="s">
        <v>89</v>
      </c>
      <c r="X5" s="568" t="s">
        <v>90</v>
      </c>
      <c r="Y5" s="569" t="s">
        <v>89</v>
      </c>
      <c r="Z5" s="570" t="s">
        <v>8</v>
      </c>
      <c r="AA5" s="1169"/>
      <c r="AB5" s="571" t="s">
        <v>101</v>
      </c>
      <c r="AC5" s="565" t="s">
        <v>89</v>
      </c>
      <c r="AD5" s="572" t="s">
        <v>18</v>
      </c>
      <c r="AE5" s="573">
        <v>4.4999999999999998E-2</v>
      </c>
      <c r="AF5" s="574">
        <v>0.01</v>
      </c>
      <c r="AG5" s="574" t="s">
        <v>75</v>
      </c>
      <c r="AH5" s="572" t="s">
        <v>67</v>
      </c>
      <c r="AI5" s="572" t="s">
        <v>13</v>
      </c>
      <c r="AJ5" s="575" t="s">
        <v>67</v>
      </c>
      <c r="AK5" s="1174"/>
      <c r="AL5" s="1362"/>
      <c r="AM5" s="1362"/>
      <c r="AN5" s="1362"/>
      <c r="AO5" s="1578"/>
      <c r="AP5" s="576"/>
      <c r="AQ5" s="576" t="s">
        <v>274</v>
      </c>
      <c r="AR5" s="577" t="s">
        <v>233</v>
      </c>
      <c r="AS5"/>
      <c r="AT5" s="1076" t="s">
        <v>323</v>
      </c>
      <c r="AU5" s="1077"/>
      <c r="AV5" s="1077"/>
      <c r="AW5" s="1078"/>
      <c r="AX5"/>
      <c r="AY5"/>
      <c r="AZ5"/>
    </row>
    <row r="6" spans="1:52" ht="69.95" customHeight="1">
      <c r="A6" s="578"/>
      <c r="B6" s="269" t="s">
        <v>11</v>
      </c>
      <c r="C6" s="270"/>
      <c r="D6" s="271"/>
      <c r="E6" s="271"/>
      <c r="F6" s="579"/>
      <c r="G6" s="271"/>
      <c r="H6" s="271"/>
      <c r="I6" s="271"/>
      <c r="J6" s="271"/>
      <c r="K6" s="271"/>
      <c r="L6" s="534"/>
      <c r="M6" s="534"/>
      <c r="N6" s="534"/>
      <c r="O6" s="534"/>
      <c r="P6" s="534"/>
      <c r="Q6" s="580"/>
      <c r="R6" s="581"/>
      <c r="S6" s="580"/>
      <c r="T6" s="534"/>
      <c r="U6" s="534"/>
      <c r="V6" s="582"/>
      <c r="W6" s="534"/>
      <c r="X6" s="534"/>
      <c r="Y6" s="534"/>
      <c r="Z6" s="271"/>
      <c r="AA6" s="534"/>
      <c r="AB6" s="583"/>
      <c r="AC6" s="270"/>
      <c r="AD6" s="270"/>
      <c r="AE6" s="584"/>
      <c r="AF6" s="584"/>
      <c r="AG6" s="584"/>
      <c r="AH6" s="270"/>
      <c r="AI6" s="270"/>
      <c r="AJ6" s="270"/>
      <c r="AK6" s="585"/>
      <c r="AL6" s="585"/>
      <c r="AM6" s="585"/>
      <c r="AN6" s="585"/>
      <c r="AO6" s="586"/>
      <c r="AP6" s="586"/>
      <c r="AQ6" s="321"/>
      <c r="AR6" s="587"/>
      <c r="AS6"/>
      <c r="AT6" s="818" t="s">
        <v>6</v>
      </c>
      <c r="AU6" s="818" t="s">
        <v>3</v>
      </c>
      <c r="AV6" s="818" t="s">
        <v>159</v>
      </c>
      <c r="AW6" s="818" t="s">
        <v>320</v>
      </c>
      <c r="AX6"/>
      <c r="AY6"/>
      <c r="AZ6"/>
    </row>
    <row r="7" spans="1:52" ht="69.95" customHeight="1">
      <c r="A7" s="411">
        <v>1</v>
      </c>
      <c r="B7" s="315" t="s">
        <v>50</v>
      </c>
      <c r="C7" s="789">
        <v>600</v>
      </c>
      <c r="D7" s="316">
        <v>521001</v>
      </c>
      <c r="E7" s="316">
        <v>1</v>
      </c>
      <c r="F7" s="316">
        <v>1</v>
      </c>
      <c r="G7" s="316">
        <v>1</v>
      </c>
      <c r="H7" s="316" t="s">
        <v>6</v>
      </c>
      <c r="I7" s="316" t="s">
        <v>6</v>
      </c>
      <c r="J7" s="316">
        <v>1</v>
      </c>
      <c r="K7" s="316">
        <v>1</v>
      </c>
      <c r="L7" s="316">
        <f t="shared" ref="L7:L39" si="0">SUM(E7:K7)</f>
        <v>5</v>
      </c>
      <c r="M7" s="789">
        <f t="shared" ref="M7:M40" si="1">C7*L7</f>
        <v>3000</v>
      </c>
      <c r="N7" s="790">
        <f>C7/8*35%*10</f>
        <v>262.5</v>
      </c>
      <c r="O7" s="789"/>
      <c r="P7" s="789">
        <f>IF(O7="",0,O7*C7)</f>
        <v>0</v>
      </c>
      <c r="Q7" s="791"/>
      <c r="R7" s="789">
        <f t="shared" ref="R7:R37" si="2">IF(L7=0,0,((N7+M7)/L7/8)*1.55*Q7)</f>
        <v>0</v>
      </c>
      <c r="S7" s="792"/>
      <c r="T7" s="789">
        <f t="shared" ref="T7:T36" si="3">IF(L7=0,0,((M7+N7)/L7/8)*1.55*1.35*S7)</f>
        <v>0</v>
      </c>
      <c r="U7" s="789">
        <f t="shared" ref="U7:U40" si="4">IF((L7+O7)=0,0,(M7+N7+P7+R7+T7))</f>
        <v>3262.5</v>
      </c>
      <c r="V7" s="793">
        <v>1</v>
      </c>
      <c r="W7" s="789">
        <f t="shared" ref="W7:W13" si="5">IF((L7+O7)=0,0,U7/(L7+O7)*V7*2)</f>
        <v>1305</v>
      </c>
      <c r="X7" s="789">
        <v>1</v>
      </c>
      <c r="Y7" s="789">
        <f>IF((L7+O7)=0,0,U7/(L7+O7)*X7*1.75)</f>
        <v>1141.875</v>
      </c>
      <c r="Z7" s="789">
        <f t="shared" ref="Z7:Z37" si="6">W7+U7+Y7</f>
        <v>5709.375</v>
      </c>
      <c r="AA7" s="789">
        <f t="shared" ref="AA7:AA40" si="7">IF((L7+O7)=0,0,Z7/(L7+O7))</f>
        <v>1141.875</v>
      </c>
      <c r="AB7" s="789">
        <v>2</v>
      </c>
      <c r="AC7" s="789">
        <f t="shared" ref="AC7:AC40" si="8">AA7*AB7</f>
        <v>2283.75</v>
      </c>
      <c r="AD7" s="789">
        <f t="shared" ref="AD7:AD25" si="9">(Z7+AC7)</f>
        <v>7993.125</v>
      </c>
      <c r="AE7" s="789">
        <f t="shared" ref="AE7:AE30" si="10">(C7*7*AE$5)</f>
        <v>189</v>
      </c>
      <c r="AF7" s="789">
        <f t="shared" ref="AF7:AF36" si="11">(AD7*AF$5)</f>
        <v>79.931250000000006</v>
      </c>
      <c r="AG7" s="794"/>
      <c r="AH7" s="794"/>
      <c r="AI7" s="794">
        <f t="shared" ref="AI7:AI36" si="12">AD7*1%</f>
        <v>79.931250000000006</v>
      </c>
      <c r="AJ7" s="795"/>
      <c r="AK7" s="317">
        <f t="shared" ref="AK7:AK13" si="13">IF(AD7=0,0,(AD7-AE7-AF7-AG7-AH7-AI7-AJ7))</f>
        <v>7644.2625000000007</v>
      </c>
      <c r="AL7" s="317"/>
      <c r="AM7" s="796">
        <f>10500+20000</f>
        <v>30500</v>
      </c>
      <c r="AN7" s="317"/>
      <c r="AO7" s="1579">
        <f>SUM(AL7:AN7)</f>
        <v>30500</v>
      </c>
      <c r="AP7" s="797">
        <v>522</v>
      </c>
      <c r="AQ7" s="797">
        <f>AK7+AM7+AP7</f>
        <v>38666.262499999997</v>
      </c>
      <c r="AR7" s="216"/>
      <c r="AS7"/>
      <c r="AT7" s="819">
        <f>COUNTIF(E7:K7,"L")</f>
        <v>2</v>
      </c>
      <c r="AU7" s="819">
        <f>COUNTIF(E7:K7,"V")</f>
        <v>0</v>
      </c>
      <c r="AV7" s="819">
        <f>COUNTIF(E7:K7,"RM")</f>
        <v>0</v>
      </c>
      <c r="AW7" s="819">
        <f>COUNTIF(E7:K7,"F")</f>
        <v>0</v>
      </c>
      <c r="AX7"/>
      <c r="AY7"/>
      <c r="AZ7"/>
    </row>
    <row r="8" spans="1:52" ht="69.95" customHeight="1">
      <c r="A8" s="411">
        <f>A7+1</f>
        <v>2</v>
      </c>
      <c r="B8" s="318" t="s">
        <v>84</v>
      </c>
      <c r="C8" s="789">
        <v>600</v>
      </c>
      <c r="D8" s="316">
        <v>521001</v>
      </c>
      <c r="E8" s="316" t="s">
        <v>6</v>
      </c>
      <c r="F8" s="316" t="s">
        <v>6</v>
      </c>
      <c r="G8" s="316">
        <v>1</v>
      </c>
      <c r="H8" s="316">
        <v>1</v>
      </c>
      <c r="I8" s="316">
        <v>1</v>
      </c>
      <c r="J8" s="316">
        <v>1</v>
      </c>
      <c r="K8" s="316">
        <v>1</v>
      </c>
      <c r="L8" s="316">
        <f t="shared" si="0"/>
        <v>5</v>
      </c>
      <c r="M8" s="789">
        <f t="shared" si="1"/>
        <v>3000</v>
      </c>
      <c r="N8" s="789"/>
      <c r="O8" s="789"/>
      <c r="P8" s="789">
        <f>IF(O8="",0,O8*C8)</f>
        <v>0</v>
      </c>
      <c r="Q8" s="791"/>
      <c r="R8" s="789">
        <f t="shared" si="2"/>
        <v>0</v>
      </c>
      <c r="S8" s="792"/>
      <c r="T8" s="789">
        <f t="shared" si="3"/>
        <v>0</v>
      </c>
      <c r="U8" s="789">
        <f t="shared" si="4"/>
        <v>3000</v>
      </c>
      <c r="V8" s="793"/>
      <c r="W8" s="789">
        <f t="shared" si="5"/>
        <v>0</v>
      </c>
      <c r="X8" s="789">
        <v>1</v>
      </c>
      <c r="Y8" s="789">
        <f t="shared" ref="Y8:Y40" si="14">IF((L8+O8)=0,0,U8/(L8+O8)*X8*1.75)</f>
        <v>1050</v>
      </c>
      <c r="Z8" s="789">
        <f t="shared" si="6"/>
        <v>4050</v>
      </c>
      <c r="AA8" s="789">
        <f t="shared" si="7"/>
        <v>810</v>
      </c>
      <c r="AB8" s="789">
        <v>2</v>
      </c>
      <c r="AC8" s="789">
        <f t="shared" si="8"/>
        <v>1620</v>
      </c>
      <c r="AD8" s="789">
        <f t="shared" si="9"/>
        <v>5670</v>
      </c>
      <c r="AE8" s="789">
        <f t="shared" si="10"/>
        <v>189</v>
      </c>
      <c r="AF8" s="789">
        <f t="shared" si="11"/>
        <v>56.7</v>
      </c>
      <c r="AG8" s="794"/>
      <c r="AH8" s="798"/>
      <c r="AI8" s="794">
        <f t="shared" si="12"/>
        <v>56.7</v>
      </c>
      <c r="AJ8" s="795"/>
      <c r="AK8" s="317">
        <f t="shared" si="13"/>
        <v>5367.6</v>
      </c>
      <c r="AL8" s="317"/>
      <c r="AM8" s="796">
        <v>3000</v>
      </c>
      <c r="AN8" s="317"/>
      <c r="AO8" s="1579">
        <f t="shared" ref="AO8:AO40" si="15">SUM(AL8:AN8)</f>
        <v>3000</v>
      </c>
      <c r="AP8" s="797">
        <v>522</v>
      </c>
      <c r="AQ8" s="797">
        <f>AK8+AM8+AP8</f>
        <v>8889.6</v>
      </c>
      <c r="AR8" s="216"/>
      <c r="AS8"/>
      <c r="AT8" s="819">
        <f>COUNTIF(E8:K8,"L")</f>
        <v>2</v>
      </c>
      <c r="AU8" s="819">
        <f>COUNTIF(E8:K8,"V")</f>
        <v>0</v>
      </c>
      <c r="AV8" s="819">
        <f>COUNTIF(E8:K8,"RM")</f>
        <v>0</v>
      </c>
      <c r="AW8" s="819">
        <f>COUNTIF(E8:K8,"F")</f>
        <v>0</v>
      </c>
      <c r="AX8"/>
      <c r="AY8"/>
      <c r="AZ8"/>
    </row>
    <row r="9" spans="1:52" ht="69.95" customHeight="1">
      <c r="A9" s="411">
        <f t="shared" ref="A9:A40" si="16">A8+1</f>
        <v>3</v>
      </c>
      <c r="B9" s="318" t="s">
        <v>49</v>
      </c>
      <c r="C9" s="789">
        <v>600</v>
      </c>
      <c r="D9" s="316">
        <v>521001</v>
      </c>
      <c r="E9" s="316">
        <v>0.5</v>
      </c>
      <c r="F9" s="316">
        <v>0.5</v>
      </c>
      <c r="G9" s="316">
        <v>0.5</v>
      </c>
      <c r="H9" s="316">
        <v>0.5</v>
      </c>
      <c r="I9" s="316" t="s">
        <v>6</v>
      </c>
      <c r="J9" s="316" t="s">
        <v>6</v>
      </c>
      <c r="K9" s="316">
        <v>0.5</v>
      </c>
      <c r="L9" s="316">
        <f t="shared" si="0"/>
        <v>2.5</v>
      </c>
      <c r="M9" s="789">
        <f t="shared" si="1"/>
        <v>1500</v>
      </c>
      <c r="N9" s="790">
        <f>C9/8*35%*5</f>
        <v>131.25</v>
      </c>
      <c r="O9" s="789"/>
      <c r="P9" s="789">
        <f>IF(O9="",0,O9*C9)</f>
        <v>0</v>
      </c>
      <c r="Q9" s="791"/>
      <c r="R9" s="789">
        <f t="shared" si="2"/>
        <v>0</v>
      </c>
      <c r="S9" s="792"/>
      <c r="T9" s="789">
        <f t="shared" si="3"/>
        <v>0</v>
      </c>
      <c r="U9" s="789">
        <f t="shared" si="4"/>
        <v>1631.25</v>
      </c>
      <c r="V9" s="793">
        <v>0.5</v>
      </c>
      <c r="W9" s="789">
        <f t="shared" si="5"/>
        <v>652.5</v>
      </c>
      <c r="X9" s="789">
        <v>0.5</v>
      </c>
      <c r="Y9" s="789">
        <f t="shared" si="14"/>
        <v>570.9375</v>
      </c>
      <c r="Z9" s="789">
        <f t="shared" si="6"/>
        <v>2854.6875</v>
      </c>
      <c r="AA9" s="789">
        <f t="shared" si="7"/>
        <v>1141.875</v>
      </c>
      <c r="AB9" s="789">
        <v>2</v>
      </c>
      <c r="AC9" s="789">
        <f t="shared" si="8"/>
        <v>2283.75</v>
      </c>
      <c r="AD9" s="789">
        <f t="shared" si="9"/>
        <v>5138.4375</v>
      </c>
      <c r="AE9" s="789">
        <f t="shared" si="10"/>
        <v>189</v>
      </c>
      <c r="AF9" s="789">
        <f t="shared" si="11"/>
        <v>51.384374999999999</v>
      </c>
      <c r="AG9" s="794"/>
      <c r="AH9" s="798"/>
      <c r="AI9" s="794">
        <f t="shared" si="12"/>
        <v>51.384374999999999</v>
      </c>
      <c r="AJ9" s="795"/>
      <c r="AK9" s="317">
        <f t="shared" si="13"/>
        <v>4846.6687500000007</v>
      </c>
      <c r="AL9" s="317"/>
      <c r="AM9" s="796"/>
      <c r="AN9" s="317"/>
      <c r="AO9" s="1579">
        <f t="shared" si="15"/>
        <v>0</v>
      </c>
      <c r="AP9" s="797">
        <v>261</v>
      </c>
      <c r="AQ9" s="797">
        <f>AK9+AM9+AP9</f>
        <v>5107.6687500000007</v>
      </c>
      <c r="AR9" s="216"/>
      <c r="AS9"/>
      <c r="AT9" s="819">
        <f t="shared" ref="AT9:AT67" si="17">COUNTIF(E9:K9,"L")</f>
        <v>2</v>
      </c>
      <c r="AU9" s="819">
        <f t="shared" ref="AU9:AU67" si="18">COUNTIF(E9:K9,"V")</f>
        <v>0</v>
      </c>
      <c r="AV9" s="819">
        <f t="shared" ref="AV9:AV67" si="19">COUNTIF(E9:K9,"RM")</f>
        <v>0</v>
      </c>
      <c r="AW9" s="819">
        <f t="shared" ref="AW9:AW67" si="20">COUNTIF(E9:K9,"F")</f>
        <v>0</v>
      </c>
      <c r="AX9"/>
      <c r="AY9"/>
      <c r="AZ9"/>
    </row>
    <row r="10" spans="1:52" ht="69.95" customHeight="1">
      <c r="A10" s="411">
        <f t="shared" si="16"/>
        <v>4</v>
      </c>
      <c r="B10" s="318" t="s">
        <v>63</v>
      </c>
      <c r="C10" s="789">
        <v>1200</v>
      </c>
      <c r="D10" s="316">
        <v>521001</v>
      </c>
      <c r="E10" s="316">
        <v>1</v>
      </c>
      <c r="F10" s="316">
        <v>1</v>
      </c>
      <c r="G10" s="316">
        <v>1</v>
      </c>
      <c r="H10" s="316">
        <v>1</v>
      </c>
      <c r="I10" s="316" t="s">
        <v>6</v>
      </c>
      <c r="J10" s="316" t="s">
        <v>6</v>
      </c>
      <c r="K10" s="316">
        <v>1</v>
      </c>
      <c r="L10" s="316">
        <f t="shared" si="0"/>
        <v>5</v>
      </c>
      <c r="M10" s="789">
        <f t="shared" si="1"/>
        <v>6000</v>
      </c>
      <c r="N10" s="790">
        <f>C10/8*35%*10</f>
        <v>525</v>
      </c>
      <c r="O10" s="789"/>
      <c r="P10" s="789"/>
      <c r="Q10" s="791"/>
      <c r="R10" s="789">
        <f t="shared" si="2"/>
        <v>0</v>
      </c>
      <c r="S10" s="792"/>
      <c r="T10" s="789">
        <f t="shared" si="3"/>
        <v>0</v>
      </c>
      <c r="U10" s="789">
        <f t="shared" si="4"/>
        <v>6525</v>
      </c>
      <c r="V10" s="793">
        <v>1</v>
      </c>
      <c r="W10" s="789">
        <f t="shared" si="5"/>
        <v>2610</v>
      </c>
      <c r="X10" s="789">
        <v>1</v>
      </c>
      <c r="Y10" s="789">
        <f t="shared" si="14"/>
        <v>2283.75</v>
      </c>
      <c r="Z10" s="789">
        <f t="shared" si="6"/>
        <v>11418.75</v>
      </c>
      <c r="AA10" s="789">
        <f t="shared" si="7"/>
        <v>2283.75</v>
      </c>
      <c r="AB10" s="789">
        <v>2</v>
      </c>
      <c r="AC10" s="789">
        <f t="shared" si="8"/>
        <v>4567.5</v>
      </c>
      <c r="AD10" s="789">
        <f t="shared" si="9"/>
        <v>15986.25</v>
      </c>
      <c r="AE10" s="789">
        <f t="shared" si="10"/>
        <v>378</v>
      </c>
      <c r="AF10" s="789">
        <f t="shared" si="11"/>
        <v>159.86250000000001</v>
      </c>
      <c r="AG10" s="794"/>
      <c r="AH10" s="798"/>
      <c r="AI10" s="794">
        <f t="shared" si="12"/>
        <v>159.86250000000001</v>
      </c>
      <c r="AJ10" s="795"/>
      <c r="AK10" s="317">
        <f t="shared" si="13"/>
        <v>15288.525000000001</v>
      </c>
      <c r="AL10" s="317"/>
      <c r="AM10" s="796"/>
      <c r="AN10" s="317"/>
      <c r="AO10" s="1579">
        <f t="shared" si="15"/>
        <v>0</v>
      </c>
      <c r="AP10" s="797">
        <v>522</v>
      </c>
      <c r="AQ10" s="797">
        <f>AK10+AM10+AP10</f>
        <v>15810.525000000001</v>
      </c>
      <c r="AR10" s="216"/>
      <c r="AS10"/>
      <c r="AT10" s="819">
        <f t="shared" si="17"/>
        <v>2</v>
      </c>
      <c r="AU10" s="819">
        <f t="shared" si="18"/>
        <v>0</v>
      </c>
      <c r="AV10" s="819">
        <f t="shared" si="19"/>
        <v>0</v>
      </c>
      <c r="AW10" s="819">
        <f t="shared" si="20"/>
        <v>0</v>
      </c>
      <c r="AX10"/>
      <c r="AY10"/>
      <c r="AZ10"/>
    </row>
    <row r="11" spans="1:52" ht="69.95" customHeight="1">
      <c r="A11" s="411">
        <f t="shared" si="16"/>
        <v>5</v>
      </c>
      <c r="B11" s="318" t="s">
        <v>40</v>
      </c>
      <c r="C11" s="799">
        <v>600</v>
      </c>
      <c r="D11" s="316">
        <v>611010</v>
      </c>
      <c r="E11" s="316">
        <v>1</v>
      </c>
      <c r="F11" s="316">
        <v>1</v>
      </c>
      <c r="G11" s="316" t="s">
        <v>6</v>
      </c>
      <c r="H11" s="316" t="s">
        <v>6</v>
      </c>
      <c r="I11" s="316">
        <v>1</v>
      </c>
      <c r="J11" s="316">
        <v>1</v>
      </c>
      <c r="K11" s="316">
        <v>1</v>
      </c>
      <c r="L11" s="316">
        <f t="shared" si="0"/>
        <v>5</v>
      </c>
      <c r="M11" s="789">
        <f t="shared" si="1"/>
        <v>3000</v>
      </c>
      <c r="N11" s="789"/>
      <c r="O11" s="792"/>
      <c r="P11" s="789">
        <f>IF(O11="",0,O11*C11)</f>
        <v>0</v>
      </c>
      <c r="Q11" s="791"/>
      <c r="R11" s="789">
        <f t="shared" si="2"/>
        <v>0</v>
      </c>
      <c r="S11" s="792"/>
      <c r="T11" s="789">
        <f t="shared" si="3"/>
        <v>0</v>
      </c>
      <c r="U11" s="789">
        <f t="shared" si="4"/>
        <v>3000</v>
      </c>
      <c r="V11" s="793">
        <v>1</v>
      </c>
      <c r="W11" s="789">
        <f t="shared" si="5"/>
        <v>1200</v>
      </c>
      <c r="X11" s="789">
        <v>1</v>
      </c>
      <c r="Y11" s="789">
        <f t="shared" si="14"/>
        <v>1050</v>
      </c>
      <c r="Z11" s="789">
        <f t="shared" si="6"/>
        <v>5250</v>
      </c>
      <c r="AA11" s="789">
        <f t="shared" si="7"/>
        <v>1050</v>
      </c>
      <c r="AB11" s="789">
        <v>2</v>
      </c>
      <c r="AC11" s="789">
        <f t="shared" si="8"/>
        <v>2100</v>
      </c>
      <c r="AD11" s="789">
        <f t="shared" si="9"/>
        <v>7350</v>
      </c>
      <c r="AE11" s="789">
        <v>0</v>
      </c>
      <c r="AF11" s="789">
        <f t="shared" si="11"/>
        <v>73.5</v>
      </c>
      <c r="AG11" s="794"/>
      <c r="AH11" s="794"/>
      <c r="AI11" s="794">
        <f t="shared" si="12"/>
        <v>73.5</v>
      </c>
      <c r="AJ11" s="795"/>
      <c r="AK11" s="317">
        <f t="shared" si="13"/>
        <v>7203</v>
      </c>
      <c r="AL11" s="317"/>
      <c r="AM11" s="796"/>
      <c r="AN11" s="317"/>
      <c r="AO11" s="1579">
        <f t="shared" si="15"/>
        <v>0</v>
      </c>
      <c r="AP11" s="797">
        <v>522</v>
      </c>
      <c r="AQ11" s="797">
        <f>AK11+AM11+AP11</f>
        <v>7725</v>
      </c>
      <c r="AR11" s="216"/>
      <c r="AS11"/>
      <c r="AT11" s="819">
        <f t="shared" si="17"/>
        <v>2</v>
      </c>
      <c r="AU11" s="819">
        <f t="shared" si="18"/>
        <v>0</v>
      </c>
      <c r="AV11" s="819">
        <f t="shared" si="19"/>
        <v>0</v>
      </c>
      <c r="AW11" s="819">
        <f t="shared" si="20"/>
        <v>0</v>
      </c>
      <c r="AX11"/>
      <c r="AY11"/>
      <c r="AZ11"/>
    </row>
    <row r="12" spans="1:52" ht="69.95" customHeight="1">
      <c r="A12" s="411">
        <f t="shared" si="16"/>
        <v>6</v>
      </c>
      <c r="B12" s="318" t="s">
        <v>88</v>
      </c>
      <c r="C12" s="316">
        <v>654</v>
      </c>
      <c r="D12" s="316">
        <v>611010</v>
      </c>
      <c r="E12" s="316">
        <v>1</v>
      </c>
      <c r="F12" s="316">
        <v>1</v>
      </c>
      <c r="G12" s="316">
        <v>1</v>
      </c>
      <c r="H12" s="316">
        <v>1</v>
      </c>
      <c r="I12" s="316" t="s">
        <v>6</v>
      </c>
      <c r="J12" s="316" t="s">
        <v>6</v>
      </c>
      <c r="K12" s="316">
        <v>1</v>
      </c>
      <c r="L12" s="316">
        <f t="shared" si="0"/>
        <v>5</v>
      </c>
      <c r="M12" s="789">
        <f t="shared" si="1"/>
        <v>3270</v>
      </c>
      <c r="N12" s="789"/>
      <c r="O12" s="792"/>
      <c r="P12" s="789">
        <f>IF(O12="",0,O12*C12)</f>
        <v>0</v>
      </c>
      <c r="Q12" s="791"/>
      <c r="R12" s="789">
        <f t="shared" si="2"/>
        <v>0</v>
      </c>
      <c r="S12" s="792"/>
      <c r="T12" s="789">
        <f t="shared" si="3"/>
        <v>0</v>
      </c>
      <c r="U12" s="789">
        <f t="shared" si="4"/>
        <v>3270</v>
      </c>
      <c r="V12" s="793">
        <v>1</v>
      </c>
      <c r="W12" s="789">
        <f>IF((L12+O12)=0,0,U12/(L12+O12)*V12*2)</f>
        <v>1308</v>
      </c>
      <c r="X12" s="789">
        <v>1</v>
      </c>
      <c r="Y12" s="789">
        <f t="shared" si="14"/>
        <v>1144.5</v>
      </c>
      <c r="Z12" s="789">
        <f t="shared" si="6"/>
        <v>5722.5</v>
      </c>
      <c r="AA12" s="789">
        <f t="shared" si="7"/>
        <v>1144.5</v>
      </c>
      <c r="AB12" s="789">
        <v>2</v>
      </c>
      <c r="AC12" s="789">
        <f t="shared" si="8"/>
        <v>2289</v>
      </c>
      <c r="AD12" s="789">
        <f t="shared" si="9"/>
        <v>8011.5</v>
      </c>
      <c r="AE12" s="789">
        <f t="shared" si="10"/>
        <v>206.01</v>
      </c>
      <c r="AF12" s="789">
        <f t="shared" si="11"/>
        <v>80.114999999999995</v>
      </c>
      <c r="AG12" s="794"/>
      <c r="AH12" s="794"/>
      <c r="AI12" s="794">
        <f t="shared" si="12"/>
        <v>80.114999999999995</v>
      </c>
      <c r="AJ12" s="795"/>
      <c r="AK12" s="317">
        <f t="shared" si="13"/>
        <v>7645.26</v>
      </c>
      <c r="AL12" s="317"/>
      <c r="AM12" s="796">
        <v>130000</v>
      </c>
      <c r="AN12" s="317"/>
      <c r="AO12" s="1579">
        <f t="shared" si="15"/>
        <v>130000</v>
      </c>
      <c r="AP12" s="797">
        <v>522</v>
      </c>
      <c r="AQ12" s="797">
        <f>AK12+AM12+AP12</f>
        <v>138167.26</v>
      </c>
      <c r="AR12" s="216"/>
      <c r="AS12"/>
      <c r="AT12" s="819">
        <f t="shared" si="17"/>
        <v>2</v>
      </c>
      <c r="AU12" s="819">
        <f t="shared" si="18"/>
        <v>0</v>
      </c>
      <c r="AV12" s="819">
        <f t="shared" si="19"/>
        <v>0</v>
      </c>
      <c r="AW12" s="819">
        <f t="shared" si="20"/>
        <v>0</v>
      </c>
      <c r="AX12"/>
      <c r="AY12"/>
      <c r="AZ12"/>
    </row>
    <row r="13" spans="1:52" ht="69.95" customHeight="1">
      <c r="A13" s="411">
        <f t="shared" si="16"/>
        <v>7</v>
      </c>
      <c r="B13" s="318" t="s">
        <v>72</v>
      </c>
      <c r="C13" s="316">
        <v>654</v>
      </c>
      <c r="D13" s="316">
        <v>611010</v>
      </c>
      <c r="E13" s="316">
        <v>1</v>
      </c>
      <c r="F13" s="316">
        <v>1</v>
      </c>
      <c r="G13" s="316" t="s">
        <v>6</v>
      </c>
      <c r="H13" s="316" t="s">
        <v>6</v>
      </c>
      <c r="I13" s="316">
        <v>1</v>
      </c>
      <c r="J13" s="316">
        <v>1</v>
      </c>
      <c r="K13" s="316">
        <v>1</v>
      </c>
      <c r="L13" s="316">
        <f t="shared" si="0"/>
        <v>5</v>
      </c>
      <c r="M13" s="789">
        <f t="shared" si="1"/>
        <v>3270</v>
      </c>
      <c r="N13" s="790">
        <f>C13/8*35%*5</f>
        <v>143.0625</v>
      </c>
      <c r="O13" s="792"/>
      <c r="P13" s="789">
        <f>IF(O13="",0,O13*C13)</f>
        <v>0</v>
      </c>
      <c r="Q13" s="791"/>
      <c r="R13" s="789">
        <f t="shared" si="2"/>
        <v>0</v>
      </c>
      <c r="S13" s="792"/>
      <c r="T13" s="789">
        <f t="shared" si="3"/>
        <v>0</v>
      </c>
      <c r="U13" s="789">
        <f t="shared" si="4"/>
        <v>3413.0625</v>
      </c>
      <c r="V13" s="793">
        <v>1</v>
      </c>
      <c r="W13" s="789">
        <f t="shared" si="5"/>
        <v>1365.2249999999999</v>
      </c>
      <c r="X13" s="789">
        <v>1</v>
      </c>
      <c r="Y13" s="789">
        <f t="shared" si="14"/>
        <v>1194.5718749999999</v>
      </c>
      <c r="Z13" s="789">
        <f t="shared" si="6"/>
        <v>5972.859375</v>
      </c>
      <c r="AA13" s="789">
        <f t="shared" si="7"/>
        <v>1194.5718750000001</v>
      </c>
      <c r="AB13" s="789">
        <v>2</v>
      </c>
      <c r="AC13" s="789">
        <f t="shared" si="8"/>
        <v>2389.1437500000002</v>
      </c>
      <c r="AD13" s="789">
        <f t="shared" si="9"/>
        <v>8362.0031249999993</v>
      </c>
      <c r="AE13" s="789">
        <f t="shared" si="10"/>
        <v>206.01</v>
      </c>
      <c r="AF13" s="789">
        <f t="shared" si="11"/>
        <v>83.620031249999997</v>
      </c>
      <c r="AG13" s="794"/>
      <c r="AH13" s="794"/>
      <c r="AI13" s="794">
        <f t="shared" si="12"/>
        <v>83.620031249999997</v>
      </c>
      <c r="AJ13" s="795"/>
      <c r="AK13" s="317">
        <f t="shared" si="13"/>
        <v>7988.7530624999999</v>
      </c>
      <c r="AL13" s="317"/>
      <c r="AM13" s="796"/>
      <c r="AN13" s="317"/>
      <c r="AO13" s="1579">
        <f t="shared" si="15"/>
        <v>0</v>
      </c>
      <c r="AP13" s="797">
        <v>522</v>
      </c>
      <c r="AQ13" s="797">
        <f>AK13+AM13+AP13</f>
        <v>8510.7530624999999</v>
      </c>
      <c r="AR13" s="216"/>
      <c r="AS13"/>
      <c r="AT13" s="819">
        <f t="shared" si="17"/>
        <v>2</v>
      </c>
      <c r="AU13" s="819">
        <f t="shared" si="18"/>
        <v>0</v>
      </c>
      <c r="AV13" s="819">
        <f t="shared" si="19"/>
        <v>0</v>
      </c>
      <c r="AW13" s="819">
        <f t="shared" si="20"/>
        <v>0</v>
      </c>
      <c r="AX13"/>
      <c r="AY13"/>
      <c r="AZ13"/>
    </row>
    <row r="14" spans="1:52" ht="69.95" customHeight="1">
      <c r="A14" s="411">
        <f t="shared" si="16"/>
        <v>8</v>
      </c>
      <c r="B14" s="318" t="s">
        <v>73</v>
      </c>
      <c r="C14" s="316">
        <v>600</v>
      </c>
      <c r="D14" s="316">
        <v>611010</v>
      </c>
      <c r="E14" s="316">
        <v>1</v>
      </c>
      <c r="F14" s="316">
        <v>1</v>
      </c>
      <c r="G14" s="316">
        <v>1</v>
      </c>
      <c r="H14" s="316">
        <v>1</v>
      </c>
      <c r="I14" s="316" t="s">
        <v>6</v>
      </c>
      <c r="J14" s="316" t="s">
        <v>6</v>
      </c>
      <c r="K14" s="316">
        <v>1</v>
      </c>
      <c r="L14" s="316">
        <f t="shared" si="0"/>
        <v>5</v>
      </c>
      <c r="M14" s="789">
        <f t="shared" si="1"/>
        <v>3000</v>
      </c>
      <c r="N14" s="789"/>
      <c r="O14" s="789"/>
      <c r="P14" s="789">
        <f t="shared" ref="P14:P39" si="21">IF(O14="",0,O14*C14)</f>
        <v>0</v>
      </c>
      <c r="Q14" s="791"/>
      <c r="R14" s="789">
        <f t="shared" si="2"/>
        <v>0</v>
      </c>
      <c r="S14" s="792"/>
      <c r="T14" s="789">
        <f t="shared" si="3"/>
        <v>0</v>
      </c>
      <c r="U14" s="789">
        <f t="shared" si="4"/>
        <v>3000</v>
      </c>
      <c r="V14" s="793">
        <v>1</v>
      </c>
      <c r="W14" s="789">
        <f>IF((L14+O14)=0,0,U14/(L14+O14)*V14*2)</f>
        <v>1200</v>
      </c>
      <c r="X14" s="789">
        <v>1</v>
      </c>
      <c r="Y14" s="789">
        <f t="shared" si="14"/>
        <v>1050</v>
      </c>
      <c r="Z14" s="789">
        <f t="shared" si="6"/>
        <v>5250</v>
      </c>
      <c r="AA14" s="789">
        <f t="shared" si="7"/>
        <v>1050</v>
      </c>
      <c r="AB14" s="789">
        <v>2</v>
      </c>
      <c r="AC14" s="789">
        <f t="shared" si="8"/>
        <v>2100</v>
      </c>
      <c r="AD14" s="789">
        <f t="shared" si="9"/>
        <v>7350</v>
      </c>
      <c r="AE14" s="789">
        <f t="shared" si="10"/>
        <v>189</v>
      </c>
      <c r="AF14" s="789">
        <f t="shared" si="11"/>
        <v>73.5</v>
      </c>
      <c r="AG14" s="794"/>
      <c r="AH14" s="798"/>
      <c r="AI14" s="794">
        <f t="shared" si="12"/>
        <v>73.5</v>
      </c>
      <c r="AJ14" s="795"/>
      <c r="AK14" s="317">
        <f>IF(AD14=0,0,(AD14-AE14-AF14-AG14-AH14-AI14-AJ14))</f>
        <v>7014</v>
      </c>
      <c r="AL14" s="317"/>
      <c r="AM14" s="796">
        <v>3000</v>
      </c>
      <c r="AN14" s="317"/>
      <c r="AO14" s="1579">
        <f t="shared" si="15"/>
        <v>3000</v>
      </c>
      <c r="AP14" s="797">
        <v>522</v>
      </c>
      <c r="AQ14" s="797">
        <f>AK14+AM14+AP14</f>
        <v>10536</v>
      </c>
      <c r="AR14" s="216"/>
      <c r="AS14"/>
      <c r="AT14" s="819">
        <f t="shared" si="17"/>
        <v>2</v>
      </c>
      <c r="AU14" s="819">
        <f t="shared" si="18"/>
        <v>0</v>
      </c>
      <c r="AV14" s="819">
        <f t="shared" si="19"/>
        <v>0</v>
      </c>
      <c r="AW14" s="819">
        <f t="shared" si="20"/>
        <v>0</v>
      </c>
      <c r="AX14"/>
      <c r="AY14"/>
      <c r="AZ14"/>
    </row>
    <row r="15" spans="1:52" ht="69.95" customHeight="1">
      <c r="A15" s="411">
        <f>A14+1</f>
        <v>9</v>
      </c>
      <c r="B15" s="318" t="s">
        <v>56</v>
      </c>
      <c r="C15" s="316">
        <v>654</v>
      </c>
      <c r="D15" s="316">
        <v>611010</v>
      </c>
      <c r="E15" s="316" t="s">
        <v>6</v>
      </c>
      <c r="F15" s="316" t="s">
        <v>6</v>
      </c>
      <c r="G15" s="316">
        <v>1</v>
      </c>
      <c r="H15" s="316">
        <v>1</v>
      </c>
      <c r="I15" s="316">
        <v>1</v>
      </c>
      <c r="J15" s="316">
        <v>1</v>
      </c>
      <c r="K15" s="316">
        <v>1</v>
      </c>
      <c r="L15" s="316">
        <f t="shared" si="0"/>
        <v>5</v>
      </c>
      <c r="M15" s="789">
        <f t="shared" si="1"/>
        <v>3270</v>
      </c>
      <c r="N15" s="789"/>
      <c r="O15" s="792"/>
      <c r="P15" s="789">
        <f t="shared" si="21"/>
        <v>0</v>
      </c>
      <c r="Q15" s="791"/>
      <c r="R15" s="789">
        <f t="shared" si="2"/>
        <v>0</v>
      </c>
      <c r="S15" s="792"/>
      <c r="T15" s="789">
        <f t="shared" si="3"/>
        <v>0</v>
      </c>
      <c r="U15" s="789">
        <f t="shared" si="4"/>
        <v>3270</v>
      </c>
      <c r="V15" s="793"/>
      <c r="W15" s="789">
        <v>0</v>
      </c>
      <c r="X15" s="789">
        <v>1</v>
      </c>
      <c r="Y15" s="789">
        <f t="shared" si="14"/>
        <v>1144.5</v>
      </c>
      <c r="Z15" s="789">
        <f t="shared" si="6"/>
        <v>4414.5</v>
      </c>
      <c r="AA15" s="789">
        <f t="shared" si="7"/>
        <v>882.9</v>
      </c>
      <c r="AB15" s="789">
        <v>2</v>
      </c>
      <c r="AC15" s="789">
        <f t="shared" si="8"/>
        <v>1765.8</v>
      </c>
      <c r="AD15" s="789">
        <f t="shared" si="9"/>
        <v>6180.3</v>
      </c>
      <c r="AE15" s="789">
        <f t="shared" si="10"/>
        <v>206.01</v>
      </c>
      <c r="AF15" s="789">
        <f t="shared" si="11"/>
        <v>61.803000000000004</v>
      </c>
      <c r="AG15" s="794"/>
      <c r="AH15" s="798"/>
      <c r="AI15" s="794">
        <f t="shared" si="12"/>
        <v>61.803000000000004</v>
      </c>
      <c r="AJ15" s="795"/>
      <c r="AK15" s="317">
        <f>IF(AD15=0,0,(AD15-AE15-AF15-AG15-AH15-AI15-AJ15))</f>
        <v>5850.6840000000002</v>
      </c>
      <c r="AL15" s="317"/>
      <c r="AM15" s="796">
        <v>130000</v>
      </c>
      <c r="AN15" s="317"/>
      <c r="AO15" s="1579">
        <f t="shared" si="15"/>
        <v>130000</v>
      </c>
      <c r="AP15" s="797">
        <v>522</v>
      </c>
      <c r="AQ15" s="797">
        <f>AK15+AM15+AP15</f>
        <v>136372.68400000001</v>
      </c>
      <c r="AR15" s="216"/>
      <c r="AS15"/>
      <c r="AT15" s="819">
        <f t="shared" si="17"/>
        <v>2</v>
      </c>
      <c r="AU15" s="819">
        <f t="shared" si="18"/>
        <v>0</v>
      </c>
      <c r="AV15" s="819">
        <f t="shared" si="19"/>
        <v>0</v>
      </c>
      <c r="AW15" s="819">
        <f t="shared" si="20"/>
        <v>0</v>
      </c>
      <c r="AX15"/>
      <c r="AY15"/>
      <c r="AZ15"/>
    </row>
    <row r="16" spans="1:52" ht="69.95" customHeight="1">
      <c r="A16" s="411">
        <f>A15+1</f>
        <v>10</v>
      </c>
      <c r="B16" s="318" t="s">
        <v>77</v>
      </c>
      <c r="C16" s="316">
        <v>600</v>
      </c>
      <c r="D16" s="316">
        <v>521001</v>
      </c>
      <c r="E16" s="316">
        <v>1</v>
      </c>
      <c r="F16" s="316">
        <v>1</v>
      </c>
      <c r="G16" s="316">
        <v>1</v>
      </c>
      <c r="H16" s="316">
        <v>1</v>
      </c>
      <c r="I16" s="316" t="s">
        <v>6</v>
      </c>
      <c r="J16" s="316" t="s">
        <v>6</v>
      </c>
      <c r="K16" s="316">
        <v>1</v>
      </c>
      <c r="L16" s="316">
        <f t="shared" si="0"/>
        <v>5</v>
      </c>
      <c r="M16" s="789">
        <f t="shared" si="1"/>
        <v>3000</v>
      </c>
      <c r="N16" s="789"/>
      <c r="O16" s="789"/>
      <c r="P16" s="789">
        <f t="shared" si="21"/>
        <v>0</v>
      </c>
      <c r="Q16" s="791"/>
      <c r="R16" s="789">
        <f t="shared" si="2"/>
        <v>0</v>
      </c>
      <c r="S16" s="792"/>
      <c r="T16" s="789">
        <f t="shared" si="3"/>
        <v>0</v>
      </c>
      <c r="U16" s="789">
        <f t="shared" si="4"/>
        <v>3000</v>
      </c>
      <c r="V16" s="793">
        <v>1</v>
      </c>
      <c r="W16" s="789">
        <f t="shared" ref="W16:W36" si="22">IF((L16+O16)=0,0,U16/(L16+O16)*V16*2)</f>
        <v>1200</v>
      </c>
      <c r="X16" s="789">
        <v>1</v>
      </c>
      <c r="Y16" s="789">
        <f t="shared" si="14"/>
        <v>1050</v>
      </c>
      <c r="Z16" s="789">
        <f t="shared" si="6"/>
        <v>5250</v>
      </c>
      <c r="AA16" s="789">
        <f t="shared" si="7"/>
        <v>1050</v>
      </c>
      <c r="AB16" s="789">
        <v>2</v>
      </c>
      <c r="AC16" s="789">
        <f t="shared" si="8"/>
        <v>2100</v>
      </c>
      <c r="AD16" s="789">
        <f t="shared" si="9"/>
        <v>7350</v>
      </c>
      <c r="AE16" s="789">
        <f t="shared" si="10"/>
        <v>189</v>
      </c>
      <c r="AF16" s="789">
        <f t="shared" si="11"/>
        <v>73.5</v>
      </c>
      <c r="AG16" s="794"/>
      <c r="AH16" s="798"/>
      <c r="AI16" s="794">
        <f t="shared" si="12"/>
        <v>73.5</v>
      </c>
      <c r="AJ16" s="795"/>
      <c r="AK16" s="317">
        <f>IF(AD16=0,0,(AD16-AE16-AF16-AG16-AH16-AI16-AJ16))</f>
        <v>7014</v>
      </c>
      <c r="AL16" s="317"/>
      <c r="AM16" s="796">
        <v>1500</v>
      </c>
      <c r="AN16" s="317"/>
      <c r="AO16" s="1579">
        <f t="shared" si="15"/>
        <v>1500</v>
      </c>
      <c r="AP16" s="797">
        <v>522</v>
      </c>
      <c r="AQ16" s="797">
        <f>AK16+AM16+AP16</f>
        <v>9036</v>
      </c>
      <c r="AR16" s="216"/>
      <c r="AS16"/>
      <c r="AT16" s="819">
        <f t="shared" si="17"/>
        <v>2</v>
      </c>
      <c r="AU16" s="819">
        <f t="shared" si="18"/>
        <v>0</v>
      </c>
      <c r="AV16" s="819">
        <f t="shared" si="19"/>
        <v>0</v>
      </c>
      <c r="AW16" s="819">
        <f t="shared" si="20"/>
        <v>0</v>
      </c>
      <c r="AX16"/>
      <c r="AY16"/>
      <c r="AZ16"/>
    </row>
    <row r="17" spans="1:52" ht="69.95" customHeight="1">
      <c r="A17" s="411">
        <f t="shared" si="16"/>
        <v>11</v>
      </c>
      <c r="B17" s="315" t="s">
        <v>41</v>
      </c>
      <c r="C17" s="316">
        <v>600</v>
      </c>
      <c r="D17" s="316">
        <v>521001</v>
      </c>
      <c r="E17" s="316">
        <v>1</v>
      </c>
      <c r="F17" s="316">
        <v>1</v>
      </c>
      <c r="G17" s="316" t="s">
        <v>6</v>
      </c>
      <c r="H17" s="316" t="s">
        <v>6</v>
      </c>
      <c r="I17" s="316">
        <v>1</v>
      </c>
      <c r="J17" s="316">
        <v>1</v>
      </c>
      <c r="K17" s="316">
        <v>1</v>
      </c>
      <c r="L17" s="316">
        <f t="shared" si="0"/>
        <v>5</v>
      </c>
      <c r="M17" s="789">
        <f t="shared" si="1"/>
        <v>3000</v>
      </c>
      <c r="N17" s="789"/>
      <c r="O17" s="792"/>
      <c r="P17" s="789">
        <f t="shared" si="21"/>
        <v>0</v>
      </c>
      <c r="Q17" s="791"/>
      <c r="R17" s="789">
        <f t="shared" si="2"/>
        <v>0</v>
      </c>
      <c r="S17" s="792"/>
      <c r="T17" s="789">
        <f t="shared" si="3"/>
        <v>0</v>
      </c>
      <c r="U17" s="789">
        <f t="shared" si="4"/>
        <v>3000</v>
      </c>
      <c r="V17" s="793">
        <v>1</v>
      </c>
      <c r="W17" s="789">
        <f t="shared" si="22"/>
        <v>1200</v>
      </c>
      <c r="X17" s="789">
        <v>1</v>
      </c>
      <c r="Y17" s="789">
        <f t="shared" si="14"/>
        <v>1050</v>
      </c>
      <c r="Z17" s="789">
        <f t="shared" si="6"/>
        <v>5250</v>
      </c>
      <c r="AA17" s="789">
        <f t="shared" si="7"/>
        <v>1050</v>
      </c>
      <c r="AB17" s="789">
        <v>2</v>
      </c>
      <c r="AC17" s="789">
        <f t="shared" si="8"/>
        <v>2100</v>
      </c>
      <c r="AD17" s="789">
        <f t="shared" si="9"/>
        <v>7350</v>
      </c>
      <c r="AE17" s="789">
        <f t="shared" si="10"/>
        <v>189</v>
      </c>
      <c r="AF17" s="789">
        <f t="shared" si="11"/>
        <v>73.5</v>
      </c>
      <c r="AG17" s="794"/>
      <c r="AH17" s="798"/>
      <c r="AI17" s="794">
        <f t="shared" si="12"/>
        <v>73.5</v>
      </c>
      <c r="AJ17" s="795"/>
      <c r="AK17" s="317">
        <f>IF(AD17=0,0,(AD17-AE17-AF17-AG17-AH17-AI17-AJ17))</f>
        <v>7014</v>
      </c>
      <c r="AL17" s="317"/>
      <c r="AM17" s="796">
        <v>5000</v>
      </c>
      <c r="AN17" s="317"/>
      <c r="AO17" s="1579">
        <f t="shared" si="15"/>
        <v>5000</v>
      </c>
      <c r="AP17" s="797">
        <v>522</v>
      </c>
      <c r="AQ17" s="797">
        <f>AK17+AM17+AP17</f>
        <v>12536</v>
      </c>
      <c r="AR17" s="216"/>
      <c r="AS17"/>
      <c r="AT17" s="819">
        <f t="shared" si="17"/>
        <v>2</v>
      </c>
      <c r="AU17" s="819">
        <f t="shared" si="18"/>
        <v>0</v>
      </c>
      <c r="AV17" s="819">
        <f t="shared" si="19"/>
        <v>0</v>
      </c>
      <c r="AW17" s="819">
        <f t="shared" si="20"/>
        <v>0</v>
      </c>
      <c r="AX17"/>
      <c r="AY17"/>
      <c r="AZ17"/>
    </row>
    <row r="18" spans="1:52" ht="69.95" customHeight="1">
      <c r="A18" s="411">
        <f t="shared" si="16"/>
        <v>12</v>
      </c>
      <c r="B18" s="318" t="s">
        <v>42</v>
      </c>
      <c r="C18" s="316">
        <v>720</v>
      </c>
      <c r="D18" s="316">
        <v>521001</v>
      </c>
      <c r="E18" s="316">
        <v>1</v>
      </c>
      <c r="F18" s="316">
        <v>1</v>
      </c>
      <c r="G18" s="316">
        <v>1</v>
      </c>
      <c r="H18" s="316" t="s">
        <v>6</v>
      </c>
      <c r="I18" s="316" t="s">
        <v>6</v>
      </c>
      <c r="J18" s="316">
        <v>1</v>
      </c>
      <c r="K18" s="316">
        <v>1</v>
      </c>
      <c r="L18" s="316">
        <f t="shared" si="0"/>
        <v>5</v>
      </c>
      <c r="M18" s="789">
        <f t="shared" si="1"/>
        <v>3600</v>
      </c>
      <c r="N18" s="792"/>
      <c r="O18" s="792"/>
      <c r="P18" s="789">
        <f t="shared" si="21"/>
        <v>0</v>
      </c>
      <c r="Q18" s="791"/>
      <c r="R18" s="789">
        <f t="shared" si="2"/>
        <v>0</v>
      </c>
      <c r="S18" s="792"/>
      <c r="T18" s="789">
        <f t="shared" si="3"/>
        <v>0</v>
      </c>
      <c r="U18" s="789">
        <f t="shared" si="4"/>
        <v>3600</v>
      </c>
      <c r="V18" s="793">
        <v>1</v>
      </c>
      <c r="W18" s="789">
        <f t="shared" si="22"/>
        <v>1440</v>
      </c>
      <c r="X18" s="789">
        <v>1</v>
      </c>
      <c r="Y18" s="789">
        <f t="shared" si="14"/>
        <v>1260</v>
      </c>
      <c r="Z18" s="789">
        <f t="shared" si="6"/>
        <v>6300</v>
      </c>
      <c r="AA18" s="789">
        <f t="shared" si="7"/>
        <v>1260</v>
      </c>
      <c r="AB18" s="789">
        <v>2</v>
      </c>
      <c r="AC18" s="789">
        <f t="shared" si="8"/>
        <v>2520</v>
      </c>
      <c r="AD18" s="789">
        <f t="shared" si="9"/>
        <v>8820</v>
      </c>
      <c r="AE18" s="789">
        <f t="shared" si="10"/>
        <v>226.79999999999998</v>
      </c>
      <c r="AF18" s="789">
        <f t="shared" si="11"/>
        <v>88.2</v>
      </c>
      <c r="AG18" s="794"/>
      <c r="AH18" s="794"/>
      <c r="AI18" s="794">
        <f t="shared" si="12"/>
        <v>88.2</v>
      </c>
      <c r="AJ18" s="795"/>
      <c r="AK18" s="317">
        <f t="shared" ref="AK18:AK36" si="23">IF(AD18=0,0,(AD18-AE18-AF18-AG18-AH18-AI18-AJ18))</f>
        <v>8416.7999999999993</v>
      </c>
      <c r="AL18" s="317"/>
      <c r="AM18" s="796">
        <v>5000</v>
      </c>
      <c r="AN18" s="317"/>
      <c r="AO18" s="1579">
        <f t="shared" si="15"/>
        <v>5000</v>
      </c>
      <c r="AP18" s="797">
        <v>522</v>
      </c>
      <c r="AQ18" s="797">
        <f>AK18+AM18+AP18</f>
        <v>13938.8</v>
      </c>
      <c r="AR18" s="216"/>
      <c r="AS18"/>
      <c r="AT18" s="819">
        <f t="shared" si="17"/>
        <v>2</v>
      </c>
      <c r="AU18" s="819">
        <f t="shared" si="18"/>
        <v>0</v>
      </c>
      <c r="AV18" s="819">
        <f t="shared" si="19"/>
        <v>0</v>
      </c>
      <c r="AW18" s="819">
        <f t="shared" si="20"/>
        <v>0</v>
      </c>
      <c r="AX18"/>
      <c r="AY18"/>
      <c r="AZ18"/>
    </row>
    <row r="19" spans="1:52" ht="69.95" customHeight="1">
      <c r="A19" s="411">
        <f t="shared" si="16"/>
        <v>13</v>
      </c>
      <c r="B19" s="315" t="s">
        <v>65</v>
      </c>
      <c r="C19" s="316">
        <v>720</v>
      </c>
      <c r="D19" s="316">
        <v>521001</v>
      </c>
      <c r="E19" s="316" t="s">
        <v>3</v>
      </c>
      <c r="F19" s="316" t="s">
        <v>3</v>
      </c>
      <c r="G19" s="316" t="s">
        <v>3</v>
      </c>
      <c r="H19" s="316" t="s">
        <v>3</v>
      </c>
      <c r="I19" s="316" t="s">
        <v>3</v>
      </c>
      <c r="J19" s="316" t="s">
        <v>3</v>
      </c>
      <c r="K19" s="316" t="s">
        <v>3</v>
      </c>
      <c r="L19" s="316">
        <f t="shared" si="0"/>
        <v>0</v>
      </c>
      <c r="M19" s="789">
        <f t="shared" si="1"/>
        <v>0</v>
      </c>
      <c r="N19" s="789"/>
      <c r="O19" s="789"/>
      <c r="P19" s="789">
        <f t="shared" si="21"/>
        <v>0</v>
      </c>
      <c r="Q19" s="791"/>
      <c r="R19" s="789">
        <f t="shared" si="2"/>
        <v>0</v>
      </c>
      <c r="S19" s="792"/>
      <c r="T19" s="789">
        <f t="shared" si="3"/>
        <v>0</v>
      </c>
      <c r="U19" s="789">
        <f t="shared" si="4"/>
        <v>0</v>
      </c>
      <c r="V19" s="793"/>
      <c r="W19" s="789">
        <f t="shared" si="22"/>
        <v>0</v>
      </c>
      <c r="X19" s="789"/>
      <c r="Y19" s="789">
        <f t="shared" si="14"/>
        <v>0</v>
      </c>
      <c r="Z19" s="789">
        <f t="shared" si="6"/>
        <v>0</v>
      </c>
      <c r="AA19" s="789">
        <f t="shared" si="7"/>
        <v>0</v>
      </c>
      <c r="AB19" s="789">
        <v>0</v>
      </c>
      <c r="AC19" s="789">
        <f t="shared" si="8"/>
        <v>0</v>
      </c>
      <c r="AD19" s="789">
        <f t="shared" si="9"/>
        <v>0</v>
      </c>
      <c r="AE19" s="789">
        <v>0</v>
      </c>
      <c r="AF19" s="789">
        <v>0</v>
      </c>
      <c r="AG19" s="794"/>
      <c r="AH19" s="798"/>
      <c r="AI19" s="794">
        <f t="shared" si="12"/>
        <v>0</v>
      </c>
      <c r="AJ19" s="795"/>
      <c r="AK19" s="317">
        <f t="shared" si="23"/>
        <v>0</v>
      </c>
      <c r="AL19" s="317"/>
      <c r="AM19" s="796">
        <v>20545.45</v>
      </c>
      <c r="AN19" s="317"/>
      <c r="AO19" s="1579">
        <f t="shared" si="15"/>
        <v>20545.45</v>
      </c>
      <c r="AP19" s="797">
        <v>0</v>
      </c>
      <c r="AQ19" s="797">
        <f>AK19+AM19+AP19</f>
        <v>20545.45</v>
      </c>
      <c r="AR19" s="216"/>
      <c r="AS19"/>
      <c r="AT19" s="819">
        <f t="shared" si="17"/>
        <v>0</v>
      </c>
      <c r="AU19" s="819">
        <f t="shared" si="18"/>
        <v>7</v>
      </c>
      <c r="AV19" s="819">
        <f t="shared" si="19"/>
        <v>0</v>
      </c>
      <c r="AW19" s="819">
        <f t="shared" si="20"/>
        <v>0</v>
      </c>
      <c r="AX19"/>
      <c r="AY19"/>
      <c r="AZ19"/>
    </row>
    <row r="20" spans="1:52" ht="69.95" customHeight="1">
      <c r="A20" s="411">
        <f t="shared" si="16"/>
        <v>14</v>
      </c>
      <c r="B20" s="315" t="s">
        <v>64</v>
      </c>
      <c r="C20" s="316">
        <v>600</v>
      </c>
      <c r="D20" s="316">
        <v>611010</v>
      </c>
      <c r="E20" s="316" t="s">
        <v>3</v>
      </c>
      <c r="F20" s="316" t="s">
        <v>3</v>
      </c>
      <c r="G20" s="316" t="s">
        <v>3</v>
      </c>
      <c r="H20" s="316" t="s">
        <v>3</v>
      </c>
      <c r="I20" s="316" t="s">
        <v>3</v>
      </c>
      <c r="J20" s="316" t="s">
        <v>3</v>
      </c>
      <c r="K20" s="316" t="s">
        <v>3</v>
      </c>
      <c r="L20" s="316">
        <f t="shared" si="0"/>
        <v>0</v>
      </c>
      <c r="M20" s="789">
        <f t="shared" si="1"/>
        <v>0</v>
      </c>
      <c r="N20" s="792"/>
      <c r="O20" s="792"/>
      <c r="P20" s="789">
        <f t="shared" si="21"/>
        <v>0</v>
      </c>
      <c r="Q20" s="791"/>
      <c r="R20" s="789">
        <f t="shared" si="2"/>
        <v>0</v>
      </c>
      <c r="S20" s="792"/>
      <c r="T20" s="789">
        <f t="shared" si="3"/>
        <v>0</v>
      </c>
      <c r="U20" s="789">
        <f t="shared" si="4"/>
        <v>0</v>
      </c>
      <c r="V20" s="793"/>
      <c r="W20" s="789">
        <f t="shared" si="22"/>
        <v>0</v>
      </c>
      <c r="X20" s="789"/>
      <c r="Y20" s="789">
        <f>IF((L20+O20)=0,0,U20/(L20+O20)*X20*1.75)</f>
        <v>0</v>
      </c>
      <c r="Z20" s="789">
        <f t="shared" si="6"/>
        <v>0</v>
      </c>
      <c r="AA20" s="789">
        <v>0</v>
      </c>
      <c r="AB20" s="789">
        <v>0</v>
      </c>
      <c r="AC20" s="789">
        <v>0</v>
      </c>
      <c r="AD20" s="789">
        <f t="shared" si="9"/>
        <v>0</v>
      </c>
      <c r="AE20" s="789">
        <v>0</v>
      </c>
      <c r="AF20" s="789">
        <f t="shared" si="11"/>
        <v>0</v>
      </c>
      <c r="AG20" s="794"/>
      <c r="AH20" s="794"/>
      <c r="AI20" s="794">
        <f t="shared" si="12"/>
        <v>0</v>
      </c>
      <c r="AJ20" s="795"/>
      <c r="AK20" s="317">
        <f t="shared" si="23"/>
        <v>0</v>
      </c>
      <c r="AL20" s="317"/>
      <c r="AM20" s="796">
        <v>4200</v>
      </c>
      <c r="AN20" s="317"/>
      <c r="AO20" s="1579">
        <f t="shared" si="15"/>
        <v>4200</v>
      </c>
      <c r="AP20" s="797">
        <v>0</v>
      </c>
      <c r="AQ20" s="797">
        <f>AK20+AM20+AP20</f>
        <v>4200</v>
      </c>
      <c r="AR20" s="216"/>
      <c r="AS20"/>
      <c r="AT20" s="819">
        <f t="shared" si="17"/>
        <v>0</v>
      </c>
      <c r="AU20" s="819">
        <f t="shared" si="18"/>
        <v>7</v>
      </c>
      <c r="AV20" s="819">
        <f t="shared" si="19"/>
        <v>0</v>
      </c>
      <c r="AW20" s="819">
        <f t="shared" si="20"/>
        <v>0</v>
      </c>
      <c r="AX20"/>
      <c r="AY20"/>
      <c r="AZ20"/>
    </row>
    <row r="21" spans="1:52" ht="69.95" customHeight="1">
      <c r="A21" s="411">
        <f t="shared" si="16"/>
        <v>15</v>
      </c>
      <c r="B21" s="318" t="s">
        <v>24</v>
      </c>
      <c r="C21" s="316">
        <v>600</v>
      </c>
      <c r="D21" s="316">
        <v>521001</v>
      </c>
      <c r="E21" s="316">
        <v>1</v>
      </c>
      <c r="F21" s="316">
        <v>1</v>
      </c>
      <c r="G21" s="316" t="s">
        <v>6</v>
      </c>
      <c r="H21" s="316" t="s">
        <v>6</v>
      </c>
      <c r="I21" s="316">
        <v>1</v>
      </c>
      <c r="J21" s="316">
        <v>1</v>
      </c>
      <c r="K21" s="316">
        <v>1</v>
      </c>
      <c r="L21" s="316">
        <f t="shared" si="0"/>
        <v>5</v>
      </c>
      <c r="M21" s="789">
        <f t="shared" si="1"/>
        <v>3000</v>
      </c>
      <c r="N21" s="789"/>
      <c r="O21" s="789"/>
      <c r="P21" s="789">
        <f t="shared" si="21"/>
        <v>0</v>
      </c>
      <c r="Q21" s="791"/>
      <c r="R21" s="789">
        <f t="shared" si="2"/>
        <v>0</v>
      </c>
      <c r="S21" s="792"/>
      <c r="T21" s="789">
        <f t="shared" si="3"/>
        <v>0</v>
      </c>
      <c r="U21" s="789">
        <f t="shared" si="4"/>
        <v>3000</v>
      </c>
      <c r="V21" s="793">
        <v>1</v>
      </c>
      <c r="W21" s="789">
        <f t="shared" si="22"/>
        <v>1200</v>
      </c>
      <c r="X21" s="789">
        <v>1</v>
      </c>
      <c r="Y21" s="789">
        <f t="shared" si="14"/>
        <v>1050</v>
      </c>
      <c r="Z21" s="789">
        <f t="shared" si="6"/>
        <v>5250</v>
      </c>
      <c r="AA21" s="789">
        <f t="shared" si="7"/>
        <v>1050</v>
      </c>
      <c r="AB21" s="789">
        <v>2</v>
      </c>
      <c r="AC21" s="789">
        <f t="shared" si="8"/>
        <v>2100</v>
      </c>
      <c r="AD21" s="789">
        <f t="shared" si="9"/>
        <v>7350</v>
      </c>
      <c r="AE21" s="789">
        <f t="shared" si="10"/>
        <v>189</v>
      </c>
      <c r="AF21" s="789">
        <f t="shared" si="11"/>
        <v>73.5</v>
      </c>
      <c r="AG21" s="794"/>
      <c r="AH21" s="798"/>
      <c r="AI21" s="794">
        <f t="shared" si="12"/>
        <v>73.5</v>
      </c>
      <c r="AJ21" s="795"/>
      <c r="AK21" s="317">
        <f t="shared" si="23"/>
        <v>7014</v>
      </c>
      <c r="AL21" s="317"/>
      <c r="AM21" s="796">
        <v>5000</v>
      </c>
      <c r="AN21" s="317"/>
      <c r="AO21" s="1579">
        <f t="shared" si="15"/>
        <v>5000</v>
      </c>
      <c r="AP21" s="797">
        <v>522</v>
      </c>
      <c r="AQ21" s="797">
        <f>AK21+AM21+AP21</f>
        <v>12536</v>
      </c>
      <c r="AR21" s="216"/>
      <c r="AS21"/>
      <c r="AT21" s="819">
        <f t="shared" si="17"/>
        <v>2</v>
      </c>
      <c r="AU21" s="819">
        <f t="shared" si="18"/>
        <v>0</v>
      </c>
      <c r="AV21" s="819">
        <f t="shared" si="19"/>
        <v>0</v>
      </c>
      <c r="AW21" s="819">
        <f t="shared" si="20"/>
        <v>0</v>
      </c>
      <c r="AX21"/>
      <c r="AY21"/>
      <c r="AZ21"/>
    </row>
    <row r="22" spans="1:52" ht="69.95" customHeight="1">
      <c r="A22" s="411">
        <f>A21+1</f>
        <v>16</v>
      </c>
      <c r="B22" s="318" t="s">
        <v>44</v>
      </c>
      <c r="C22" s="316">
        <v>660</v>
      </c>
      <c r="D22" s="316">
        <v>521001</v>
      </c>
      <c r="E22" s="316">
        <v>1</v>
      </c>
      <c r="F22" s="316">
        <v>1</v>
      </c>
      <c r="G22" s="316" t="s">
        <v>6</v>
      </c>
      <c r="H22" s="316" t="s">
        <v>6</v>
      </c>
      <c r="I22" s="316">
        <v>1</v>
      </c>
      <c r="J22" s="316">
        <v>1</v>
      </c>
      <c r="K22" s="316">
        <v>1</v>
      </c>
      <c r="L22" s="316">
        <f t="shared" si="0"/>
        <v>5</v>
      </c>
      <c r="M22" s="789">
        <f t="shared" si="1"/>
        <v>3300</v>
      </c>
      <c r="N22" s="792"/>
      <c r="O22" s="792"/>
      <c r="P22" s="789">
        <f t="shared" si="21"/>
        <v>0</v>
      </c>
      <c r="Q22" s="791"/>
      <c r="R22" s="789">
        <f t="shared" si="2"/>
        <v>0</v>
      </c>
      <c r="S22" s="792"/>
      <c r="T22" s="789">
        <f t="shared" si="3"/>
        <v>0</v>
      </c>
      <c r="U22" s="789">
        <f t="shared" si="4"/>
        <v>3300</v>
      </c>
      <c r="V22" s="793">
        <v>1</v>
      </c>
      <c r="W22" s="789">
        <f t="shared" si="22"/>
        <v>1320</v>
      </c>
      <c r="X22" s="789">
        <v>1</v>
      </c>
      <c r="Y22" s="789">
        <f t="shared" si="14"/>
        <v>1155</v>
      </c>
      <c r="Z22" s="789">
        <f t="shared" si="6"/>
        <v>5775</v>
      </c>
      <c r="AA22" s="789">
        <f t="shared" si="7"/>
        <v>1155</v>
      </c>
      <c r="AB22" s="789">
        <v>2</v>
      </c>
      <c r="AC22" s="789">
        <f t="shared" si="8"/>
        <v>2310</v>
      </c>
      <c r="AD22" s="789">
        <f t="shared" si="9"/>
        <v>8085</v>
      </c>
      <c r="AE22" s="789">
        <f t="shared" si="10"/>
        <v>207.9</v>
      </c>
      <c r="AF22" s="789">
        <f t="shared" si="11"/>
        <v>80.850000000000009</v>
      </c>
      <c r="AG22" s="794"/>
      <c r="AH22" s="798"/>
      <c r="AI22" s="794">
        <f t="shared" si="12"/>
        <v>80.850000000000009</v>
      </c>
      <c r="AJ22" s="795"/>
      <c r="AK22" s="317">
        <f t="shared" si="23"/>
        <v>7715.4</v>
      </c>
      <c r="AL22" s="317"/>
      <c r="AM22" s="796">
        <v>5000</v>
      </c>
      <c r="AN22" s="317"/>
      <c r="AO22" s="1579">
        <f t="shared" si="15"/>
        <v>5000</v>
      </c>
      <c r="AP22" s="797">
        <v>522</v>
      </c>
      <c r="AQ22" s="797">
        <f>AK22+AM22+AP22</f>
        <v>13237.4</v>
      </c>
      <c r="AR22" s="216"/>
      <c r="AS22"/>
      <c r="AT22" s="819">
        <f t="shared" si="17"/>
        <v>2</v>
      </c>
      <c r="AU22" s="819">
        <f t="shared" si="18"/>
        <v>0</v>
      </c>
      <c r="AV22" s="819">
        <f t="shared" si="19"/>
        <v>0</v>
      </c>
      <c r="AW22" s="819">
        <f t="shared" si="20"/>
        <v>0</v>
      </c>
      <c r="AX22"/>
      <c r="AY22"/>
      <c r="AZ22"/>
    </row>
    <row r="23" spans="1:52" ht="69.95" customHeight="1">
      <c r="A23" s="411">
        <f t="shared" si="16"/>
        <v>17</v>
      </c>
      <c r="B23" s="315" t="s">
        <v>46</v>
      </c>
      <c r="C23" s="316">
        <v>654</v>
      </c>
      <c r="D23" s="316">
        <v>521001</v>
      </c>
      <c r="E23" s="316">
        <v>1</v>
      </c>
      <c r="F23" s="316">
        <v>1</v>
      </c>
      <c r="G23" s="316" t="s">
        <v>6</v>
      </c>
      <c r="H23" s="316" t="s">
        <v>6</v>
      </c>
      <c r="I23" s="316">
        <v>1</v>
      </c>
      <c r="J23" s="316">
        <v>1</v>
      </c>
      <c r="K23" s="316">
        <v>1</v>
      </c>
      <c r="L23" s="316">
        <f t="shared" si="0"/>
        <v>5</v>
      </c>
      <c r="M23" s="789">
        <f t="shared" si="1"/>
        <v>3270</v>
      </c>
      <c r="N23" s="789"/>
      <c r="O23" s="789"/>
      <c r="P23" s="789">
        <f t="shared" si="21"/>
        <v>0</v>
      </c>
      <c r="Q23" s="791"/>
      <c r="R23" s="789">
        <f t="shared" si="2"/>
        <v>0</v>
      </c>
      <c r="S23" s="792"/>
      <c r="T23" s="789">
        <f t="shared" si="3"/>
        <v>0</v>
      </c>
      <c r="U23" s="789">
        <f t="shared" si="4"/>
        <v>3270</v>
      </c>
      <c r="V23" s="793">
        <v>1</v>
      </c>
      <c r="W23" s="789">
        <f t="shared" si="22"/>
        <v>1308</v>
      </c>
      <c r="X23" s="789">
        <v>1</v>
      </c>
      <c r="Y23" s="789">
        <f t="shared" si="14"/>
        <v>1144.5</v>
      </c>
      <c r="Z23" s="789">
        <f t="shared" si="6"/>
        <v>5722.5</v>
      </c>
      <c r="AA23" s="789">
        <f t="shared" si="7"/>
        <v>1144.5</v>
      </c>
      <c r="AB23" s="789">
        <v>2</v>
      </c>
      <c r="AC23" s="789">
        <f t="shared" si="8"/>
        <v>2289</v>
      </c>
      <c r="AD23" s="789">
        <f t="shared" si="9"/>
        <v>8011.5</v>
      </c>
      <c r="AE23" s="789">
        <f t="shared" si="10"/>
        <v>206.01</v>
      </c>
      <c r="AF23" s="789">
        <f t="shared" si="11"/>
        <v>80.114999999999995</v>
      </c>
      <c r="AG23" s="794"/>
      <c r="AH23" s="798"/>
      <c r="AI23" s="794">
        <f t="shared" si="12"/>
        <v>80.114999999999995</v>
      </c>
      <c r="AJ23" s="795"/>
      <c r="AK23" s="317">
        <f t="shared" si="23"/>
        <v>7645.26</v>
      </c>
      <c r="AL23" s="317"/>
      <c r="AM23" s="796">
        <f>5000+4000</f>
        <v>9000</v>
      </c>
      <c r="AN23" s="317"/>
      <c r="AO23" s="1579">
        <f t="shared" si="15"/>
        <v>9000</v>
      </c>
      <c r="AP23" s="797">
        <v>522</v>
      </c>
      <c r="AQ23" s="797">
        <f>AK23+AM23+AP23</f>
        <v>17167.260000000002</v>
      </c>
      <c r="AR23" s="216"/>
      <c r="AS23"/>
      <c r="AT23" s="819">
        <f t="shared" si="17"/>
        <v>2</v>
      </c>
      <c r="AU23" s="819">
        <f t="shared" si="18"/>
        <v>0</v>
      </c>
      <c r="AV23" s="819">
        <f t="shared" si="19"/>
        <v>0</v>
      </c>
      <c r="AW23" s="819">
        <f t="shared" si="20"/>
        <v>0</v>
      </c>
      <c r="AX23"/>
      <c r="AY23"/>
      <c r="AZ23"/>
    </row>
    <row r="24" spans="1:52" ht="69.95" customHeight="1">
      <c r="A24" s="411">
        <f t="shared" si="16"/>
        <v>18</v>
      </c>
      <c r="B24" s="315" t="s">
        <v>78</v>
      </c>
      <c r="C24" s="316">
        <v>660</v>
      </c>
      <c r="D24" s="316">
        <v>521001</v>
      </c>
      <c r="E24" s="316">
        <v>1</v>
      </c>
      <c r="F24" s="316">
        <v>1</v>
      </c>
      <c r="G24" s="316">
        <v>1</v>
      </c>
      <c r="H24" s="316">
        <v>1</v>
      </c>
      <c r="I24" s="316">
        <v>1</v>
      </c>
      <c r="J24" s="316" t="s">
        <v>6</v>
      </c>
      <c r="K24" s="316" t="s">
        <v>6</v>
      </c>
      <c r="L24" s="316">
        <f t="shared" si="0"/>
        <v>5</v>
      </c>
      <c r="M24" s="789">
        <f t="shared" si="1"/>
        <v>3300</v>
      </c>
      <c r="N24" s="792"/>
      <c r="O24" s="792"/>
      <c r="P24" s="789">
        <f t="shared" si="21"/>
        <v>0</v>
      </c>
      <c r="Q24" s="791"/>
      <c r="R24" s="789">
        <f t="shared" si="2"/>
        <v>0</v>
      </c>
      <c r="S24" s="792"/>
      <c r="T24" s="789">
        <f t="shared" si="3"/>
        <v>0</v>
      </c>
      <c r="U24" s="789">
        <f t="shared" si="4"/>
        <v>3300</v>
      </c>
      <c r="V24" s="793">
        <v>1</v>
      </c>
      <c r="W24" s="789">
        <f t="shared" si="22"/>
        <v>1320</v>
      </c>
      <c r="X24" s="789"/>
      <c r="Y24" s="789">
        <f t="shared" si="14"/>
        <v>0</v>
      </c>
      <c r="Z24" s="789">
        <f t="shared" si="6"/>
        <v>4620</v>
      </c>
      <c r="AA24" s="789">
        <f t="shared" si="7"/>
        <v>924</v>
      </c>
      <c r="AB24" s="789">
        <v>2</v>
      </c>
      <c r="AC24" s="789">
        <f t="shared" si="8"/>
        <v>1848</v>
      </c>
      <c r="AD24" s="789">
        <f t="shared" si="9"/>
        <v>6468</v>
      </c>
      <c r="AE24" s="789">
        <f t="shared" si="10"/>
        <v>207.9</v>
      </c>
      <c r="AF24" s="789">
        <f t="shared" si="11"/>
        <v>64.680000000000007</v>
      </c>
      <c r="AG24" s="794"/>
      <c r="AH24" s="798"/>
      <c r="AI24" s="794">
        <f t="shared" si="12"/>
        <v>64.680000000000007</v>
      </c>
      <c r="AJ24" s="795"/>
      <c r="AK24" s="317">
        <f t="shared" si="23"/>
        <v>6130.74</v>
      </c>
      <c r="AL24" s="317"/>
      <c r="AM24" s="796"/>
      <c r="AN24" s="317"/>
      <c r="AO24" s="1579">
        <f t="shared" si="15"/>
        <v>0</v>
      </c>
      <c r="AP24" s="797">
        <v>522</v>
      </c>
      <c r="AQ24" s="797">
        <f>AK24+AM24+AP24</f>
        <v>6652.74</v>
      </c>
      <c r="AR24" s="216"/>
      <c r="AS24"/>
      <c r="AT24" s="819">
        <f t="shared" si="17"/>
        <v>2</v>
      </c>
      <c r="AU24" s="819">
        <f t="shared" si="18"/>
        <v>0</v>
      </c>
      <c r="AV24" s="819">
        <f t="shared" si="19"/>
        <v>0</v>
      </c>
      <c r="AW24" s="819">
        <f t="shared" si="20"/>
        <v>0</v>
      </c>
      <c r="AX24"/>
      <c r="AY24"/>
      <c r="AZ24"/>
    </row>
    <row r="25" spans="1:52" ht="69.95" customHeight="1">
      <c r="A25" s="411">
        <f t="shared" si="16"/>
        <v>19</v>
      </c>
      <c r="B25" s="315" t="s">
        <v>48</v>
      </c>
      <c r="C25" s="316">
        <v>600</v>
      </c>
      <c r="D25" s="316">
        <v>611010</v>
      </c>
      <c r="E25" s="316">
        <v>1</v>
      </c>
      <c r="F25" s="316">
        <v>1</v>
      </c>
      <c r="G25" s="316" t="s">
        <v>6</v>
      </c>
      <c r="H25" s="316" t="s">
        <v>6</v>
      </c>
      <c r="I25" s="316">
        <v>1</v>
      </c>
      <c r="J25" s="316">
        <v>1</v>
      </c>
      <c r="K25" s="316">
        <v>1</v>
      </c>
      <c r="L25" s="316">
        <f t="shared" si="0"/>
        <v>5</v>
      </c>
      <c r="M25" s="789">
        <f t="shared" si="1"/>
        <v>3000</v>
      </c>
      <c r="N25" s="789"/>
      <c r="O25" s="789"/>
      <c r="P25" s="789">
        <f t="shared" si="21"/>
        <v>0</v>
      </c>
      <c r="Q25" s="791"/>
      <c r="R25" s="789">
        <f t="shared" si="2"/>
        <v>0</v>
      </c>
      <c r="S25" s="792"/>
      <c r="T25" s="789">
        <f t="shared" si="3"/>
        <v>0</v>
      </c>
      <c r="U25" s="789">
        <f t="shared" si="4"/>
        <v>3000</v>
      </c>
      <c r="V25" s="793">
        <v>1</v>
      </c>
      <c r="W25" s="789">
        <f t="shared" si="22"/>
        <v>1200</v>
      </c>
      <c r="X25" s="789">
        <v>1</v>
      </c>
      <c r="Y25" s="789">
        <f t="shared" si="14"/>
        <v>1050</v>
      </c>
      <c r="Z25" s="789">
        <f t="shared" si="6"/>
        <v>5250</v>
      </c>
      <c r="AA25" s="789">
        <f t="shared" si="7"/>
        <v>1050</v>
      </c>
      <c r="AB25" s="789">
        <v>2</v>
      </c>
      <c r="AC25" s="789">
        <f t="shared" si="8"/>
        <v>2100</v>
      </c>
      <c r="AD25" s="789">
        <f t="shared" si="9"/>
        <v>7350</v>
      </c>
      <c r="AE25" s="789">
        <f t="shared" si="10"/>
        <v>189</v>
      </c>
      <c r="AF25" s="789">
        <f t="shared" si="11"/>
        <v>73.5</v>
      </c>
      <c r="AG25" s="794"/>
      <c r="AH25" s="798"/>
      <c r="AI25" s="794">
        <f t="shared" si="12"/>
        <v>73.5</v>
      </c>
      <c r="AJ25" s="795"/>
      <c r="AK25" s="317">
        <f t="shared" si="23"/>
        <v>7014</v>
      </c>
      <c r="AL25" s="317"/>
      <c r="AM25" s="796"/>
      <c r="AN25" s="317"/>
      <c r="AO25" s="1579">
        <f t="shared" si="15"/>
        <v>0</v>
      </c>
      <c r="AP25" s="797">
        <v>522</v>
      </c>
      <c r="AQ25" s="797">
        <f>AK25+AM25+AP25</f>
        <v>7536</v>
      </c>
      <c r="AR25" s="216"/>
      <c r="AS25"/>
      <c r="AT25" s="819">
        <f t="shared" si="17"/>
        <v>2</v>
      </c>
      <c r="AU25" s="819">
        <f t="shared" si="18"/>
        <v>0</v>
      </c>
      <c r="AV25" s="819">
        <f t="shared" si="19"/>
        <v>0</v>
      </c>
      <c r="AW25" s="819">
        <f t="shared" si="20"/>
        <v>0</v>
      </c>
      <c r="AX25"/>
      <c r="AY25"/>
      <c r="AZ25"/>
    </row>
    <row r="26" spans="1:52" ht="69.95" customHeight="1">
      <c r="A26" s="411">
        <f t="shared" si="16"/>
        <v>20</v>
      </c>
      <c r="B26" s="315" t="s">
        <v>83</v>
      </c>
      <c r="C26" s="316">
        <v>600</v>
      </c>
      <c r="D26" s="316">
        <v>521002</v>
      </c>
      <c r="E26" s="316">
        <v>1</v>
      </c>
      <c r="F26" s="316">
        <v>1</v>
      </c>
      <c r="G26" s="316" t="s">
        <v>6</v>
      </c>
      <c r="H26" s="316" t="s">
        <v>6</v>
      </c>
      <c r="I26" s="316">
        <v>1</v>
      </c>
      <c r="J26" s="316">
        <v>1</v>
      </c>
      <c r="K26" s="316">
        <v>1</v>
      </c>
      <c r="L26" s="316">
        <f t="shared" si="0"/>
        <v>5</v>
      </c>
      <c r="M26" s="789">
        <f t="shared" si="1"/>
        <v>3000</v>
      </c>
      <c r="N26" s="800"/>
      <c r="O26" s="800"/>
      <c r="P26" s="789">
        <f t="shared" si="21"/>
        <v>0</v>
      </c>
      <c r="Q26" s="791"/>
      <c r="R26" s="789">
        <f t="shared" si="2"/>
        <v>0</v>
      </c>
      <c r="S26" s="792"/>
      <c r="T26" s="789">
        <f t="shared" si="3"/>
        <v>0</v>
      </c>
      <c r="U26" s="789">
        <f t="shared" si="4"/>
        <v>3000</v>
      </c>
      <c r="V26" s="793">
        <v>1</v>
      </c>
      <c r="W26" s="789">
        <f t="shared" si="22"/>
        <v>1200</v>
      </c>
      <c r="X26" s="789">
        <v>1</v>
      </c>
      <c r="Y26" s="789">
        <f t="shared" si="14"/>
        <v>1050</v>
      </c>
      <c r="Z26" s="789">
        <f t="shared" si="6"/>
        <v>5250</v>
      </c>
      <c r="AA26" s="789">
        <f t="shared" si="7"/>
        <v>1050</v>
      </c>
      <c r="AB26" s="789">
        <v>2</v>
      </c>
      <c r="AC26" s="789">
        <f t="shared" si="8"/>
        <v>2100</v>
      </c>
      <c r="AD26" s="789">
        <f>(Z26+AC26)</f>
        <v>7350</v>
      </c>
      <c r="AE26" s="789">
        <f t="shared" si="10"/>
        <v>189</v>
      </c>
      <c r="AF26" s="789">
        <f t="shared" si="11"/>
        <v>73.5</v>
      </c>
      <c r="AG26" s="794"/>
      <c r="AH26" s="798"/>
      <c r="AI26" s="794">
        <f t="shared" si="12"/>
        <v>73.5</v>
      </c>
      <c r="AJ26" s="795"/>
      <c r="AK26" s="317">
        <f t="shared" si="23"/>
        <v>7014</v>
      </c>
      <c r="AL26" s="317"/>
      <c r="AM26" s="796"/>
      <c r="AN26" s="317"/>
      <c r="AO26" s="1579">
        <f t="shared" si="15"/>
        <v>0</v>
      </c>
      <c r="AP26" s="797">
        <v>0</v>
      </c>
      <c r="AQ26" s="797">
        <f>AK26+AM26+AP26</f>
        <v>7014</v>
      </c>
      <c r="AR26" s="216"/>
      <c r="AS26"/>
      <c r="AT26" s="819">
        <f t="shared" si="17"/>
        <v>2</v>
      </c>
      <c r="AU26" s="819">
        <f t="shared" si="18"/>
        <v>0</v>
      </c>
      <c r="AV26" s="819">
        <f t="shared" si="19"/>
        <v>0</v>
      </c>
      <c r="AW26" s="819">
        <f t="shared" si="20"/>
        <v>0</v>
      </c>
      <c r="AX26"/>
      <c r="AY26"/>
      <c r="AZ26"/>
    </row>
    <row r="27" spans="1:52" ht="69.95" customHeight="1">
      <c r="A27" s="411">
        <f t="shared" si="16"/>
        <v>21</v>
      </c>
      <c r="B27" s="315" t="s">
        <v>45</v>
      </c>
      <c r="C27" s="316">
        <v>654</v>
      </c>
      <c r="D27" s="316">
        <v>521002</v>
      </c>
      <c r="E27" s="316">
        <v>1</v>
      </c>
      <c r="F27" s="316">
        <v>1</v>
      </c>
      <c r="G27" s="316">
        <v>1</v>
      </c>
      <c r="H27" s="316" t="s">
        <v>6</v>
      </c>
      <c r="I27" s="316" t="s">
        <v>6</v>
      </c>
      <c r="J27" s="316">
        <v>1</v>
      </c>
      <c r="K27" s="316">
        <v>1</v>
      </c>
      <c r="L27" s="316">
        <f t="shared" si="0"/>
        <v>5</v>
      </c>
      <c r="M27" s="789">
        <f t="shared" si="1"/>
        <v>3270</v>
      </c>
      <c r="N27" s="792"/>
      <c r="O27" s="792"/>
      <c r="P27" s="789">
        <f t="shared" si="21"/>
        <v>0</v>
      </c>
      <c r="Q27" s="791"/>
      <c r="R27" s="789">
        <f t="shared" si="2"/>
        <v>0</v>
      </c>
      <c r="S27" s="792"/>
      <c r="T27" s="789">
        <f t="shared" si="3"/>
        <v>0</v>
      </c>
      <c r="U27" s="789">
        <f t="shared" si="4"/>
        <v>3270</v>
      </c>
      <c r="V27" s="793">
        <v>1</v>
      </c>
      <c r="W27" s="789">
        <f t="shared" si="22"/>
        <v>1308</v>
      </c>
      <c r="X27" s="789">
        <v>1</v>
      </c>
      <c r="Y27" s="789">
        <f t="shared" si="14"/>
        <v>1144.5</v>
      </c>
      <c r="Z27" s="789">
        <f t="shared" si="6"/>
        <v>5722.5</v>
      </c>
      <c r="AA27" s="789">
        <f t="shared" si="7"/>
        <v>1144.5</v>
      </c>
      <c r="AB27" s="789">
        <v>2</v>
      </c>
      <c r="AC27" s="789">
        <f t="shared" si="8"/>
        <v>2289</v>
      </c>
      <c r="AD27" s="789">
        <f t="shared" ref="AD27:AD40" si="24">(Z27+AC27)</f>
        <v>8011.5</v>
      </c>
      <c r="AE27" s="789">
        <v>0</v>
      </c>
      <c r="AF27" s="789">
        <f t="shared" si="11"/>
        <v>80.114999999999995</v>
      </c>
      <c r="AG27" s="794"/>
      <c r="AH27" s="794"/>
      <c r="AI27" s="794">
        <f t="shared" si="12"/>
        <v>80.114999999999995</v>
      </c>
      <c r="AJ27" s="795"/>
      <c r="AK27" s="317">
        <f t="shared" si="23"/>
        <v>7851.27</v>
      </c>
      <c r="AL27" s="317"/>
      <c r="AM27" s="796"/>
      <c r="AN27" s="317"/>
      <c r="AO27" s="1579">
        <f t="shared" si="15"/>
        <v>0</v>
      </c>
      <c r="AP27" s="797">
        <v>522</v>
      </c>
      <c r="AQ27" s="797">
        <f>AK27+AM27+AP27</f>
        <v>8373.27</v>
      </c>
      <c r="AR27" s="216"/>
      <c r="AS27"/>
      <c r="AT27" s="819">
        <f t="shared" si="17"/>
        <v>2</v>
      </c>
      <c r="AU27" s="819">
        <f t="shared" si="18"/>
        <v>0</v>
      </c>
      <c r="AV27" s="819">
        <f t="shared" si="19"/>
        <v>0</v>
      </c>
      <c r="AW27" s="819">
        <f t="shared" si="20"/>
        <v>0</v>
      </c>
      <c r="AX27"/>
      <c r="AY27"/>
      <c r="AZ27"/>
    </row>
    <row r="28" spans="1:52" ht="69.95" customHeight="1">
      <c r="A28" s="411">
        <f t="shared" si="16"/>
        <v>22</v>
      </c>
      <c r="B28" s="315" t="s">
        <v>22</v>
      </c>
      <c r="C28" s="316">
        <v>600</v>
      </c>
      <c r="D28" s="316">
        <v>521002</v>
      </c>
      <c r="E28" s="316">
        <v>1</v>
      </c>
      <c r="F28" s="316">
        <v>1</v>
      </c>
      <c r="G28" s="316">
        <v>1</v>
      </c>
      <c r="H28" s="316">
        <v>1</v>
      </c>
      <c r="I28" s="316">
        <v>1</v>
      </c>
      <c r="J28" s="316" t="s">
        <v>6</v>
      </c>
      <c r="K28" s="316" t="s">
        <v>6</v>
      </c>
      <c r="L28" s="316">
        <f t="shared" si="0"/>
        <v>5</v>
      </c>
      <c r="M28" s="789">
        <f t="shared" si="1"/>
        <v>3000</v>
      </c>
      <c r="N28" s="789"/>
      <c r="O28" s="789"/>
      <c r="P28" s="789">
        <f t="shared" si="21"/>
        <v>0</v>
      </c>
      <c r="Q28" s="791"/>
      <c r="R28" s="789">
        <f t="shared" si="2"/>
        <v>0</v>
      </c>
      <c r="S28" s="792"/>
      <c r="T28" s="789">
        <f t="shared" si="3"/>
        <v>0</v>
      </c>
      <c r="U28" s="789">
        <f t="shared" si="4"/>
        <v>3000</v>
      </c>
      <c r="V28" s="793"/>
      <c r="W28" s="789">
        <f t="shared" si="22"/>
        <v>0</v>
      </c>
      <c r="X28" s="789"/>
      <c r="Y28" s="789">
        <f t="shared" si="14"/>
        <v>0</v>
      </c>
      <c r="Z28" s="789">
        <f t="shared" si="6"/>
        <v>3000</v>
      </c>
      <c r="AA28" s="789">
        <f t="shared" si="7"/>
        <v>600</v>
      </c>
      <c r="AB28" s="789">
        <v>2</v>
      </c>
      <c r="AC28" s="789">
        <f t="shared" si="8"/>
        <v>1200</v>
      </c>
      <c r="AD28" s="789">
        <f t="shared" si="24"/>
        <v>4200</v>
      </c>
      <c r="AE28" s="789">
        <f t="shared" si="10"/>
        <v>189</v>
      </c>
      <c r="AF28" s="789">
        <f t="shared" si="11"/>
        <v>42</v>
      </c>
      <c r="AG28" s="794"/>
      <c r="AH28" s="798"/>
      <c r="AI28" s="794">
        <f t="shared" si="12"/>
        <v>42</v>
      </c>
      <c r="AJ28" s="795"/>
      <c r="AK28" s="317">
        <f t="shared" si="23"/>
        <v>3927</v>
      </c>
      <c r="AL28" s="317"/>
      <c r="AM28" s="796"/>
      <c r="AN28" s="317"/>
      <c r="AO28" s="1579">
        <f t="shared" si="15"/>
        <v>0</v>
      </c>
      <c r="AP28" s="797">
        <v>522</v>
      </c>
      <c r="AQ28" s="797">
        <f>AK28+AM28+AP28</f>
        <v>4449</v>
      </c>
      <c r="AR28" s="216"/>
      <c r="AS28"/>
      <c r="AT28" s="819">
        <f t="shared" si="17"/>
        <v>2</v>
      </c>
      <c r="AU28" s="819">
        <f t="shared" si="18"/>
        <v>0</v>
      </c>
      <c r="AV28" s="819">
        <f t="shared" si="19"/>
        <v>0</v>
      </c>
      <c r="AW28" s="819">
        <f t="shared" si="20"/>
        <v>0</v>
      </c>
      <c r="AX28"/>
      <c r="AY28"/>
      <c r="AZ28"/>
    </row>
    <row r="29" spans="1:52" ht="69.95" customHeight="1">
      <c r="A29" s="411">
        <f t="shared" si="16"/>
        <v>23</v>
      </c>
      <c r="B29" s="315" t="s">
        <v>39</v>
      </c>
      <c r="C29" s="316">
        <v>600</v>
      </c>
      <c r="D29" s="316">
        <v>521002</v>
      </c>
      <c r="E29" s="316" t="s">
        <v>159</v>
      </c>
      <c r="F29" s="316" t="s">
        <v>159</v>
      </c>
      <c r="G29" s="316" t="s">
        <v>159</v>
      </c>
      <c r="H29" s="316" t="s">
        <v>159</v>
      </c>
      <c r="I29" s="316" t="s">
        <v>159</v>
      </c>
      <c r="J29" s="316" t="s">
        <v>159</v>
      </c>
      <c r="K29" s="316" t="s">
        <v>159</v>
      </c>
      <c r="L29" s="316">
        <f t="shared" si="0"/>
        <v>0</v>
      </c>
      <c r="M29" s="789">
        <v>0</v>
      </c>
      <c r="N29" s="789"/>
      <c r="O29" s="792">
        <v>7</v>
      </c>
      <c r="P29" s="789">
        <f t="shared" si="21"/>
        <v>4200</v>
      </c>
      <c r="Q29" s="791"/>
      <c r="R29" s="789">
        <f t="shared" si="2"/>
        <v>0</v>
      </c>
      <c r="S29" s="792"/>
      <c r="T29" s="789">
        <f t="shared" si="3"/>
        <v>0</v>
      </c>
      <c r="U29" s="789">
        <f t="shared" si="4"/>
        <v>4200</v>
      </c>
      <c r="V29" s="793"/>
      <c r="W29" s="789">
        <f t="shared" si="22"/>
        <v>0</v>
      </c>
      <c r="X29" s="789"/>
      <c r="Y29" s="789">
        <f t="shared" si="14"/>
        <v>0</v>
      </c>
      <c r="Z29" s="789">
        <f t="shared" si="6"/>
        <v>4200</v>
      </c>
      <c r="AA29" s="789">
        <f t="shared" si="7"/>
        <v>600</v>
      </c>
      <c r="AB29" s="789">
        <v>0</v>
      </c>
      <c r="AC29" s="789">
        <f t="shared" si="8"/>
        <v>0</v>
      </c>
      <c r="AD29" s="789">
        <f t="shared" si="24"/>
        <v>4200</v>
      </c>
      <c r="AE29" s="789">
        <f t="shared" si="10"/>
        <v>189</v>
      </c>
      <c r="AF29" s="789">
        <f t="shared" si="11"/>
        <v>42</v>
      </c>
      <c r="AG29" s="794"/>
      <c r="AH29" s="798"/>
      <c r="AI29" s="794">
        <f t="shared" si="12"/>
        <v>42</v>
      </c>
      <c r="AJ29" s="795"/>
      <c r="AK29" s="317">
        <f t="shared" si="23"/>
        <v>3927</v>
      </c>
      <c r="AL29" s="317"/>
      <c r="AM29" s="796">
        <v>145520</v>
      </c>
      <c r="AN29" s="317"/>
      <c r="AO29" s="1579">
        <f t="shared" si="15"/>
        <v>145520</v>
      </c>
      <c r="AP29" s="797">
        <v>522</v>
      </c>
      <c r="AQ29" s="797">
        <f>AK29+AM29+AP29</f>
        <v>149969</v>
      </c>
      <c r="AR29" s="216"/>
      <c r="AS29"/>
      <c r="AT29" s="819">
        <f t="shared" si="17"/>
        <v>0</v>
      </c>
      <c r="AU29" s="819">
        <f t="shared" si="18"/>
        <v>0</v>
      </c>
      <c r="AV29" s="819">
        <f t="shared" si="19"/>
        <v>7</v>
      </c>
      <c r="AW29" s="819">
        <f t="shared" si="20"/>
        <v>0</v>
      </c>
      <c r="AX29"/>
      <c r="AY29"/>
      <c r="AZ29"/>
    </row>
    <row r="30" spans="1:52" ht="69.95" customHeight="1">
      <c r="A30" s="411">
        <f t="shared" si="16"/>
        <v>24</v>
      </c>
      <c r="B30" s="315" t="s">
        <v>61</v>
      </c>
      <c r="C30" s="316">
        <v>600</v>
      </c>
      <c r="D30" s="316">
        <v>521002</v>
      </c>
      <c r="E30" s="316" t="s">
        <v>6</v>
      </c>
      <c r="F30" s="316" t="s">
        <v>6</v>
      </c>
      <c r="G30" s="316">
        <v>1</v>
      </c>
      <c r="H30" s="316">
        <v>1</v>
      </c>
      <c r="I30" s="316">
        <v>1</v>
      </c>
      <c r="J30" s="316">
        <v>1</v>
      </c>
      <c r="K30" s="316">
        <v>1</v>
      </c>
      <c r="L30" s="316">
        <f t="shared" si="0"/>
        <v>5</v>
      </c>
      <c r="M30" s="789">
        <f t="shared" si="1"/>
        <v>3000</v>
      </c>
      <c r="N30" s="789"/>
      <c r="O30" s="789"/>
      <c r="P30" s="789">
        <f t="shared" si="21"/>
        <v>0</v>
      </c>
      <c r="Q30" s="791"/>
      <c r="R30" s="789">
        <f t="shared" si="2"/>
        <v>0</v>
      </c>
      <c r="S30" s="792"/>
      <c r="T30" s="789">
        <f t="shared" si="3"/>
        <v>0</v>
      </c>
      <c r="U30" s="789">
        <f t="shared" si="4"/>
        <v>3000</v>
      </c>
      <c r="V30" s="793">
        <v>1</v>
      </c>
      <c r="W30" s="789">
        <f t="shared" si="22"/>
        <v>1200</v>
      </c>
      <c r="X30" s="789">
        <v>1</v>
      </c>
      <c r="Y30" s="789">
        <f t="shared" si="14"/>
        <v>1050</v>
      </c>
      <c r="Z30" s="789">
        <f t="shared" si="6"/>
        <v>5250</v>
      </c>
      <c r="AA30" s="789">
        <f t="shared" si="7"/>
        <v>1050</v>
      </c>
      <c r="AB30" s="789">
        <v>2</v>
      </c>
      <c r="AC30" s="789">
        <f t="shared" si="8"/>
        <v>2100</v>
      </c>
      <c r="AD30" s="789">
        <f t="shared" si="24"/>
        <v>7350</v>
      </c>
      <c r="AE30" s="789">
        <f t="shared" si="10"/>
        <v>189</v>
      </c>
      <c r="AF30" s="789">
        <f t="shared" si="11"/>
        <v>73.5</v>
      </c>
      <c r="AG30" s="794"/>
      <c r="AH30" s="798"/>
      <c r="AI30" s="794">
        <f t="shared" si="12"/>
        <v>73.5</v>
      </c>
      <c r="AJ30" s="795"/>
      <c r="AK30" s="317">
        <f t="shared" si="23"/>
        <v>7014</v>
      </c>
      <c r="AL30" s="317"/>
      <c r="AM30" s="796"/>
      <c r="AN30" s="317"/>
      <c r="AO30" s="1579">
        <f t="shared" si="15"/>
        <v>0</v>
      </c>
      <c r="AP30" s="797">
        <v>522</v>
      </c>
      <c r="AQ30" s="797">
        <f>AK30+AM30+AP30</f>
        <v>7536</v>
      </c>
      <c r="AR30" s="216"/>
      <c r="AS30"/>
      <c r="AT30" s="819">
        <f t="shared" si="17"/>
        <v>2</v>
      </c>
      <c r="AU30" s="819">
        <f t="shared" si="18"/>
        <v>0</v>
      </c>
      <c r="AV30" s="819">
        <f t="shared" si="19"/>
        <v>0</v>
      </c>
      <c r="AW30" s="819">
        <f t="shared" si="20"/>
        <v>0</v>
      </c>
      <c r="AX30"/>
      <c r="AY30"/>
      <c r="AZ30"/>
    </row>
    <row r="31" spans="1:52" ht="69.95" customHeight="1">
      <c r="A31" s="411">
        <f t="shared" si="16"/>
        <v>25</v>
      </c>
      <c r="B31" s="315" t="s">
        <v>59</v>
      </c>
      <c r="C31" s="316">
        <v>600</v>
      </c>
      <c r="D31" s="316">
        <v>521002</v>
      </c>
      <c r="E31" s="316" t="s">
        <v>3</v>
      </c>
      <c r="F31" s="316" t="s">
        <v>3</v>
      </c>
      <c r="G31" s="316" t="s">
        <v>3</v>
      </c>
      <c r="H31" s="316" t="s">
        <v>3</v>
      </c>
      <c r="I31" s="316" t="s">
        <v>3</v>
      </c>
      <c r="J31" s="316" t="s">
        <v>3</v>
      </c>
      <c r="K31" s="316" t="s">
        <v>3</v>
      </c>
      <c r="L31" s="316">
        <f t="shared" si="0"/>
        <v>0</v>
      </c>
      <c r="M31" s="789">
        <f t="shared" si="1"/>
        <v>0</v>
      </c>
      <c r="N31" s="790">
        <f>C31*35%*L31</f>
        <v>0</v>
      </c>
      <c r="O31" s="789"/>
      <c r="P31" s="789">
        <f t="shared" si="21"/>
        <v>0</v>
      </c>
      <c r="Q31" s="791"/>
      <c r="R31" s="789">
        <f t="shared" si="2"/>
        <v>0</v>
      </c>
      <c r="S31" s="792"/>
      <c r="T31" s="789">
        <f t="shared" si="3"/>
        <v>0</v>
      </c>
      <c r="U31" s="789">
        <f t="shared" si="4"/>
        <v>0</v>
      </c>
      <c r="V31" s="793"/>
      <c r="W31" s="789">
        <f t="shared" si="22"/>
        <v>0</v>
      </c>
      <c r="X31" s="789"/>
      <c r="Y31" s="789">
        <f t="shared" si="14"/>
        <v>0</v>
      </c>
      <c r="Z31" s="789">
        <f t="shared" si="6"/>
        <v>0</v>
      </c>
      <c r="AA31" s="789">
        <f t="shared" si="7"/>
        <v>0</v>
      </c>
      <c r="AB31" s="789">
        <v>0</v>
      </c>
      <c r="AC31" s="789">
        <f t="shared" si="8"/>
        <v>0</v>
      </c>
      <c r="AD31" s="789">
        <f t="shared" si="24"/>
        <v>0</v>
      </c>
      <c r="AE31" s="789">
        <v>0</v>
      </c>
      <c r="AF31" s="789">
        <f t="shared" si="11"/>
        <v>0</v>
      </c>
      <c r="AG31" s="794"/>
      <c r="AH31" s="798"/>
      <c r="AI31" s="794">
        <f t="shared" si="12"/>
        <v>0</v>
      </c>
      <c r="AJ31" s="795"/>
      <c r="AK31" s="317">
        <f t="shared" si="23"/>
        <v>0</v>
      </c>
      <c r="AL31" s="317"/>
      <c r="AM31" s="796">
        <v>130000</v>
      </c>
      <c r="AN31" s="317"/>
      <c r="AO31" s="1579">
        <f t="shared" si="15"/>
        <v>130000</v>
      </c>
      <c r="AP31" s="797">
        <v>0</v>
      </c>
      <c r="AQ31" s="797">
        <f>AK31+AM31+AP31</f>
        <v>130000</v>
      </c>
      <c r="AR31" s="216"/>
      <c r="AS31"/>
      <c r="AT31" s="819">
        <f t="shared" si="17"/>
        <v>0</v>
      </c>
      <c r="AU31" s="819">
        <f t="shared" si="18"/>
        <v>7</v>
      </c>
      <c r="AV31" s="819">
        <f t="shared" si="19"/>
        <v>0</v>
      </c>
      <c r="AW31" s="819">
        <f t="shared" si="20"/>
        <v>0</v>
      </c>
      <c r="AX31"/>
      <c r="AY31"/>
      <c r="AZ31"/>
    </row>
    <row r="32" spans="1:52" ht="69.95" customHeight="1">
      <c r="A32" s="411">
        <f t="shared" si="16"/>
        <v>26</v>
      </c>
      <c r="B32" s="318" t="s">
        <v>239</v>
      </c>
      <c r="C32" s="316">
        <v>600</v>
      </c>
      <c r="D32" s="316">
        <v>521002</v>
      </c>
      <c r="E32" s="316">
        <v>1</v>
      </c>
      <c r="F32" s="316">
        <v>1</v>
      </c>
      <c r="G32" s="316">
        <v>1</v>
      </c>
      <c r="H32" s="316">
        <v>1</v>
      </c>
      <c r="I32" s="316" t="s">
        <v>6</v>
      </c>
      <c r="J32" s="316" t="s">
        <v>6</v>
      </c>
      <c r="K32" s="316">
        <v>1</v>
      </c>
      <c r="L32" s="316">
        <f t="shared" si="0"/>
        <v>5</v>
      </c>
      <c r="M32" s="789">
        <f t="shared" si="1"/>
        <v>3000</v>
      </c>
      <c r="N32" s="792"/>
      <c r="O32" s="789"/>
      <c r="P32" s="789">
        <f t="shared" si="21"/>
        <v>0</v>
      </c>
      <c r="Q32" s="791"/>
      <c r="R32" s="789">
        <f t="shared" si="2"/>
        <v>0</v>
      </c>
      <c r="S32" s="792"/>
      <c r="T32" s="789">
        <f t="shared" si="3"/>
        <v>0</v>
      </c>
      <c r="U32" s="789">
        <f t="shared" si="4"/>
        <v>3000</v>
      </c>
      <c r="V32" s="793">
        <v>1</v>
      </c>
      <c r="W32" s="789">
        <f t="shared" si="22"/>
        <v>1200</v>
      </c>
      <c r="X32" s="789">
        <v>1</v>
      </c>
      <c r="Y32" s="789">
        <f t="shared" si="14"/>
        <v>1050</v>
      </c>
      <c r="Z32" s="789">
        <f t="shared" si="6"/>
        <v>5250</v>
      </c>
      <c r="AA32" s="789">
        <f t="shared" si="7"/>
        <v>1050</v>
      </c>
      <c r="AB32" s="789">
        <v>2</v>
      </c>
      <c r="AC32" s="789">
        <f t="shared" si="8"/>
        <v>2100</v>
      </c>
      <c r="AD32" s="789">
        <f t="shared" si="24"/>
        <v>7350</v>
      </c>
      <c r="AE32" s="789">
        <v>0</v>
      </c>
      <c r="AF32" s="789">
        <f t="shared" si="11"/>
        <v>73.5</v>
      </c>
      <c r="AG32" s="794"/>
      <c r="AH32" s="798">
        <v>0</v>
      </c>
      <c r="AI32" s="794">
        <f t="shared" si="12"/>
        <v>73.5</v>
      </c>
      <c r="AJ32" s="795"/>
      <c r="AK32" s="317">
        <f t="shared" si="23"/>
        <v>7203</v>
      </c>
      <c r="AL32" s="317"/>
      <c r="AM32" s="796">
        <v>4000</v>
      </c>
      <c r="AN32" s="317"/>
      <c r="AO32" s="1579">
        <f t="shared" si="15"/>
        <v>4000</v>
      </c>
      <c r="AP32" s="797">
        <v>522</v>
      </c>
      <c r="AQ32" s="797">
        <f>AK32+AM32+AP32</f>
        <v>11725</v>
      </c>
      <c r="AR32" s="216"/>
      <c r="AS32"/>
      <c r="AT32" s="819">
        <f t="shared" si="17"/>
        <v>2</v>
      </c>
      <c r="AU32" s="819">
        <f t="shared" si="18"/>
        <v>0</v>
      </c>
      <c r="AV32" s="819">
        <f t="shared" si="19"/>
        <v>0</v>
      </c>
      <c r="AW32" s="819">
        <f t="shared" si="20"/>
        <v>0</v>
      </c>
      <c r="AX32"/>
      <c r="AY32"/>
      <c r="AZ32"/>
    </row>
    <row r="33" spans="1:52" ht="69.95" customHeight="1">
      <c r="A33" s="411">
        <f t="shared" si="16"/>
        <v>27</v>
      </c>
      <c r="B33" s="318" t="s">
        <v>241</v>
      </c>
      <c r="C33" s="316">
        <v>720</v>
      </c>
      <c r="D33" s="316">
        <v>521002</v>
      </c>
      <c r="E33" s="316">
        <v>1</v>
      </c>
      <c r="F33" s="316">
        <v>1</v>
      </c>
      <c r="G33" s="316" t="s">
        <v>6</v>
      </c>
      <c r="H33" s="316" t="s">
        <v>6</v>
      </c>
      <c r="I33" s="316">
        <v>1</v>
      </c>
      <c r="J33" s="316">
        <v>1</v>
      </c>
      <c r="K33" s="316">
        <v>1</v>
      </c>
      <c r="L33" s="316">
        <f t="shared" si="0"/>
        <v>5</v>
      </c>
      <c r="M33" s="789">
        <f t="shared" si="1"/>
        <v>3600</v>
      </c>
      <c r="N33" s="789"/>
      <c r="O33" s="789"/>
      <c r="P33" s="789">
        <f t="shared" si="21"/>
        <v>0</v>
      </c>
      <c r="Q33" s="791"/>
      <c r="R33" s="789">
        <f t="shared" si="2"/>
        <v>0</v>
      </c>
      <c r="S33" s="792"/>
      <c r="T33" s="789">
        <f t="shared" si="3"/>
        <v>0</v>
      </c>
      <c r="U33" s="789">
        <f t="shared" si="4"/>
        <v>3600</v>
      </c>
      <c r="V33" s="793">
        <v>1</v>
      </c>
      <c r="W33" s="789">
        <f t="shared" si="22"/>
        <v>1440</v>
      </c>
      <c r="X33" s="789">
        <v>1</v>
      </c>
      <c r="Y33" s="789">
        <f t="shared" si="14"/>
        <v>1260</v>
      </c>
      <c r="Z33" s="789">
        <f t="shared" si="6"/>
        <v>6300</v>
      </c>
      <c r="AA33" s="789">
        <f t="shared" si="7"/>
        <v>1260</v>
      </c>
      <c r="AB33" s="789">
        <v>2</v>
      </c>
      <c r="AC33" s="789">
        <f t="shared" si="8"/>
        <v>2520</v>
      </c>
      <c r="AD33" s="789">
        <f t="shared" si="24"/>
        <v>8820</v>
      </c>
      <c r="AE33" s="789">
        <f>(C33*7*AE$5)</f>
        <v>226.79999999999998</v>
      </c>
      <c r="AF33" s="789">
        <f t="shared" si="11"/>
        <v>88.2</v>
      </c>
      <c r="AG33" s="794"/>
      <c r="AH33" s="798"/>
      <c r="AI33" s="794">
        <f t="shared" si="12"/>
        <v>88.2</v>
      </c>
      <c r="AJ33" s="795"/>
      <c r="AK33" s="795">
        <f t="shared" si="23"/>
        <v>8416.7999999999993</v>
      </c>
      <c r="AL33" s="795"/>
      <c r="AM33" s="796">
        <f>5000+13759.2</f>
        <v>18759.2</v>
      </c>
      <c r="AN33" s="317"/>
      <c r="AO33" s="1579">
        <f t="shared" si="15"/>
        <v>18759.2</v>
      </c>
      <c r="AP33" s="797">
        <v>0</v>
      </c>
      <c r="AQ33" s="797">
        <f>AK33+AM33+AP33</f>
        <v>27176</v>
      </c>
      <c r="AR33" s="216"/>
      <c r="AS33"/>
      <c r="AT33" s="819">
        <f t="shared" si="17"/>
        <v>2</v>
      </c>
      <c r="AU33" s="819">
        <f t="shared" si="18"/>
        <v>0</v>
      </c>
      <c r="AV33" s="819">
        <f t="shared" si="19"/>
        <v>0</v>
      </c>
      <c r="AW33" s="819">
        <f t="shared" si="20"/>
        <v>0</v>
      </c>
      <c r="AX33"/>
      <c r="AY33"/>
      <c r="AZ33"/>
    </row>
    <row r="34" spans="1:52" ht="69.95" customHeight="1">
      <c r="A34" s="411">
        <f t="shared" si="16"/>
        <v>28</v>
      </c>
      <c r="B34" s="315" t="s">
        <v>242</v>
      </c>
      <c r="C34" s="316">
        <v>720</v>
      </c>
      <c r="D34" s="316">
        <v>521002</v>
      </c>
      <c r="E34" s="316">
        <v>1</v>
      </c>
      <c r="F34" s="316" t="s">
        <v>6</v>
      </c>
      <c r="G34" s="316" t="s">
        <v>6</v>
      </c>
      <c r="H34" s="316">
        <v>1</v>
      </c>
      <c r="I34" s="316">
        <v>1</v>
      </c>
      <c r="J34" s="316">
        <v>1</v>
      </c>
      <c r="K34" s="316">
        <v>1</v>
      </c>
      <c r="L34" s="316">
        <f t="shared" si="0"/>
        <v>5</v>
      </c>
      <c r="M34" s="789">
        <f t="shared" si="1"/>
        <v>3600</v>
      </c>
      <c r="N34" s="789"/>
      <c r="O34" s="789"/>
      <c r="P34" s="789">
        <f t="shared" si="21"/>
        <v>0</v>
      </c>
      <c r="Q34" s="791"/>
      <c r="R34" s="789">
        <f t="shared" si="2"/>
        <v>0</v>
      </c>
      <c r="S34" s="792"/>
      <c r="T34" s="789">
        <f t="shared" si="3"/>
        <v>0</v>
      </c>
      <c r="U34" s="789">
        <f t="shared" si="4"/>
        <v>3600</v>
      </c>
      <c r="V34" s="793"/>
      <c r="W34" s="789">
        <f t="shared" si="22"/>
        <v>0</v>
      </c>
      <c r="X34" s="789">
        <v>1</v>
      </c>
      <c r="Y34" s="789">
        <f t="shared" si="14"/>
        <v>1260</v>
      </c>
      <c r="Z34" s="789">
        <f t="shared" si="6"/>
        <v>4860</v>
      </c>
      <c r="AA34" s="789">
        <f t="shared" si="7"/>
        <v>972</v>
      </c>
      <c r="AB34" s="789">
        <v>2</v>
      </c>
      <c r="AC34" s="789">
        <f t="shared" si="8"/>
        <v>1944</v>
      </c>
      <c r="AD34" s="789">
        <f t="shared" si="24"/>
        <v>6804</v>
      </c>
      <c r="AE34" s="789">
        <v>0</v>
      </c>
      <c r="AF34" s="789">
        <f t="shared" si="11"/>
        <v>68.040000000000006</v>
      </c>
      <c r="AG34" s="794"/>
      <c r="AH34" s="798"/>
      <c r="AI34" s="794">
        <f t="shared" si="12"/>
        <v>68.040000000000006</v>
      </c>
      <c r="AJ34" s="795"/>
      <c r="AK34" s="795">
        <f t="shared" si="23"/>
        <v>6667.92</v>
      </c>
      <c r="AL34" s="795"/>
      <c r="AM34" s="796">
        <f>5000+6000</f>
        <v>11000</v>
      </c>
      <c r="AN34" s="317"/>
      <c r="AO34" s="1579">
        <f t="shared" si="15"/>
        <v>11000</v>
      </c>
      <c r="AP34" s="797">
        <v>522</v>
      </c>
      <c r="AQ34" s="797">
        <f>AK34+AM34+AP34</f>
        <v>18189.919999999998</v>
      </c>
      <c r="AR34" s="216"/>
      <c r="AS34"/>
      <c r="AT34" s="819">
        <f t="shared" si="17"/>
        <v>2</v>
      </c>
      <c r="AU34" s="819">
        <f t="shared" si="18"/>
        <v>0</v>
      </c>
      <c r="AV34" s="819">
        <f t="shared" si="19"/>
        <v>0</v>
      </c>
      <c r="AW34" s="819">
        <f t="shared" si="20"/>
        <v>0</v>
      </c>
      <c r="AX34"/>
      <c r="AY34"/>
      <c r="AZ34"/>
    </row>
    <row r="35" spans="1:52" ht="69.95" customHeight="1">
      <c r="A35" s="411">
        <f t="shared" si="16"/>
        <v>29</v>
      </c>
      <c r="B35" s="315" t="s">
        <v>211</v>
      </c>
      <c r="C35" s="316">
        <v>600</v>
      </c>
      <c r="D35" s="316">
        <v>521002</v>
      </c>
      <c r="E35" s="316" t="s">
        <v>3</v>
      </c>
      <c r="F35" s="316" t="s">
        <v>3</v>
      </c>
      <c r="G35" s="316" t="s">
        <v>3</v>
      </c>
      <c r="H35" s="316" t="s">
        <v>3</v>
      </c>
      <c r="I35" s="316" t="s">
        <v>3</v>
      </c>
      <c r="J35" s="316" t="s">
        <v>3</v>
      </c>
      <c r="K35" s="316" t="s">
        <v>3</v>
      </c>
      <c r="L35" s="316">
        <f t="shared" si="0"/>
        <v>0</v>
      </c>
      <c r="M35" s="789">
        <f t="shared" si="1"/>
        <v>0</v>
      </c>
      <c r="N35" s="790">
        <f>C35/8*35%*10</f>
        <v>262.5</v>
      </c>
      <c r="O35" s="789"/>
      <c r="P35" s="789">
        <f t="shared" si="21"/>
        <v>0</v>
      </c>
      <c r="Q35" s="791"/>
      <c r="R35" s="789">
        <f t="shared" si="2"/>
        <v>0</v>
      </c>
      <c r="S35" s="792"/>
      <c r="T35" s="789">
        <f t="shared" si="3"/>
        <v>0</v>
      </c>
      <c r="U35" s="789">
        <f t="shared" si="4"/>
        <v>0</v>
      </c>
      <c r="V35" s="793"/>
      <c r="W35" s="789">
        <f t="shared" si="22"/>
        <v>0</v>
      </c>
      <c r="X35" s="789"/>
      <c r="Y35" s="789">
        <f t="shared" si="14"/>
        <v>0</v>
      </c>
      <c r="Z35" s="789">
        <f t="shared" si="6"/>
        <v>0</v>
      </c>
      <c r="AA35" s="789">
        <f t="shared" si="7"/>
        <v>0</v>
      </c>
      <c r="AB35" s="789">
        <v>0</v>
      </c>
      <c r="AC35" s="789">
        <f t="shared" si="8"/>
        <v>0</v>
      </c>
      <c r="AD35" s="789">
        <f t="shared" si="24"/>
        <v>0</v>
      </c>
      <c r="AE35" s="789">
        <v>0</v>
      </c>
      <c r="AF35" s="789">
        <v>0</v>
      </c>
      <c r="AG35" s="794"/>
      <c r="AH35" s="798"/>
      <c r="AI35" s="794">
        <f t="shared" si="12"/>
        <v>0</v>
      </c>
      <c r="AJ35" s="795"/>
      <c r="AK35" s="795">
        <f t="shared" si="23"/>
        <v>0</v>
      </c>
      <c r="AL35" s="795"/>
      <c r="AM35" s="795">
        <v>93517</v>
      </c>
      <c r="AN35" s="317"/>
      <c r="AO35" s="1579">
        <f t="shared" si="15"/>
        <v>93517</v>
      </c>
      <c r="AP35" s="797">
        <v>0</v>
      </c>
      <c r="AQ35" s="797">
        <f>AK35+AM35+AP35</f>
        <v>93517</v>
      </c>
      <c r="AR35" s="216"/>
      <c r="AS35"/>
      <c r="AT35" s="819">
        <f t="shared" si="17"/>
        <v>0</v>
      </c>
      <c r="AU35" s="819">
        <f t="shared" si="18"/>
        <v>7</v>
      </c>
      <c r="AV35" s="819">
        <f t="shared" si="19"/>
        <v>0</v>
      </c>
      <c r="AW35" s="819">
        <f t="shared" si="20"/>
        <v>0</v>
      </c>
      <c r="AX35"/>
      <c r="AY35"/>
      <c r="AZ35"/>
    </row>
    <row r="36" spans="1:52" ht="69.95" customHeight="1">
      <c r="A36" s="411">
        <f t="shared" si="16"/>
        <v>30</v>
      </c>
      <c r="B36" s="315" t="s">
        <v>255</v>
      </c>
      <c r="C36" s="316">
        <v>600</v>
      </c>
      <c r="D36" s="316">
        <v>521002</v>
      </c>
      <c r="E36" s="316">
        <v>1</v>
      </c>
      <c r="F36" s="316">
        <v>1</v>
      </c>
      <c r="G36" s="316">
        <v>1</v>
      </c>
      <c r="H36" s="316" t="s">
        <v>6</v>
      </c>
      <c r="I36" s="316" t="s">
        <v>6</v>
      </c>
      <c r="J36" s="316">
        <v>1</v>
      </c>
      <c r="K36" s="316">
        <v>1</v>
      </c>
      <c r="L36" s="316">
        <f t="shared" si="0"/>
        <v>5</v>
      </c>
      <c r="M36" s="789">
        <f t="shared" si="1"/>
        <v>3000</v>
      </c>
      <c r="N36" s="790">
        <f>C36*35%*L36</f>
        <v>1050</v>
      </c>
      <c r="O36" s="789"/>
      <c r="P36" s="789">
        <f t="shared" si="21"/>
        <v>0</v>
      </c>
      <c r="Q36" s="791"/>
      <c r="R36" s="789">
        <f t="shared" si="2"/>
        <v>0</v>
      </c>
      <c r="S36" s="792"/>
      <c r="T36" s="789">
        <f t="shared" si="3"/>
        <v>0</v>
      </c>
      <c r="U36" s="789">
        <f t="shared" si="4"/>
        <v>4050</v>
      </c>
      <c r="V36" s="793">
        <v>1</v>
      </c>
      <c r="W36" s="789">
        <f t="shared" si="22"/>
        <v>1620</v>
      </c>
      <c r="X36" s="789">
        <v>1</v>
      </c>
      <c r="Y36" s="789">
        <f t="shared" si="14"/>
        <v>1417.5</v>
      </c>
      <c r="Z36" s="789">
        <f t="shared" si="6"/>
        <v>7087.5</v>
      </c>
      <c r="AA36" s="789">
        <f t="shared" si="7"/>
        <v>1417.5</v>
      </c>
      <c r="AB36" s="789">
        <v>2</v>
      </c>
      <c r="AC36" s="789">
        <f t="shared" si="8"/>
        <v>2835</v>
      </c>
      <c r="AD36" s="789">
        <f t="shared" si="24"/>
        <v>9922.5</v>
      </c>
      <c r="AE36" s="789">
        <f>(C36*7*AE$5)</f>
        <v>189</v>
      </c>
      <c r="AF36" s="789">
        <f t="shared" si="11"/>
        <v>99.225000000000009</v>
      </c>
      <c r="AG36" s="795"/>
      <c r="AH36" s="798"/>
      <c r="AI36" s="794">
        <f t="shared" si="12"/>
        <v>99.225000000000009</v>
      </c>
      <c r="AJ36" s="795"/>
      <c r="AK36" s="795">
        <f t="shared" si="23"/>
        <v>9535.0499999999993</v>
      </c>
      <c r="AL36" s="795"/>
      <c r="AM36" s="795">
        <v>3000</v>
      </c>
      <c r="AN36" s="317"/>
      <c r="AO36" s="1579">
        <f t="shared" si="15"/>
        <v>3000</v>
      </c>
      <c r="AP36" s="797">
        <v>522</v>
      </c>
      <c r="AQ36" s="797">
        <f>AK36+AM36+AP36</f>
        <v>13057.05</v>
      </c>
      <c r="AR36" s="216"/>
      <c r="AS36"/>
      <c r="AT36" s="819">
        <f t="shared" si="17"/>
        <v>2</v>
      </c>
      <c r="AU36" s="819">
        <f t="shared" si="18"/>
        <v>0</v>
      </c>
      <c r="AV36" s="819">
        <f t="shared" si="19"/>
        <v>0</v>
      </c>
      <c r="AW36" s="819">
        <f t="shared" si="20"/>
        <v>0</v>
      </c>
      <c r="AX36"/>
      <c r="AY36"/>
      <c r="AZ36"/>
    </row>
    <row r="37" spans="1:52" ht="69.95" customHeight="1">
      <c r="A37" s="411">
        <f t="shared" si="16"/>
        <v>31</v>
      </c>
      <c r="B37" s="315" t="s">
        <v>247</v>
      </c>
      <c r="C37" s="316">
        <v>1200</v>
      </c>
      <c r="D37" s="316">
        <v>521002</v>
      </c>
      <c r="E37" s="316" t="s">
        <v>6</v>
      </c>
      <c r="F37" s="316" t="s">
        <v>6</v>
      </c>
      <c r="G37" s="316">
        <v>1</v>
      </c>
      <c r="H37" s="316">
        <v>1</v>
      </c>
      <c r="I37" s="316">
        <v>1</v>
      </c>
      <c r="J37" s="316">
        <v>1</v>
      </c>
      <c r="K37" s="316">
        <v>1</v>
      </c>
      <c r="L37" s="316">
        <f t="shared" si="0"/>
        <v>5</v>
      </c>
      <c r="M37" s="789">
        <f t="shared" si="1"/>
        <v>6000</v>
      </c>
      <c r="N37" s="790">
        <f>C37/8*35%*10</f>
        <v>525</v>
      </c>
      <c r="O37" s="789"/>
      <c r="P37" s="789">
        <f t="shared" si="21"/>
        <v>0</v>
      </c>
      <c r="Q37" s="791"/>
      <c r="R37" s="789">
        <f t="shared" si="2"/>
        <v>0</v>
      </c>
      <c r="S37" s="792"/>
      <c r="T37" s="789">
        <f>IF(L37=0,0,((M37+N37)/L37/8)*1.55*1.35*S37)</f>
        <v>0</v>
      </c>
      <c r="U37" s="789">
        <f t="shared" si="4"/>
        <v>6525</v>
      </c>
      <c r="V37" s="793"/>
      <c r="W37" s="789">
        <f>IF((L37+O37)=0,0,U37/(L37+O37)*V37*2)</f>
        <v>0</v>
      </c>
      <c r="X37" s="789">
        <v>1</v>
      </c>
      <c r="Y37" s="789">
        <f t="shared" si="14"/>
        <v>2283.75</v>
      </c>
      <c r="Z37" s="789">
        <f t="shared" si="6"/>
        <v>8808.75</v>
      </c>
      <c r="AA37" s="789">
        <f t="shared" si="7"/>
        <v>1761.75</v>
      </c>
      <c r="AB37" s="789">
        <v>2</v>
      </c>
      <c r="AC37" s="789">
        <f t="shared" si="8"/>
        <v>3523.5</v>
      </c>
      <c r="AD37" s="789">
        <f t="shared" si="24"/>
        <v>12332.25</v>
      </c>
      <c r="AE37" s="789">
        <f>(C37*7*AE$5)</f>
        <v>378</v>
      </c>
      <c r="AF37" s="789">
        <f>(AD37*AF$5)</f>
        <v>123.32250000000001</v>
      </c>
      <c r="AG37" s="794"/>
      <c r="AH37" s="798"/>
      <c r="AI37" s="798"/>
      <c r="AJ37" s="801"/>
      <c r="AK37" s="795">
        <f>IF(AD37=0,0,(AD37-AE37-AF37-AG37-AH37-AI37))</f>
        <v>11830.9275</v>
      </c>
      <c r="AL37" s="795"/>
      <c r="AM37" s="802"/>
      <c r="AN37" s="317"/>
      <c r="AO37" s="1579">
        <f t="shared" si="15"/>
        <v>0</v>
      </c>
      <c r="AP37" s="797">
        <v>522</v>
      </c>
      <c r="AQ37" s="797">
        <f>AK37+AM37+AP37</f>
        <v>12352.9275</v>
      </c>
      <c r="AR37" s="216"/>
      <c r="AS37"/>
      <c r="AT37" s="819">
        <f t="shared" si="17"/>
        <v>2</v>
      </c>
      <c r="AU37" s="819">
        <f t="shared" si="18"/>
        <v>0</v>
      </c>
      <c r="AV37" s="819">
        <f t="shared" si="19"/>
        <v>0</v>
      </c>
      <c r="AW37" s="819">
        <f t="shared" si="20"/>
        <v>0</v>
      </c>
      <c r="AX37"/>
      <c r="AY37"/>
      <c r="AZ37"/>
    </row>
    <row r="38" spans="1:52" ht="69.95" customHeight="1">
      <c r="A38" s="411" t="e">
        <f>#REF!+1</f>
        <v>#REF!</v>
      </c>
      <c r="B38" s="803" t="s">
        <v>25</v>
      </c>
      <c r="C38" s="316">
        <v>600</v>
      </c>
      <c r="D38" s="316">
        <v>521002</v>
      </c>
      <c r="E38" s="316" t="s">
        <v>3</v>
      </c>
      <c r="F38" s="316" t="s">
        <v>3</v>
      </c>
      <c r="G38" s="316" t="s">
        <v>3</v>
      </c>
      <c r="H38" s="316" t="s">
        <v>3</v>
      </c>
      <c r="I38" s="316" t="s">
        <v>3</v>
      </c>
      <c r="J38" s="316" t="s">
        <v>3</v>
      </c>
      <c r="K38" s="316" t="s">
        <v>3</v>
      </c>
      <c r="L38" s="316">
        <f t="shared" si="0"/>
        <v>0</v>
      </c>
      <c r="M38" s="789">
        <f t="shared" si="1"/>
        <v>0</v>
      </c>
      <c r="N38" s="789"/>
      <c r="O38" s="804"/>
      <c r="P38" s="805">
        <f t="shared" si="21"/>
        <v>0</v>
      </c>
      <c r="Q38" s="806"/>
      <c r="R38" s="807">
        <f>IF(L38=0,0,((N38+M38)/L38/8)*1.55*Q38)</f>
        <v>0</v>
      </c>
      <c r="S38" s="804"/>
      <c r="T38" s="807">
        <f>IF(L38=0,0,((M38+N38)/L38/8)*1.55*1.35*S38)</f>
        <v>0</v>
      </c>
      <c r="U38" s="789">
        <f t="shared" si="4"/>
        <v>0</v>
      </c>
      <c r="V38" s="793"/>
      <c r="W38" s="789">
        <f>IF((L38+O38)=0,0,U38/(L38+O38)*V38*2)</f>
        <v>0</v>
      </c>
      <c r="X38" s="789"/>
      <c r="Y38" s="789">
        <f t="shared" si="14"/>
        <v>0</v>
      </c>
      <c r="Z38" s="789">
        <f>W38+U38+Y38</f>
        <v>0</v>
      </c>
      <c r="AA38" s="789">
        <f t="shared" si="7"/>
        <v>0</v>
      </c>
      <c r="AB38" s="789">
        <v>2</v>
      </c>
      <c r="AC38" s="789">
        <f t="shared" si="8"/>
        <v>0</v>
      </c>
      <c r="AD38" s="789">
        <f t="shared" si="24"/>
        <v>0</v>
      </c>
      <c r="AE38" s="789">
        <v>0</v>
      </c>
      <c r="AF38" s="789">
        <f>(AD38*AF$5)</f>
        <v>0</v>
      </c>
      <c r="AG38" s="794"/>
      <c r="AH38" s="798"/>
      <c r="AI38" s="794">
        <f>AD38*1%</f>
        <v>0</v>
      </c>
      <c r="AJ38" s="808"/>
      <c r="AK38" s="317">
        <f>IF(AD38=0,0,(AD38-AE38-AF38-AG38-AH38-AI38-AJ38))</f>
        <v>0</v>
      </c>
      <c r="AL38" s="317"/>
      <c r="AM38" s="795"/>
      <c r="AN38" s="317"/>
      <c r="AO38" s="1579">
        <f t="shared" si="15"/>
        <v>0</v>
      </c>
      <c r="AP38" s="797">
        <v>0</v>
      </c>
      <c r="AQ38" s="797">
        <f>AK38+AM38+AP38</f>
        <v>0</v>
      </c>
      <c r="AR38" s="216"/>
      <c r="AS38"/>
      <c r="AT38" s="819">
        <f t="shared" si="17"/>
        <v>0</v>
      </c>
      <c r="AU38" s="819">
        <f t="shared" si="18"/>
        <v>7</v>
      </c>
      <c r="AV38" s="819">
        <f t="shared" si="19"/>
        <v>0</v>
      </c>
      <c r="AW38" s="819">
        <f t="shared" si="20"/>
        <v>0</v>
      </c>
      <c r="AX38"/>
      <c r="AY38"/>
      <c r="AZ38"/>
    </row>
    <row r="39" spans="1:52" ht="69.95" customHeight="1">
      <c r="A39" s="411" t="e">
        <f t="shared" si="16"/>
        <v>#REF!</v>
      </c>
      <c r="B39" s="315" t="s">
        <v>79</v>
      </c>
      <c r="C39" s="316">
        <v>600</v>
      </c>
      <c r="D39" s="316">
        <v>612010</v>
      </c>
      <c r="E39" s="316">
        <v>1</v>
      </c>
      <c r="F39" s="316">
        <v>1</v>
      </c>
      <c r="G39" s="316" t="s">
        <v>6</v>
      </c>
      <c r="H39" s="316" t="s">
        <v>6</v>
      </c>
      <c r="I39" s="316">
        <v>1</v>
      </c>
      <c r="J39" s="316">
        <v>1</v>
      </c>
      <c r="K39" s="316">
        <v>1</v>
      </c>
      <c r="L39" s="316">
        <f t="shared" si="0"/>
        <v>5</v>
      </c>
      <c r="M39" s="789">
        <f t="shared" si="1"/>
        <v>3000</v>
      </c>
      <c r="N39" s="790">
        <f>L39*C39*35%</f>
        <v>1050</v>
      </c>
      <c r="O39" s="792"/>
      <c r="P39" s="805">
        <f t="shared" si="21"/>
        <v>0</v>
      </c>
      <c r="Q39" s="806"/>
      <c r="R39" s="807">
        <f>IF(L39=0,0,((N39+M39)/L39/8)*1.55*Q39)</f>
        <v>0</v>
      </c>
      <c r="S39" s="804"/>
      <c r="T39" s="807">
        <f>IF(L39=0,0,((M39+N39)/L39/8)*1.55*1.35*S39)</f>
        <v>0</v>
      </c>
      <c r="U39" s="789">
        <f t="shared" si="4"/>
        <v>4050</v>
      </c>
      <c r="V39" s="793">
        <v>1</v>
      </c>
      <c r="W39" s="789">
        <f>IF((L39+O39)=0,0,U39/(L39+O39)*V39*2)</f>
        <v>1620</v>
      </c>
      <c r="X39" s="789">
        <v>1</v>
      </c>
      <c r="Y39" s="789">
        <f t="shared" si="14"/>
        <v>1417.5</v>
      </c>
      <c r="Z39" s="789">
        <f>W39+U39+Y39</f>
        <v>7087.5</v>
      </c>
      <c r="AA39" s="789">
        <f t="shared" si="7"/>
        <v>1417.5</v>
      </c>
      <c r="AB39" s="789">
        <v>2</v>
      </c>
      <c r="AC39" s="789">
        <f t="shared" si="8"/>
        <v>2835</v>
      </c>
      <c r="AD39" s="789">
        <f t="shared" si="24"/>
        <v>9922.5</v>
      </c>
      <c r="AE39" s="789">
        <f>(C39*7*AE$5)</f>
        <v>189</v>
      </c>
      <c r="AF39" s="789">
        <f>(AD39*AF$5)</f>
        <v>99.225000000000009</v>
      </c>
      <c r="AG39" s="794"/>
      <c r="AH39" s="798"/>
      <c r="AI39" s="794">
        <f>AD39*1%</f>
        <v>99.225000000000009</v>
      </c>
      <c r="AJ39" s="808"/>
      <c r="AK39" s="795">
        <f>IF(AD39=0,0,(AD39-AE39-AF39-AG39-AH39-AI39-AJ39))</f>
        <v>9535.0499999999993</v>
      </c>
      <c r="AL39" s="795"/>
      <c r="AM39" s="795"/>
      <c r="AN39" s="317"/>
      <c r="AO39" s="1579">
        <f t="shared" si="15"/>
        <v>0</v>
      </c>
      <c r="AP39" s="797">
        <v>522</v>
      </c>
      <c r="AQ39" s="797">
        <f>AK39+AM39+AP39</f>
        <v>10057.049999999999</v>
      </c>
      <c r="AR39" s="216"/>
      <c r="AS39"/>
      <c r="AT39" s="819">
        <f t="shared" si="17"/>
        <v>2</v>
      </c>
      <c r="AU39" s="819">
        <f t="shared" si="18"/>
        <v>0</v>
      </c>
      <c r="AV39" s="819">
        <f t="shared" si="19"/>
        <v>0</v>
      </c>
      <c r="AW39" s="819">
        <f t="shared" si="20"/>
        <v>0</v>
      </c>
      <c r="AX39"/>
      <c r="AY39"/>
      <c r="AZ39"/>
    </row>
    <row r="40" spans="1:52" ht="69.95" customHeight="1" thickBot="1">
      <c r="A40" s="411" t="e">
        <f t="shared" si="16"/>
        <v>#REF!</v>
      </c>
      <c r="B40" s="315" t="s">
        <v>251</v>
      </c>
      <c r="C40" s="316">
        <v>600</v>
      </c>
      <c r="D40" s="316">
        <v>521002</v>
      </c>
      <c r="E40" s="316">
        <v>1</v>
      </c>
      <c r="F40" s="316">
        <v>1</v>
      </c>
      <c r="G40" s="316" t="s">
        <v>6</v>
      </c>
      <c r="H40" s="316">
        <v>1</v>
      </c>
      <c r="I40" s="316" t="s">
        <v>6</v>
      </c>
      <c r="J40" s="316">
        <v>1</v>
      </c>
      <c r="K40" s="316">
        <v>1</v>
      </c>
      <c r="L40" s="316">
        <f>SUM(E40:K40)</f>
        <v>5</v>
      </c>
      <c r="M40" s="789">
        <f t="shared" si="1"/>
        <v>3000</v>
      </c>
      <c r="N40" s="789">
        <v>0</v>
      </c>
      <c r="O40" s="789"/>
      <c r="P40" s="789">
        <f>IF(O40="",0,O40*C40)</f>
        <v>0</v>
      </c>
      <c r="Q40" s="791"/>
      <c r="R40" s="789">
        <f>IF(L40=0,0,((N40+M40)/L40/8)*1.55*Q40)</f>
        <v>0</v>
      </c>
      <c r="S40" s="792"/>
      <c r="T40" s="789">
        <f>IF(L40=0,0,((M40+N40)/L40/8)*1.55*1.35*S40)</f>
        <v>0</v>
      </c>
      <c r="U40" s="789">
        <f t="shared" si="4"/>
        <v>3000</v>
      </c>
      <c r="V40" s="793">
        <v>1</v>
      </c>
      <c r="W40" s="789">
        <f>IF((L40+O40)=0,0,U40/(L40+O40)*V40*2)</f>
        <v>1200</v>
      </c>
      <c r="X40" s="789">
        <v>1</v>
      </c>
      <c r="Y40" s="789">
        <f t="shared" si="14"/>
        <v>1050</v>
      </c>
      <c r="Z40" s="789">
        <f>W40+U40+Y40</f>
        <v>5250</v>
      </c>
      <c r="AA40" s="789">
        <f t="shared" si="7"/>
        <v>1050</v>
      </c>
      <c r="AB40" s="789">
        <v>2</v>
      </c>
      <c r="AC40" s="789">
        <f t="shared" si="8"/>
        <v>2100</v>
      </c>
      <c r="AD40" s="789">
        <f t="shared" si="24"/>
        <v>7350</v>
      </c>
      <c r="AE40" s="794">
        <f>(C40*7*AE$5)</f>
        <v>189</v>
      </c>
      <c r="AF40" s="789">
        <f>(AD40*AF$5)</f>
        <v>73.5</v>
      </c>
      <c r="AG40" s="794"/>
      <c r="AH40" s="798"/>
      <c r="AI40" s="794">
        <f>AD40*1%</f>
        <v>73.5</v>
      </c>
      <c r="AJ40" s="801"/>
      <c r="AK40" s="809">
        <f>IF(AD40=0,0,(AD40-AE40-AF40-AG40-AH40-AI40))</f>
        <v>7014</v>
      </c>
      <c r="AL40" s="809"/>
      <c r="AM40" s="318">
        <f>4000+266739.28</f>
        <v>270739.28000000003</v>
      </c>
      <c r="AN40" s="809"/>
      <c r="AO40" s="1579">
        <f t="shared" si="15"/>
        <v>270739.28000000003</v>
      </c>
      <c r="AP40" s="797">
        <v>522</v>
      </c>
      <c r="AQ40" s="797">
        <f>AK40+AM40+AP40</f>
        <v>278275.28000000003</v>
      </c>
      <c r="AR40" s="216"/>
      <c r="AS40"/>
      <c r="AT40" s="819">
        <f>COUNTIF(E40:K40,"L")</f>
        <v>2</v>
      </c>
      <c r="AU40" s="819">
        <f t="shared" si="18"/>
        <v>0</v>
      </c>
      <c r="AV40" s="819">
        <f t="shared" si="19"/>
        <v>0</v>
      </c>
      <c r="AW40" s="819">
        <f t="shared" si="20"/>
        <v>0</v>
      </c>
      <c r="AX40"/>
      <c r="AY40"/>
      <c r="AZ40"/>
    </row>
    <row r="41" spans="1:52" ht="69.95" customHeight="1" thickBot="1">
      <c r="A41" s="533"/>
      <c r="B41" s="460"/>
      <c r="C41" s="461"/>
      <c r="D41" s="462"/>
      <c r="E41" s="462"/>
      <c r="F41" s="462"/>
      <c r="G41" s="462"/>
      <c r="H41" s="462"/>
      <c r="I41" s="1165" t="s">
        <v>32</v>
      </c>
      <c r="J41" s="1166"/>
      <c r="K41" s="1166"/>
      <c r="L41" s="1167"/>
      <c r="M41" s="588">
        <f>SUM(M7:M40)</f>
        <v>92250</v>
      </c>
      <c r="N41" s="455">
        <f>SUM(N7:N40)</f>
        <v>3949.3125</v>
      </c>
      <c r="O41" s="455">
        <f>SUM(O7:O40)</f>
        <v>7</v>
      </c>
      <c r="P41" s="455">
        <f>SUM(P7:P40)</f>
        <v>4200</v>
      </c>
      <c r="Q41" s="455">
        <f>SUM(Q40:Q40)</f>
        <v>0</v>
      </c>
      <c r="R41" s="455">
        <f>SUM(R40:R40)</f>
        <v>0</v>
      </c>
      <c r="S41" s="455">
        <f>SUM(S40:S40)</f>
        <v>0</v>
      </c>
      <c r="T41" s="455">
        <f>SUM(T40:T40)</f>
        <v>0</v>
      </c>
      <c r="U41" s="455">
        <f t="shared" ref="U41:AF41" si="25">SUM(U7:U40)</f>
        <v>100136.8125</v>
      </c>
      <c r="V41" s="463">
        <f t="shared" si="25"/>
        <v>22.5</v>
      </c>
      <c r="W41" s="464">
        <f t="shared" si="25"/>
        <v>30616.724999999999</v>
      </c>
      <c r="X41" s="464">
        <f t="shared" si="25"/>
        <v>25.5</v>
      </c>
      <c r="Y41" s="464">
        <f t="shared" si="25"/>
        <v>31372.884375000001</v>
      </c>
      <c r="Z41" s="451">
        <f t="shared" si="25"/>
        <v>162126.421875</v>
      </c>
      <c r="AA41" s="451">
        <f t="shared" si="25"/>
        <v>32756.221874999999</v>
      </c>
      <c r="AB41" s="465">
        <f t="shared" si="25"/>
        <v>58</v>
      </c>
      <c r="AC41" s="466">
        <f t="shared" si="25"/>
        <v>64312.443749999999</v>
      </c>
      <c r="AD41" s="451">
        <f t="shared" si="25"/>
        <v>226438.86562500001</v>
      </c>
      <c r="AE41" s="467">
        <f t="shared" si="25"/>
        <v>5284.44</v>
      </c>
      <c r="AF41" s="467">
        <f t="shared" si="25"/>
        <v>2264.3886562500002</v>
      </c>
      <c r="AG41" s="467">
        <f>SUM(AG40:AG40)</f>
        <v>0</v>
      </c>
      <c r="AH41" s="467" t="e">
        <f>SUM(#REF!)</f>
        <v>#REF!</v>
      </c>
      <c r="AI41" s="467">
        <f>SUM(AI7:AI40)</f>
        <v>2141.0661562499999</v>
      </c>
      <c r="AJ41" s="451"/>
      <c r="AK41" s="452">
        <f>SUM(AK7:AK40)</f>
        <v>216748.97081249996</v>
      </c>
      <c r="AL41" s="452"/>
      <c r="AM41" s="452"/>
      <c r="AN41" s="452"/>
      <c r="AO41" s="452">
        <f>SUM(AM7:AM40)</f>
        <v>1028280.9299999999</v>
      </c>
      <c r="AP41" s="452">
        <f>SUM(AP7:AP40)</f>
        <v>13833</v>
      </c>
      <c r="AQ41" s="459">
        <f>SUM(AQ7:AQ40)</f>
        <v>1258862.9008125002</v>
      </c>
      <c r="AR41" s="589"/>
      <c r="AS41"/>
      <c r="AT41" s="823">
        <f>SUM(AT7:AT40)</f>
        <v>56</v>
      </c>
      <c r="AU41" s="823">
        <f>SUM(AU7:AU40)</f>
        <v>35</v>
      </c>
      <c r="AV41" s="823">
        <f>SUM(AV7:AV40)</f>
        <v>7</v>
      </c>
      <c r="AW41" s="823">
        <f>SUM(AW7:AW40)</f>
        <v>0</v>
      </c>
      <c r="AX41"/>
      <c r="AY41"/>
      <c r="AZ41"/>
    </row>
    <row r="42" spans="1:52" ht="69.95" customHeight="1" thickBot="1">
      <c r="A42" s="1140" t="s">
        <v>0</v>
      </c>
      <c r="B42" s="1140"/>
      <c r="C42" s="1140"/>
      <c r="D42" s="1140"/>
      <c r="E42" s="590"/>
      <c r="F42" s="591"/>
      <c r="G42" s="592"/>
      <c r="H42" s="590"/>
      <c r="I42" s="590"/>
      <c r="J42" s="591"/>
      <c r="K42" s="592"/>
      <c r="L42" s="590"/>
      <c r="M42" s="593"/>
      <c r="N42" s="591"/>
      <c r="O42" s="592"/>
      <c r="P42" s="590"/>
      <c r="Q42" s="590"/>
      <c r="R42" s="591"/>
      <c r="S42" s="594"/>
      <c r="T42" s="590"/>
      <c r="U42" s="590"/>
      <c r="V42" s="595"/>
      <c r="W42" s="592"/>
      <c r="X42" s="592"/>
      <c r="Y42" s="592"/>
      <c r="Z42" s="590"/>
      <c r="AA42" s="590"/>
      <c r="AB42" s="595"/>
      <c r="AC42" s="592"/>
      <c r="AD42" s="590"/>
      <c r="AE42" s="593"/>
      <c r="AF42" s="593"/>
      <c r="AG42" s="594"/>
      <c r="AH42" s="593"/>
      <c r="AI42" s="593"/>
      <c r="AJ42" s="591"/>
      <c r="AK42" s="592"/>
      <c r="AL42" s="592"/>
      <c r="AM42" s="592"/>
      <c r="AN42" s="592"/>
      <c r="AO42" s="592"/>
      <c r="AP42" s="592"/>
      <c r="AQ42" s="592"/>
      <c r="AR42" s="592"/>
      <c r="AS42"/>
      <c r="AT42" s="820"/>
      <c r="AU42" s="820"/>
      <c r="AV42" s="820"/>
      <c r="AW42" s="820"/>
      <c r="AX42"/>
      <c r="AY42"/>
      <c r="AZ42"/>
    </row>
    <row r="43" spans="1:52" ht="69.95" customHeight="1" thickBot="1">
      <c r="A43" s="596"/>
      <c r="B43" s="596"/>
      <c r="C43" s="596"/>
      <c r="D43" s="596"/>
      <c r="E43" s="597"/>
      <c r="F43" s="597"/>
      <c r="G43" s="597"/>
      <c r="H43" s="597"/>
      <c r="I43" s="597"/>
      <c r="J43" s="597"/>
      <c r="K43" s="597"/>
      <c r="L43" s="1154" t="s">
        <v>106</v>
      </c>
      <c r="M43" s="1155"/>
      <c r="N43" s="1155"/>
      <c r="O43" s="1155"/>
      <c r="P43" s="1155"/>
      <c r="Q43" s="1155"/>
      <c r="R43" s="1155"/>
      <c r="S43" s="1155"/>
      <c r="T43" s="1155"/>
      <c r="U43" s="1155"/>
      <c r="V43" s="1155"/>
      <c r="W43" s="1155"/>
      <c r="X43" s="1155"/>
      <c r="Y43" s="1155"/>
      <c r="Z43" s="1155"/>
      <c r="AA43" s="1155"/>
      <c r="AB43" s="1155"/>
      <c r="AC43" s="1155"/>
      <c r="AD43" s="1156"/>
      <c r="AE43" s="1154" t="s">
        <v>105</v>
      </c>
      <c r="AF43" s="1155"/>
      <c r="AG43" s="1155"/>
      <c r="AH43" s="1155"/>
      <c r="AI43" s="1156"/>
      <c r="AJ43" s="597"/>
      <c r="AK43" s="1141" t="s">
        <v>104</v>
      </c>
      <c r="AL43" s="598"/>
      <c r="AM43" s="598"/>
      <c r="AN43" s="598"/>
      <c r="AO43" s="598"/>
      <c r="AP43" s="598"/>
      <c r="AQ43" s="598"/>
      <c r="AR43" s="598"/>
      <c r="AS43"/>
      <c r="AT43" s="820"/>
      <c r="AU43" s="820"/>
      <c r="AV43" s="820"/>
      <c r="AW43" s="820"/>
      <c r="AX43"/>
      <c r="AY43"/>
      <c r="AZ43"/>
    </row>
    <row r="44" spans="1:52" ht="69.95" customHeight="1" thickBot="1">
      <c r="A44" s="1144" t="s">
        <v>15</v>
      </c>
      <c r="B44" s="1144"/>
      <c r="C44" s="599">
        <f>$C$4</f>
        <v>43542</v>
      </c>
      <c r="D44" s="600"/>
      <c r="E44" s="601" t="s">
        <v>16</v>
      </c>
      <c r="F44" s="601"/>
      <c r="G44" s="1145">
        <f>$G$4</f>
        <v>43548</v>
      </c>
      <c r="H44" s="1145"/>
      <c r="I44" s="1145"/>
      <c r="J44" s="1146">
        <f>$J$4</f>
        <v>2019</v>
      </c>
      <c r="K44" s="1146"/>
      <c r="L44" s="1147" t="s">
        <v>107</v>
      </c>
      <c r="M44" s="1148"/>
      <c r="N44" s="602" t="s">
        <v>17</v>
      </c>
      <c r="O44" s="1125" t="s">
        <v>99</v>
      </c>
      <c r="P44" s="1149"/>
      <c r="Q44" s="1150" t="s">
        <v>93</v>
      </c>
      <c r="R44" s="1151"/>
      <c r="S44" s="1151"/>
      <c r="T44" s="1126"/>
      <c r="U44" s="1152" t="s">
        <v>96</v>
      </c>
      <c r="V44" s="1125" t="s">
        <v>97</v>
      </c>
      <c r="W44" s="1126"/>
      <c r="X44" s="603"/>
      <c r="Y44" s="603"/>
      <c r="Z44" s="604" t="s">
        <v>10</v>
      </c>
      <c r="AA44" s="1141" t="s">
        <v>98</v>
      </c>
      <c r="AB44" s="1138" t="s">
        <v>102</v>
      </c>
      <c r="AC44" s="1139"/>
      <c r="AD44" s="605" t="s">
        <v>9</v>
      </c>
      <c r="AE44" s="606" t="s">
        <v>30</v>
      </c>
      <c r="AF44" s="606" t="s">
        <v>58</v>
      </c>
      <c r="AG44" s="606" t="s">
        <v>74</v>
      </c>
      <c r="AH44" s="606" t="s">
        <v>31</v>
      </c>
      <c r="AI44" s="605" t="s">
        <v>12</v>
      </c>
      <c r="AJ44" s="607" t="s">
        <v>66</v>
      </c>
      <c r="AK44" s="1142"/>
      <c r="AL44" s="598"/>
      <c r="AM44" s="598"/>
      <c r="AN44" s="598"/>
      <c r="AO44" s="598"/>
      <c r="AP44" s="598"/>
      <c r="AQ44" s="598"/>
      <c r="AR44" s="598"/>
      <c r="AS44"/>
      <c r="AT44" s="820"/>
      <c r="AU44" s="820"/>
      <c r="AV44" s="820"/>
      <c r="AW44" s="820"/>
      <c r="AX44"/>
      <c r="AY44"/>
      <c r="AZ44"/>
    </row>
    <row r="45" spans="1:52" ht="69.95" customHeight="1" thickBot="1">
      <c r="A45" s="608" t="s">
        <v>1</v>
      </c>
      <c r="B45" s="609" t="s">
        <v>20</v>
      </c>
      <c r="C45" s="610" t="s">
        <v>21</v>
      </c>
      <c r="D45" s="609" t="s">
        <v>19</v>
      </c>
      <c r="E45" s="611" t="s">
        <v>6</v>
      </c>
      <c r="F45" s="612" t="s">
        <v>7</v>
      </c>
      <c r="G45" s="611" t="s">
        <v>7</v>
      </c>
      <c r="H45" s="611" t="s">
        <v>2</v>
      </c>
      <c r="I45" s="611" t="s">
        <v>3</v>
      </c>
      <c r="J45" s="611" t="s">
        <v>4</v>
      </c>
      <c r="K45" s="613" t="s">
        <v>5</v>
      </c>
      <c r="L45" s="614" t="s">
        <v>92</v>
      </c>
      <c r="M45" s="615" t="s">
        <v>89</v>
      </c>
      <c r="N45" s="616" t="s">
        <v>14</v>
      </c>
      <c r="O45" s="617" t="s">
        <v>100</v>
      </c>
      <c r="P45" s="618" t="s">
        <v>89</v>
      </c>
      <c r="Q45" s="619" t="s">
        <v>95</v>
      </c>
      <c r="R45" s="620" t="s">
        <v>89</v>
      </c>
      <c r="S45" s="621" t="s">
        <v>94</v>
      </c>
      <c r="T45" s="621" t="s">
        <v>89</v>
      </c>
      <c r="U45" s="1153"/>
      <c r="V45" s="622" t="s">
        <v>90</v>
      </c>
      <c r="W45" s="620" t="s">
        <v>89</v>
      </c>
      <c r="X45" s="623"/>
      <c r="Y45" s="623"/>
      <c r="Z45" s="603" t="s">
        <v>8</v>
      </c>
      <c r="AA45" s="1143"/>
      <c r="AB45" s="624" t="s">
        <v>101</v>
      </c>
      <c r="AC45" s="620" t="s">
        <v>89</v>
      </c>
      <c r="AD45" s="625" t="s">
        <v>18</v>
      </c>
      <c r="AE45" s="626">
        <v>2.5000000000000001E-2</v>
      </c>
      <c r="AF45" s="627">
        <v>0.01</v>
      </c>
      <c r="AG45" s="627" t="s">
        <v>75</v>
      </c>
      <c r="AH45" s="625" t="s">
        <v>67</v>
      </c>
      <c r="AI45" s="625" t="s">
        <v>13</v>
      </c>
      <c r="AJ45" s="628" t="s">
        <v>67</v>
      </c>
      <c r="AK45" s="1143"/>
      <c r="AL45" s="598"/>
      <c r="AM45" s="598"/>
      <c r="AN45" s="598"/>
      <c r="AO45" s="598"/>
      <c r="AP45" s="598"/>
      <c r="AQ45" s="598"/>
      <c r="AR45" s="598"/>
      <c r="AS45"/>
      <c r="AT45" s="821"/>
      <c r="AU45" s="821"/>
      <c r="AV45" s="821"/>
      <c r="AW45" s="821"/>
      <c r="AX45"/>
      <c r="AY45"/>
      <c r="AZ45"/>
    </row>
    <row r="46" spans="1:52" ht="69.95" customHeight="1">
      <c r="A46" s="534"/>
      <c r="B46" s="269" t="s">
        <v>35</v>
      </c>
      <c r="C46" s="629"/>
      <c r="D46" s="534"/>
      <c r="E46" s="545"/>
      <c r="F46" s="545"/>
      <c r="G46" s="545"/>
      <c r="H46" s="545"/>
      <c r="I46" s="545"/>
      <c r="J46" s="545"/>
      <c r="K46" s="545"/>
      <c r="L46" s="545"/>
      <c r="M46" s="630"/>
      <c r="N46" s="631"/>
      <c r="O46" s="631"/>
      <c r="P46" s="632"/>
      <c r="Q46" s="633"/>
      <c r="R46" s="630"/>
      <c r="S46" s="630"/>
      <c r="T46" s="631"/>
      <c r="U46" s="634"/>
      <c r="V46" s="635"/>
      <c r="W46" s="631"/>
      <c r="X46" s="631"/>
      <c r="Y46" s="631"/>
      <c r="Z46" s="636"/>
      <c r="AA46" s="636"/>
      <c r="AB46" s="637"/>
      <c r="AC46" s="638"/>
      <c r="AD46" s="636"/>
      <c r="AE46" s="639"/>
      <c r="AF46" s="639"/>
      <c r="AG46" s="639"/>
      <c r="AH46" s="640"/>
      <c r="AI46" s="640"/>
      <c r="AJ46" s="636"/>
      <c r="AK46" s="636"/>
      <c r="AL46" s="636"/>
      <c r="AM46" s="636"/>
      <c r="AN46" s="636"/>
      <c r="AO46" s="636"/>
      <c r="AP46" s="636"/>
      <c r="AQ46" s="636"/>
      <c r="AR46" s="636"/>
      <c r="AS46"/>
      <c r="AT46"/>
      <c r="AU46"/>
      <c r="AV46"/>
      <c r="AW46"/>
      <c r="AX46"/>
      <c r="AY46"/>
      <c r="AZ46"/>
    </row>
    <row r="47" spans="1:52" ht="69.95" customHeight="1">
      <c r="A47" s="534"/>
      <c r="B47" s="641"/>
      <c r="C47" s="629"/>
      <c r="D47" s="534"/>
      <c r="E47" s="545"/>
      <c r="F47" s="545"/>
      <c r="G47" s="545"/>
      <c r="H47" s="545"/>
      <c r="I47" s="545"/>
      <c r="J47" s="545"/>
      <c r="K47" s="545"/>
      <c r="L47" s="545"/>
      <c r="M47" s="630"/>
      <c r="N47" s="631"/>
      <c r="O47" s="631"/>
      <c r="P47" s="632"/>
      <c r="Q47" s="633"/>
      <c r="R47" s="630"/>
      <c r="S47" s="630"/>
      <c r="T47" s="631"/>
      <c r="U47" s="634"/>
      <c r="V47" s="635"/>
      <c r="W47" s="631"/>
      <c r="X47" s="631"/>
      <c r="Y47" s="631"/>
      <c r="Z47" s="636"/>
      <c r="AA47" s="636"/>
      <c r="AB47" s="637"/>
      <c r="AC47" s="638"/>
      <c r="AD47" s="636"/>
      <c r="AE47" s="639"/>
      <c r="AF47" s="639"/>
      <c r="AG47" s="639"/>
      <c r="AH47" s="640"/>
      <c r="AI47" s="640"/>
      <c r="AJ47" s="636"/>
      <c r="AK47" s="636"/>
      <c r="AL47" s="636"/>
      <c r="AM47" s="636"/>
      <c r="AN47" s="636"/>
      <c r="AO47" s="636"/>
      <c r="AP47" s="636"/>
      <c r="AQ47" s="636"/>
      <c r="AR47" s="636"/>
      <c r="AS47"/>
      <c r="AT47"/>
      <c r="AU47"/>
      <c r="AV47"/>
      <c r="AW47"/>
      <c r="AX47"/>
      <c r="AY47"/>
      <c r="AZ47"/>
    </row>
    <row r="48" spans="1:52" ht="69.95" customHeight="1">
      <c r="A48" s="642">
        <v>1</v>
      </c>
      <c r="B48" s="315" t="s">
        <v>36</v>
      </c>
      <c r="C48" s="316">
        <v>2118.46</v>
      </c>
      <c r="D48" s="316">
        <v>612010</v>
      </c>
      <c r="E48" s="316" t="s">
        <v>3</v>
      </c>
      <c r="F48" s="316" t="s">
        <v>3</v>
      </c>
      <c r="G48" s="316" t="s">
        <v>3</v>
      </c>
      <c r="H48" s="316" t="s">
        <v>3</v>
      </c>
      <c r="I48" s="316" t="s">
        <v>3</v>
      </c>
      <c r="J48" s="316" t="s">
        <v>3</v>
      </c>
      <c r="K48" s="316" t="s">
        <v>3</v>
      </c>
      <c r="L48" s="316">
        <f>SUM(E48:K48)</f>
        <v>0</v>
      </c>
      <c r="M48" s="789">
        <f>C48*L48</f>
        <v>0</v>
      </c>
      <c r="N48" s="792"/>
      <c r="O48" s="792"/>
      <c r="P48" s="789">
        <f>IF(O48="",0,O48*C48)</f>
        <v>0</v>
      </c>
      <c r="Q48" s="791"/>
      <c r="R48" s="789">
        <f>IF(L48=0,0,((N48+M48)/L48/8)*1.55*Q48)</f>
        <v>0</v>
      </c>
      <c r="S48" s="792"/>
      <c r="T48" s="789">
        <f>IF(L48=0,0,((M48+N48)/L48/8)*1.55*1.35*S48)</f>
        <v>0</v>
      </c>
      <c r="U48" s="789">
        <f>IF((L48+O48)=0,0,(M48+N48+P48+R48+T48))</f>
        <v>0</v>
      </c>
      <c r="V48" s="793"/>
      <c r="W48" s="789">
        <f>IF((L48+O48)=0,0,U48/(L48+O48)*V48*2)</f>
        <v>0</v>
      </c>
      <c r="X48" s="789"/>
      <c r="Y48" s="789">
        <f>IF((L48+O48)=0,0,U48/(L48+O48)*X48*1.75)</f>
        <v>0</v>
      </c>
      <c r="Z48" s="789">
        <f>W48+U48+Y48</f>
        <v>0</v>
      </c>
      <c r="AA48" s="789">
        <f>IF((L48+O48)=0,0,Z48/(L48+O48))</f>
        <v>0</v>
      </c>
      <c r="AB48" s="789">
        <v>0</v>
      </c>
      <c r="AC48" s="789">
        <f>AA48*AB48</f>
        <v>0</v>
      </c>
      <c r="AD48" s="789">
        <f>(Z48+AC48)</f>
        <v>0</v>
      </c>
      <c r="AE48" s="789">
        <v>0</v>
      </c>
      <c r="AF48" s="794"/>
      <c r="AG48" s="794"/>
      <c r="AH48" s="798"/>
      <c r="AI48" s="798"/>
      <c r="AJ48" s="801"/>
      <c r="AK48" s="795">
        <f>IF(AD48=0,0,(AD48-AE48-AF48-AG48-AH48-AI48))</f>
        <v>0</v>
      </c>
      <c r="AL48" s="795"/>
      <c r="AM48" s="795">
        <f>13923+14829.22</f>
        <v>28752.22</v>
      </c>
      <c r="AN48" s="795"/>
      <c r="AO48" s="795">
        <f>SUM(AL48:AN48)</f>
        <v>28752.22</v>
      </c>
      <c r="AP48" s="795">
        <v>0</v>
      </c>
      <c r="AQ48" s="795">
        <f>AK48+AO48+AP48</f>
        <v>28752.22</v>
      </c>
      <c r="AR48" s="317"/>
      <c r="AS48"/>
      <c r="AT48" s="819">
        <f t="shared" si="17"/>
        <v>0</v>
      </c>
      <c r="AU48" s="822">
        <f t="shared" si="18"/>
        <v>7</v>
      </c>
      <c r="AV48" s="822">
        <f t="shared" si="19"/>
        <v>0</v>
      </c>
      <c r="AW48" s="822">
        <f t="shared" si="20"/>
        <v>0</v>
      </c>
      <c r="AX48"/>
      <c r="AY48"/>
      <c r="AZ48"/>
    </row>
    <row r="49" spans="1:52" ht="69.95" customHeight="1">
      <c r="A49" s="642">
        <v>2</v>
      </c>
      <c r="B49" s="315" t="s">
        <v>103</v>
      </c>
      <c r="C49" s="316">
        <v>660</v>
      </c>
      <c r="D49" s="316">
        <v>521001</v>
      </c>
      <c r="E49" s="316">
        <v>1</v>
      </c>
      <c r="F49" s="316">
        <v>1</v>
      </c>
      <c r="G49" s="316">
        <v>1</v>
      </c>
      <c r="H49" s="316" t="s">
        <v>6</v>
      </c>
      <c r="I49" s="316" t="s">
        <v>6</v>
      </c>
      <c r="J49" s="316">
        <v>1</v>
      </c>
      <c r="K49" s="316">
        <v>1</v>
      </c>
      <c r="L49" s="316">
        <f>SUM(E49:K49)</f>
        <v>5</v>
      </c>
      <c r="M49" s="789">
        <f>C49*L49</f>
        <v>3300</v>
      </c>
      <c r="N49" s="792"/>
      <c r="O49" s="792"/>
      <c r="P49" s="789">
        <f>IF(O49="",0,O49*C49)</f>
        <v>0</v>
      </c>
      <c r="Q49" s="791"/>
      <c r="R49" s="789">
        <f>IF(L49=0,0,((N49+M49)/L49/8)*1.55*Q49)</f>
        <v>0</v>
      </c>
      <c r="S49" s="792"/>
      <c r="T49" s="789">
        <f>IF(L49=0,0,((M49+N49)/L49/8)*1.55*1.35*S49)</f>
        <v>0</v>
      </c>
      <c r="U49" s="789">
        <f>IF((L49+O49)=0,0,(M49+N49+P49+R49+T49))</f>
        <v>3300</v>
      </c>
      <c r="V49" s="793">
        <v>1</v>
      </c>
      <c r="W49" s="789">
        <f>IF((L49+O49)=0,0,U49/(L49+O49)*V49*2)</f>
        <v>1320</v>
      </c>
      <c r="X49" s="789">
        <v>1</v>
      </c>
      <c r="Y49" s="789">
        <f>IF((L49+O49)=0,0,U49/(L49+O49)*X49*1.75)</f>
        <v>1155</v>
      </c>
      <c r="Z49" s="789">
        <f>W49+U49+Y49</f>
        <v>5775</v>
      </c>
      <c r="AA49" s="789">
        <f>IF((L49+O49)=0,0,Z49/(L49+O49))</f>
        <v>1155</v>
      </c>
      <c r="AB49" s="789">
        <v>2</v>
      </c>
      <c r="AC49" s="789">
        <f>AA49*AB49</f>
        <v>2310</v>
      </c>
      <c r="AD49" s="789">
        <f>(Z49+AC49)</f>
        <v>8085</v>
      </c>
      <c r="AE49" s="789">
        <f>(C49*7*AE$5)</f>
        <v>207.9</v>
      </c>
      <c r="AF49" s="794">
        <f>(AD49*AF$5)</f>
        <v>80.850000000000009</v>
      </c>
      <c r="AG49" s="794"/>
      <c r="AH49" s="798"/>
      <c r="AI49" s="798"/>
      <c r="AJ49" s="801"/>
      <c r="AK49" s="317">
        <f>IF(AD49=0,0,(AD49-AE49-AF49-AG49-AH49-AI49-AJ49))</f>
        <v>7796.25</v>
      </c>
      <c r="AL49" s="317"/>
      <c r="AM49" s="795">
        <v>5000</v>
      </c>
      <c r="AN49" s="317"/>
      <c r="AO49" s="795">
        <f t="shared" ref="AO49:AO50" si="26">SUM(AL49:AN49)</f>
        <v>5000</v>
      </c>
      <c r="AP49" s="317">
        <v>522</v>
      </c>
      <c r="AQ49" s="795">
        <f>AK49+AO49+AP49</f>
        <v>13318.25</v>
      </c>
      <c r="AR49" s="317"/>
      <c r="AS49"/>
      <c r="AT49" s="819">
        <f t="shared" si="17"/>
        <v>2</v>
      </c>
      <c r="AU49" s="819">
        <f t="shared" si="18"/>
        <v>0</v>
      </c>
      <c r="AV49" s="819">
        <f t="shared" si="19"/>
        <v>0</v>
      </c>
      <c r="AW49" s="819">
        <f t="shared" si="20"/>
        <v>0</v>
      </c>
      <c r="AX49"/>
      <c r="AY49"/>
      <c r="AZ49"/>
    </row>
    <row r="50" spans="1:52" ht="69.95" customHeight="1">
      <c r="A50" s="643">
        <v>3</v>
      </c>
      <c r="B50" s="315" t="s">
        <v>154</v>
      </c>
      <c r="C50" s="316">
        <v>2117.58</v>
      </c>
      <c r="D50" s="316">
        <v>521002</v>
      </c>
      <c r="E50" s="316">
        <v>1</v>
      </c>
      <c r="F50" s="316">
        <v>1</v>
      </c>
      <c r="G50" s="316">
        <v>1</v>
      </c>
      <c r="H50" s="316">
        <v>1</v>
      </c>
      <c r="I50" s="316">
        <v>1</v>
      </c>
      <c r="J50" s="316" t="s">
        <v>6</v>
      </c>
      <c r="K50" s="316" t="s">
        <v>6</v>
      </c>
      <c r="L50" s="316">
        <f>SUM(E50:K50)</f>
        <v>5</v>
      </c>
      <c r="M50" s="789">
        <f>C50*L50</f>
        <v>10587.9</v>
      </c>
      <c r="N50" s="789"/>
      <c r="O50" s="789"/>
      <c r="P50" s="789">
        <f>IF(O50="",0,O50*C50)</f>
        <v>0</v>
      </c>
      <c r="Q50" s="791"/>
      <c r="R50" s="789">
        <f>IF(L50=0,0,((N50+M50)/L50/8)*1.55*Q50)</f>
        <v>0</v>
      </c>
      <c r="S50" s="792"/>
      <c r="T50" s="789">
        <f>IF(L50=0,0,((M50+N50)/L50/8)*1.55*1.35*S50)</f>
        <v>0</v>
      </c>
      <c r="U50" s="789">
        <f>IF((L50+O50)=0,0,(M50+N50+P50+R50+T50))</f>
        <v>10587.9</v>
      </c>
      <c r="V50" s="793"/>
      <c r="W50" s="789">
        <f>IF((L50+O50)=0,0,U50/(L50+O50)*V50*2)</f>
        <v>0</v>
      </c>
      <c r="X50" s="789"/>
      <c r="Y50" s="789">
        <f>IF((L50+O50)=0,0,U50/(L50+O50)*X50*1.75)</f>
        <v>0</v>
      </c>
      <c r="Z50" s="789">
        <f>W50+U50+Y50</f>
        <v>10587.9</v>
      </c>
      <c r="AA50" s="789">
        <f>IF((L50+O50)=0,0,Z50/(L50+O50))</f>
        <v>2117.58</v>
      </c>
      <c r="AB50" s="789">
        <v>2</v>
      </c>
      <c r="AC50" s="789">
        <f>AA50*AB50</f>
        <v>4235.16</v>
      </c>
      <c r="AD50" s="789">
        <f>(Z50+AC50)</f>
        <v>14823.06</v>
      </c>
      <c r="AE50" s="789">
        <f>(C50*7*AE$5)</f>
        <v>667.03769999999997</v>
      </c>
      <c r="AF50" s="794">
        <f>(AD50*AF$5)</f>
        <v>148.23060000000001</v>
      </c>
      <c r="AG50" s="794"/>
      <c r="AH50" s="798"/>
      <c r="AI50" s="798"/>
      <c r="AJ50" s="801"/>
      <c r="AK50" s="317">
        <f>IF(AD50=0,0,(AD50-AE50-AF50-AG50-AH50-AI50))</f>
        <v>14007.791699999998</v>
      </c>
      <c r="AL50" s="317"/>
      <c r="AM50" s="317"/>
      <c r="AN50" s="317"/>
      <c r="AO50" s="795">
        <f>SUM(AL50:AN50)</f>
        <v>0</v>
      </c>
      <c r="AP50" s="317">
        <v>1614.07</v>
      </c>
      <c r="AQ50" s="795">
        <f>AK50+AO50+AP50</f>
        <v>15621.861699999998</v>
      </c>
      <c r="AR50" s="317"/>
      <c r="AS50"/>
      <c r="AT50" s="822">
        <f t="shared" si="17"/>
        <v>2</v>
      </c>
      <c r="AU50" s="822">
        <f t="shared" si="18"/>
        <v>0</v>
      </c>
      <c r="AV50" s="822">
        <f t="shared" si="19"/>
        <v>0</v>
      </c>
      <c r="AW50" s="822">
        <f t="shared" si="20"/>
        <v>0</v>
      </c>
      <c r="AX50"/>
      <c r="AY50"/>
      <c r="AZ50"/>
    </row>
    <row r="51" spans="1:52" ht="69.95" customHeight="1" thickBot="1">
      <c r="A51" s="534"/>
      <c r="B51" s="273"/>
      <c r="C51" s="629"/>
      <c r="D51" s="534"/>
      <c r="E51" s="545"/>
      <c r="F51" s="545"/>
      <c r="G51" s="545"/>
      <c r="H51" s="545"/>
      <c r="I51" s="545"/>
      <c r="J51" s="545"/>
      <c r="K51" s="545"/>
      <c r="L51" s="545"/>
      <c r="M51" s="630"/>
      <c r="N51" s="631"/>
      <c r="O51" s="631"/>
      <c r="P51" s="632"/>
      <c r="Q51" s="633"/>
      <c r="R51" s="630"/>
      <c r="S51" s="630"/>
      <c r="T51" s="631"/>
      <c r="U51" s="634"/>
      <c r="V51" s="635"/>
      <c r="W51" s="631"/>
      <c r="X51" s="631"/>
      <c r="Y51" s="631"/>
      <c r="Z51" s="636"/>
      <c r="AA51" s="636"/>
      <c r="AB51" s="637"/>
      <c r="AC51" s="638"/>
      <c r="AD51" s="636"/>
      <c r="AE51" s="639"/>
      <c r="AF51" s="639"/>
      <c r="AG51" s="639"/>
      <c r="AH51" s="640"/>
      <c r="AI51" s="640"/>
      <c r="AJ51" s="636"/>
      <c r="AK51" s="636"/>
      <c r="AL51" s="636"/>
      <c r="AM51" s="636"/>
      <c r="AN51" s="636"/>
      <c r="AO51" s="636"/>
      <c r="AP51" s="636"/>
      <c r="AQ51" s="636"/>
      <c r="AR51" s="636"/>
      <c r="AS51"/>
      <c r="AT51" s="826">
        <f>SUM(AT48:AT50)</f>
        <v>4</v>
      </c>
      <c r="AU51" s="826">
        <f>SUM(AU48:AU50)</f>
        <v>7</v>
      </c>
      <c r="AV51" s="826">
        <f>SUM(AV48:AV50)</f>
        <v>0</v>
      </c>
      <c r="AW51" s="826">
        <f>SUM(AW48:AW50)</f>
        <v>0</v>
      </c>
      <c r="AX51"/>
      <c r="AY51"/>
      <c r="AZ51"/>
    </row>
    <row r="52" spans="1:52" ht="69.95" customHeight="1" thickBot="1">
      <c r="A52" s="534"/>
      <c r="B52" s="273"/>
      <c r="C52" s="629"/>
      <c r="D52" s="534"/>
      <c r="E52" s="545"/>
      <c r="F52" s="545"/>
      <c r="G52" s="545"/>
      <c r="H52" s="545"/>
      <c r="I52" s="1133" t="s">
        <v>32</v>
      </c>
      <c r="J52" s="1134"/>
      <c r="K52" s="1134"/>
      <c r="L52" s="1135"/>
      <c r="M52" s="644">
        <f>SUM(M48:M51)</f>
        <v>13887.9</v>
      </c>
      <c r="N52" s="645"/>
      <c r="O52" s="645">
        <f>SUM(O48:O50)</f>
        <v>0</v>
      </c>
      <c r="P52" s="645">
        <f t="shared" ref="P52:U52" si="27">SUM(P48:P51)</f>
        <v>0</v>
      </c>
      <c r="Q52" s="645">
        <f t="shared" si="27"/>
        <v>0</v>
      </c>
      <c r="R52" s="645">
        <f t="shared" si="27"/>
        <v>0</v>
      </c>
      <c r="S52" s="645">
        <f t="shared" si="27"/>
        <v>0</v>
      </c>
      <c r="T52" s="645">
        <f t="shared" si="27"/>
        <v>0</v>
      </c>
      <c r="U52" s="645">
        <f t="shared" si="27"/>
        <v>13887.9</v>
      </c>
      <c r="V52" s="635"/>
      <c r="W52" s="646">
        <f>SUM(W48:W51)</f>
        <v>1320</v>
      </c>
      <c r="X52" s="646"/>
      <c r="Y52" s="646">
        <f>SUM(Y48:Y50)</f>
        <v>1155</v>
      </c>
      <c r="Z52" s="647">
        <f>SUM(Z48:Z51)</f>
        <v>16362.9</v>
      </c>
      <c r="AA52" s="647">
        <f>SUM(AA48:AA51)</f>
        <v>3272.58</v>
      </c>
      <c r="AB52" s="637">
        <f>SUM(AB48:AB50)</f>
        <v>4</v>
      </c>
      <c r="AC52" s="648">
        <f t="shared" ref="AC52:AI52" si="28">SUM(AC48:AC51)</f>
        <v>6545.16</v>
      </c>
      <c r="AD52" s="647">
        <f t="shared" si="28"/>
        <v>22908.059999999998</v>
      </c>
      <c r="AE52" s="649">
        <f t="shared" si="28"/>
        <v>874.93769999999995</v>
      </c>
      <c r="AF52" s="649">
        <f t="shared" si="28"/>
        <v>229.0806</v>
      </c>
      <c r="AG52" s="649">
        <f t="shared" si="28"/>
        <v>0</v>
      </c>
      <c r="AH52" s="649">
        <f t="shared" si="28"/>
        <v>0</v>
      </c>
      <c r="AI52" s="649">
        <f t="shared" si="28"/>
        <v>0</v>
      </c>
      <c r="AJ52" s="647"/>
      <c r="AK52" s="650">
        <f>SUM(AK48:AK50)</f>
        <v>21804.041699999998</v>
      </c>
      <c r="AL52" s="650">
        <f t="shared" ref="AL52:AN52" si="29">SUM(AL48:AL50)</f>
        <v>0</v>
      </c>
      <c r="AM52" s="650">
        <f t="shared" si="29"/>
        <v>33752.22</v>
      </c>
      <c r="AN52" s="650">
        <f t="shared" si="29"/>
        <v>0</v>
      </c>
      <c r="AO52" s="319">
        <f>SUM(AO48:AO50)</f>
        <v>33752.22</v>
      </c>
      <c r="AP52" s="319">
        <f>SUM(AP48:AP50)</f>
        <v>2136.0699999999997</v>
      </c>
      <c r="AQ52" s="319">
        <f>SUM(AQ48:AQ50)</f>
        <v>57692.331699999995</v>
      </c>
      <c r="AR52" s="319"/>
      <c r="AS52"/>
      <c r="AT52"/>
      <c r="AU52"/>
      <c r="AV52"/>
      <c r="AW52"/>
      <c r="AX52"/>
      <c r="AY52"/>
      <c r="AZ52"/>
    </row>
    <row r="53" spans="1:52" ht="69.95" customHeight="1">
      <c r="A53" s="534"/>
      <c r="B53" s="273"/>
      <c r="C53" s="629"/>
      <c r="D53" s="534"/>
      <c r="E53" s="545"/>
      <c r="F53" s="545"/>
      <c r="G53" s="545"/>
      <c r="H53" s="545"/>
      <c r="I53" s="545"/>
      <c r="J53" s="545"/>
      <c r="K53" s="545"/>
      <c r="L53" s="545"/>
      <c r="M53" s="632"/>
      <c r="N53" s="634"/>
      <c r="O53" s="634"/>
      <c r="P53" s="632"/>
      <c r="Q53" s="633"/>
      <c r="R53" s="632"/>
      <c r="S53" s="630"/>
      <c r="T53" s="634"/>
      <c r="U53" s="634"/>
      <c r="V53" s="635"/>
      <c r="W53" s="634"/>
      <c r="X53" s="634"/>
      <c r="Y53" s="634"/>
      <c r="Z53" s="651"/>
      <c r="AA53" s="651"/>
      <c r="AB53" s="637"/>
      <c r="AC53" s="652"/>
      <c r="AD53" s="651"/>
      <c r="AE53" s="639"/>
      <c r="AF53" s="639"/>
      <c r="AG53" s="1127"/>
      <c r="AH53" s="1128"/>
      <c r="AI53" s="1128"/>
      <c r="AJ53" s="1129"/>
      <c r="AK53" s="653"/>
      <c r="AL53" s="651"/>
      <c r="AM53" s="651"/>
      <c r="AN53" s="651"/>
      <c r="AO53" s="651"/>
      <c r="AP53" s="651"/>
      <c r="AQ53" s="651"/>
      <c r="AR53" s="651"/>
      <c r="AS53"/>
      <c r="AT53"/>
      <c r="AU53"/>
      <c r="AV53"/>
      <c r="AW53"/>
      <c r="AX53"/>
      <c r="AY53"/>
      <c r="AZ53"/>
    </row>
    <row r="54" spans="1:52" ht="69.95" customHeight="1">
      <c r="A54" s="534"/>
      <c r="B54" s="273"/>
      <c r="C54" s="629"/>
      <c r="D54" s="534"/>
      <c r="E54" s="545"/>
      <c r="F54" s="545"/>
      <c r="G54" s="545"/>
      <c r="H54" s="545"/>
      <c r="I54" s="545"/>
      <c r="J54" s="545"/>
      <c r="K54" s="545"/>
      <c r="L54" s="545"/>
      <c r="M54" s="632"/>
      <c r="N54" s="634"/>
      <c r="O54" s="634"/>
      <c r="P54" s="632"/>
      <c r="Q54" s="633"/>
      <c r="R54" s="632"/>
      <c r="S54" s="630"/>
      <c r="T54" s="634"/>
      <c r="U54" s="634"/>
      <c r="V54" s="635"/>
      <c r="W54" s="634"/>
      <c r="X54" s="634"/>
      <c r="Y54" s="634"/>
      <c r="Z54" s="651"/>
      <c r="AA54" s="651"/>
      <c r="AB54" s="637"/>
      <c r="AC54" s="652"/>
      <c r="AD54" s="651"/>
      <c r="AE54" s="639"/>
      <c r="AF54"/>
      <c r="AG54" s="1132"/>
      <c r="AH54" s="1132"/>
      <c r="AI54" s="1132"/>
      <c r="AJ54" s="1132"/>
      <c r="AK54"/>
      <c r="AL54" s="834"/>
      <c r="AM54" s="834"/>
      <c r="AN54" s="834"/>
      <c r="AO54" s="651"/>
      <c r="AP54" s="651"/>
      <c r="AQ54" s="651"/>
      <c r="AR54" s="651"/>
      <c r="AS54"/>
      <c r="AT54"/>
      <c r="AU54"/>
      <c r="AV54"/>
      <c r="AW54"/>
      <c r="AX54"/>
      <c r="AY54"/>
      <c r="AZ54"/>
    </row>
    <row r="55" spans="1:52" ht="69.95" customHeight="1">
      <c r="A55" s="534"/>
      <c r="B55" s="273" t="s">
        <v>76</v>
      </c>
      <c r="C55" s="654"/>
      <c r="D55" s="534"/>
      <c r="E55" s="545"/>
      <c r="F55" s="545"/>
      <c r="G55" s="545"/>
      <c r="H55" s="545"/>
      <c r="I55" s="545"/>
      <c r="J55" s="655"/>
      <c r="K55" s="545"/>
      <c r="L55" s="656"/>
      <c r="M55" s="632"/>
      <c r="N55" s="634"/>
      <c r="O55" s="634"/>
      <c r="P55" s="632"/>
      <c r="Q55" s="633"/>
      <c r="R55" s="632"/>
      <c r="S55" s="630"/>
      <c r="T55" s="634"/>
      <c r="U55" s="634"/>
      <c r="V55" s="635"/>
      <c r="W55" s="634"/>
      <c r="X55" s="634"/>
      <c r="Y55" s="634"/>
      <c r="Z55" s="636"/>
      <c r="AA55" s="636"/>
      <c r="AB55" s="637"/>
      <c r="AC55" s="638"/>
      <c r="AD55" s="636"/>
      <c r="AE55" s="639"/>
      <c r="AF55" s="639"/>
      <c r="AG55" s="639"/>
      <c r="AH55" s="640"/>
      <c r="AI55" s="640"/>
      <c r="AJ55" s="636"/>
      <c r="AK55" s="636"/>
      <c r="AL55" s="636"/>
      <c r="AM55" s="636"/>
      <c r="AN55" s="636"/>
      <c r="AO55" s="636"/>
      <c r="AP55" s="636"/>
      <c r="AQ55" s="636"/>
      <c r="AR55" s="636"/>
      <c r="AS55"/>
      <c r="AT55"/>
      <c r="AU55"/>
      <c r="AV55"/>
      <c r="AW55"/>
      <c r="AX55"/>
      <c r="AY55"/>
      <c r="AZ55"/>
    </row>
    <row r="56" spans="1:52" ht="69.95" customHeight="1">
      <c r="A56" s="534"/>
      <c r="B56" s="273"/>
      <c r="C56" s="654"/>
      <c r="D56" s="534"/>
      <c r="E56" s="545"/>
      <c r="F56" s="545"/>
      <c r="G56" s="545"/>
      <c r="H56" s="545"/>
      <c r="I56" s="545"/>
      <c r="J56" s="655"/>
      <c r="K56" s="545"/>
      <c r="L56" s="656"/>
      <c r="M56" s="632"/>
      <c r="N56" s="634"/>
      <c r="O56" s="634"/>
      <c r="P56" s="632"/>
      <c r="Q56" s="633"/>
      <c r="R56" s="632"/>
      <c r="S56" s="630"/>
      <c r="T56" s="634"/>
      <c r="U56" s="634"/>
      <c r="V56" s="635"/>
      <c r="W56" s="634"/>
      <c r="X56" s="634"/>
      <c r="Y56" s="634"/>
      <c r="Z56" s="636"/>
      <c r="AA56" s="636"/>
      <c r="AB56" s="637"/>
      <c r="AC56" s="638"/>
      <c r="AD56" s="636"/>
      <c r="AE56" s="639"/>
      <c r="AF56" s="639"/>
      <c r="AG56" s="639"/>
      <c r="AH56" s="640"/>
      <c r="AI56" s="640"/>
      <c r="AJ56" s="636"/>
      <c r="AK56" s="636"/>
      <c r="AL56" s="636"/>
      <c r="AM56" s="636"/>
      <c r="AN56" s="636"/>
      <c r="AO56" s="636"/>
      <c r="AP56" s="636"/>
      <c r="AQ56" s="636"/>
      <c r="AR56" s="636"/>
      <c r="AS56"/>
      <c r="AT56"/>
      <c r="AU56"/>
      <c r="AV56"/>
      <c r="AW56"/>
      <c r="AX56"/>
      <c r="AY56"/>
      <c r="AZ56"/>
    </row>
    <row r="57" spans="1:52" ht="69.95" customHeight="1">
      <c r="A57" s="534"/>
      <c r="B57" s="273"/>
      <c r="C57" s="654"/>
      <c r="D57" s="534"/>
      <c r="E57" s="545"/>
      <c r="F57" s="545"/>
      <c r="G57" s="545"/>
      <c r="H57" s="545"/>
      <c r="I57" s="545"/>
      <c r="J57" s="655"/>
      <c r="K57" s="545"/>
      <c r="L57" s="656"/>
      <c r="M57" s="632"/>
      <c r="N57" s="634"/>
      <c r="O57" s="634"/>
      <c r="P57" s="632"/>
      <c r="Q57" s="633"/>
      <c r="R57" s="632"/>
      <c r="S57" s="630"/>
      <c r="T57" s="634"/>
      <c r="U57" s="634"/>
      <c r="V57" s="635"/>
      <c r="W57" s="634"/>
      <c r="X57" s="634"/>
      <c r="Y57" s="634"/>
      <c r="Z57" s="636"/>
      <c r="AA57" s="636"/>
      <c r="AB57" s="637"/>
      <c r="AC57" s="638"/>
      <c r="AD57" s="636"/>
      <c r="AE57" s="639"/>
      <c r="AF57" s="639"/>
      <c r="AG57" s="639"/>
      <c r="AH57" s="640"/>
      <c r="AI57" s="640"/>
      <c r="AJ57" s="636"/>
      <c r="AK57" s="636"/>
      <c r="AL57" s="636"/>
      <c r="AM57" s="636"/>
      <c r="AN57" s="636"/>
      <c r="AO57" s="636"/>
      <c r="AP57" s="636"/>
      <c r="AQ57" s="636"/>
      <c r="AR57" s="636"/>
      <c r="AS57"/>
      <c r="AT57"/>
      <c r="AU57"/>
      <c r="AV57"/>
      <c r="AW57"/>
      <c r="AX57"/>
      <c r="AY57"/>
      <c r="AZ57"/>
    </row>
    <row r="58" spans="1:52" ht="69.95" customHeight="1">
      <c r="A58" s="534"/>
      <c r="B58" s="273"/>
      <c r="C58" s="654"/>
      <c r="D58" s="534"/>
      <c r="E58" s="545"/>
      <c r="F58" s="545"/>
      <c r="G58" s="545"/>
      <c r="H58" s="545"/>
      <c r="I58" s="545"/>
      <c r="J58" s="655"/>
      <c r="K58" s="545"/>
      <c r="L58" s="656"/>
      <c r="M58" s="632"/>
      <c r="N58" s="634"/>
      <c r="O58" s="634"/>
      <c r="P58" s="632"/>
      <c r="Q58" s="633"/>
      <c r="R58" s="632"/>
      <c r="S58" s="630"/>
      <c r="T58" s="634"/>
      <c r="U58" s="634"/>
      <c r="V58" s="635"/>
      <c r="W58" s="634"/>
      <c r="X58" s="634"/>
      <c r="Y58" s="634"/>
      <c r="Z58" s="636"/>
      <c r="AA58" s="636"/>
      <c r="AB58" s="637"/>
      <c r="AC58" s="638"/>
      <c r="AD58" s="636"/>
      <c r="AE58" s="639"/>
      <c r="AF58" s="639"/>
      <c r="AG58" s="639"/>
      <c r="AH58" s="640"/>
      <c r="AI58" s="640"/>
      <c r="AJ58" s="636"/>
      <c r="AK58" s="636"/>
      <c r="AL58" s="636"/>
      <c r="AM58" s="636"/>
      <c r="AN58" s="636"/>
      <c r="AO58" s="636"/>
      <c r="AP58" s="636"/>
      <c r="AQ58" s="636"/>
      <c r="AR58" s="636"/>
      <c r="AS58"/>
      <c r="AT58"/>
      <c r="AU58"/>
      <c r="AV58"/>
      <c r="AW58"/>
      <c r="AX58"/>
      <c r="AY58"/>
      <c r="AZ58"/>
    </row>
    <row r="59" spans="1:52" ht="69.95" customHeight="1">
      <c r="A59" s="534"/>
      <c r="B59" s="267" t="s">
        <v>37</v>
      </c>
      <c r="C59" s="629"/>
      <c r="D59" s="534"/>
      <c r="E59" s="545"/>
      <c r="F59" s="545"/>
      <c r="G59" s="545"/>
      <c r="H59" s="545"/>
      <c r="I59" s="545"/>
      <c r="J59" s="545"/>
      <c r="K59" s="545"/>
      <c r="L59" s="545"/>
      <c r="M59" s="630"/>
      <c r="N59" s="631"/>
      <c r="O59" s="631"/>
      <c r="P59" s="632"/>
      <c r="Q59" s="633"/>
      <c r="R59" s="630"/>
      <c r="S59" s="630"/>
      <c r="T59" s="631"/>
      <c r="U59" s="634"/>
      <c r="V59" s="635"/>
      <c r="W59" s="631"/>
      <c r="X59" s="631"/>
      <c r="Y59" s="631"/>
      <c r="Z59" s="636"/>
      <c r="AA59" s="636"/>
      <c r="AB59" s="637"/>
      <c r="AC59" s="638"/>
      <c r="AD59" s="636"/>
      <c r="AE59" s="639"/>
      <c r="AF59" s="639"/>
      <c r="AG59" s="639"/>
      <c r="AH59" s="640"/>
      <c r="AI59" s="640"/>
      <c r="AJ59" s="636"/>
      <c r="AK59" s="636"/>
      <c r="AL59" s="636"/>
      <c r="AM59" s="636"/>
      <c r="AN59" s="636"/>
      <c r="AO59" s="636"/>
      <c r="AP59" s="636"/>
      <c r="AQ59" s="636"/>
      <c r="AR59" s="636"/>
      <c r="AS59"/>
      <c r="AT59"/>
      <c r="AU59"/>
      <c r="AV59"/>
      <c r="AW59"/>
      <c r="AX59"/>
      <c r="AY59"/>
      <c r="AZ59"/>
    </row>
    <row r="60" spans="1:52" ht="69.95" customHeight="1">
      <c r="A60" s="535"/>
      <c r="B60" s="657"/>
      <c r="C60" s="629"/>
      <c r="D60" s="535"/>
      <c r="E60" s="658"/>
      <c r="F60" s="658"/>
      <c r="G60" s="658"/>
      <c r="H60" s="658"/>
      <c r="I60" s="658"/>
      <c r="J60" s="658"/>
      <c r="K60" s="658"/>
      <c r="L60" s="658"/>
      <c r="M60" s="659"/>
      <c r="N60" s="660"/>
      <c r="O60" s="661"/>
      <c r="P60" s="662"/>
      <c r="Q60" s="663"/>
      <c r="R60" s="659"/>
      <c r="S60" s="659"/>
      <c r="T60" s="661"/>
      <c r="U60" s="664"/>
      <c r="V60" s="665"/>
      <c r="W60" s="661"/>
      <c r="X60" s="661"/>
      <c r="Y60" s="661"/>
      <c r="Z60" s="666"/>
      <c r="AA60" s="666"/>
      <c r="AB60" s="667"/>
      <c r="AC60" s="668"/>
      <c r="AD60" s="666"/>
      <c r="AE60" s="669"/>
      <c r="AF60" s="669"/>
      <c r="AG60" s="669"/>
      <c r="AH60" s="670"/>
      <c r="AI60" s="670"/>
      <c r="AJ60" s="666"/>
      <c r="AK60" s="666"/>
      <c r="AL60" s="636"/>
      <c r="AM60" s="636"/>
      <c r="AN60" s="636"/>
      <c r="AO60" s="636"/>
      <c r="AP60" s="636"/>
      <c r="AQ60" s="636"/>
      <c r="AR60" s="636"/>
      <c r="AS60"/>
      <c r="AT60"/>
      <c r="AU60"/>
      <c r="AV60"/>
      <c r="AW60"/>
      <c r="AX60"/>
      <c r="AY60"/>
      <c r="AZ60"/>
    </row>
    <row r="61" spans="1:52" ht="69.95" customHeight="1">
      <c r="A61" s="671">
        <f>A60+1</f>
        <v>1</v>
      </c>
      <c r="B61" s="315" t="s">
        <v>250</v>
      </c>
      <c r="C61" s="316">
        <v>600</v>
      </c>
      <c r="D61" s="316">
        <v>521002</v>
      </c>
      <c r="E61" s="316">
        <v>1</v>
      </c>
      <c r="F61" s="316" t="s">
        <v>6</v>
      </c>
      <c r="G61" s="316" t="s">
        <v>6</v>
      </c>
      <c r="H61" s="316">
        <v>1</v>
      </c>
      <c r="I61" s="316">
        <v>1</v>
      </c>
      <c r="J61" s="316">
        <v>1</v>
      </c>
      <c r="K61" s="316">
        <v>1</v>
      </c>
      <c r="L61" s="316">
        <f t="shared" ref="L61:L67" si="30">SUM(E61:K61)</f>
        <v>5</v>
      </c>
      <c r="M61" s="789">
        <f t="shared" ref="M61:M67" si="31">C61*L61</f>
        <v>3000</v>
      </c>
      <c r="N61" s="790">
        <f>C61*35%*L61</f>
        <v>1050</v>
      </c>
      <c r="O61" s="789"/>
      <c r="P61" s="810">
        <f>IF(O61="",0,O61*C61)</f>
        <v>0</v>
      </c>
      <c r="Q61" s="810"/>
      <c r="R61" s="810">
        <f>IF(L61=0,0,((N61+M61)/L61/8)*1.55*Q61)</f>
        <v>0</v>
      </c>
      <c r="S61" s="810"/>
      <c r="T61" s="810">
        <f>IF(L61=0,0,((M61+N61)/L61/8)*1.55*1.35*S61)</f>
        <v>0</v>
      </c>
      <c r="U61" s="810">
        <f>IF((L61+O61)=0,0,(M61+N61+P61+R61+T61))</f>
        <v>4050</v>
      </c>
      <c r="V61" s="811"/>
      <c r="W61" s="810">
        <f>IF((L61+O61)=0,0,U61/(L61+O61)*V61*2)</f>
        <v>0</v>
      </c>
      <c r="X61" s="810">
        <v>1</v>
      </c>
      <c r="Y61" s="810">
        <f t="shared" ref="Y61:Y67" si="32">IF((L61+O61)=0,0,U61/(L61+O61)*X61*1.75)</f>
        <v>1417.5</v>
      </c>
      <c r="Z61" s="810">
        <f>W61+U61+Y61</f>
        <v>5467.5</v>
      </c>
      <c r="AA61" s="810">
        <f t="shared" ref="AA61:AA67" si="33">IF((L61+O61)=0,0,Z61/(L61+O61))</f>
        <v>1093.5</v>
      </c>
      <c r="AB61" s="810">
        <v>2</v>
      </c>
      <c r="AC61" s="810">
        <f t="shared" ref="AC61:AC67" si="34">AA61*AB61</f>
        <v>2187</v>
      </c>
      <c r="AD61" s="810">
        <f t="shared" ref="AD61:AD67" si="35">(Z61+AC61)</f>
        <v>7654.5</v>
      </c>
      <c r="AE61" s="812">
        <f t="shared" ref="AE61:AE67" si="36">(C61*7*AE$5)</f>
        <v>189</v>
      </c>
      <c r="AF61" s="810">
        <f t="shared" ref="AF61:AF67" si="37">(AD61*AF$5)</f>
        <v>76.545000000000002</v>
      </c>
      <c r="AG61" s="810"/>
      <c r="AH61" s="810"/>
      <c r="AI61" s="810"/>
      <c r="AJ61" s="813"/>
      <c r="AK61" s="814">
        <f t="shared" ref="AK61:AK67" si="38">IF(AD61=0,0,(AD61-AE61-AF61-AG61-AH61-AI61))</f>
        <v>7388.9549999999999</v>
      </c>
      <c r="AL61" s="814"/>
      <c r="AM61" s="318">
        <v>3000</v>
      </c>
      <c r="AN61" s="814"/>
      <c r="AO61" s="802">
        <f>SUM(AL61:AN61)</f>
        <v>3000</v>
      </c>
      <c r="AP61" s="318">
        <v>420</v>
      </c>
      <c r="AQ61" s="816">
        <f t="shared" ref="AQ61:AQ67" si="39">AK61+AO61+AP61</f>
        <v>10808.955</v>
      </c>
      <c r="AR61" s="672"/>
      <c r="AS61"/>
      <c r="AT61" s="819">
        <f t="shared" si="17"/>
        <v>2</v>
      </c>
      <c r="AU61" s="819">
        <f t="shared" si="18"/>
        <v>0</v>
      </c>
      <c r="AV61" s="819">
        <f t="shared" si="19"/>
        <v>0</v>
      </c>
      <c r="AW61" s="819">
        <f t="shared" si="20"/>
        <v>0</v>
      </c>
      <c r="AX61"/>
      <c r="AY61"/>
      <c r="AZ61"/>
    </row>
    <row r="62" spans="1:52" ht="69.95" customHeight="1">
      <c r="A62" s="671">
        <f>A61+1</f>
        <v>2</v>
      </c>
      <c r="B62" s="315" t="s">
        <v>260</v>
      </c>
      <c r="C62" s="316">
        <v>600</v>
      </c>
      <c r="D62" s="316">
        <v>521002</v>
      </c>
      <c r="E62" s="316">
        <v>1</v>
      </c>
      <c r="F62" s="316">
        <v>1</v>
      </c>
      <c r="G62" s="316">
        <v>1</v>
      </c>
      <c r="H62" s="316" t="s">
        <v>6</v>
      </c>
      <c r="I62" s="316" t="s">
        <v>6</v>
      </c>
      <c r="J62" s="316">
        <v>1</v>
      </c>
      <c r="K62" s="316">
        <v>1</v>
      </c>
      <c r="L62" s="316">
        <f t="shared" si="30"/>
        <v>5</v>
      </c>
      <c r="M62" s="789">
        <f t="shared" si="31"/>
        <v>3000</v>
      </c>
      <c r="N62" s="789">
        <v>0</v>
      </c>
      <c r="O62" s="789"/>
      <c r="P62" s="789">
        <f>IF(O62="",0,O62*C62)</f>
        <v>0</v>
      </c>
      <c r="Q62" s="789"/>
      <c r="R62" s="789"/>
      <c r="S62" s="789"/>
      <c r="T62" s="789"/>
      <c r="U62" s="789">
        <f>IF((L62+O62)=0,0,(M62+N62+P62+R62+T62))</f>
        <v>3000</v>
      </c>
      <c r="V62" s="316">
        <v>1</v>
      </c>
      <c r="W62" s="789">
        <f>IF((L62+O62)=0,0,U62/(L62+O62)*V62*2)</f>
        <v>1200</v>
      </c>
      <c r="X62" s="789">
        <v>1</v>
      </c>
      <c r="Y62" s="810">
        <f t="shared" si="32"/>
        <v>1050</v>
      </c>
      <c r="Z62" s="789">
        <f>W62+U62+Y62</f>
        <v>5250</v>
      </c>
      <c r="AA62" s="789">
        <f t="shared" si="33"/>
        <v>1050</v>
      </c>
      <c r="AB62" s="789">
        <v>2</v>
      </c>
      <c r="AC62" s="789">
        <f t="shared" si="34"/>
        <v>2100</v>
      </c>
      <c r="AD62" s="789">
        <f t="shared" si="35"/>
        <v>7350</v>
      </c>
      <c r="AE62" s="794">
        <f t="shared" si="36"/>
        <v>189</v>
      </c>
      <c r="AF62" s="789">
        <f t="shared" si="37"/>
        <v>73.5</v>
      </c>
      <c r="AG62" s="794"/>
      <c r="AH62" s="794"/>
      <c r="AI62" s="798"/>
      <c r="AJ62" s="801"/>
      <c r="AK62" s="317">
        <f t="shared" si="38"/>
        <v>7087.5</v>
      </c>
      <c r="AL62" s="317"/>
      <c r="AM62" s="802">
        <v>1500</v>
      </c>
      <c r="AN62" s="317"/>
      <c r="AO62" s="802">
        <f t="shared" ref="AO62:AO67" si="40">SUM(AL62:AN62)</f>
        <v>1500</v>
      </c>
      <c r="AP62" s="815">
        <v>420</v>
      </c>
      <c r="AQ62" s="816">
        <f t="shared" si="39"/>
        <v>9007.5</v>
      </c>
      <c r="AR62" s="672"/>
      <c r="AS62"/>
      <c r="AT62" s="822">
        <f t="shared" si="17"/>
        <v>2</v>
      </c>
      <c r="AU62" s="819">
        <f t="shared" si="18"/>
        <v>0</v>
      </c>
      <c r="AV62" s="819">
        <f t="shared" si="19"/>
        <v>0</v>
      </c>
      <c r="AW62" s="819">
        <f t="shared" si="20"/>
        <v>0</v>
      </c>
      <c r="AX62"/>
      <c r="AY62"/>
      <c r="AZ62"/>
    </row>
    <row r="63" spans="1:52" ht="69.95" customHeight="1">
      <c r="A63" s="671">
        <f>A62+1</f>
        <v>3</v>
      </c>
      <c r="B63" s="315" t="s">
        <v>284</v>
      </c>
      <c r="C63" s="316">
        <v>600</v>
      </c>
      <c r="D63" s="316">
        <v>621002</v>
      </c>
      <c r="E63" s="316">
        <v>1</v>
      </c>
      <c r="F63" s="316">
        <v>1</v>
      </c>
      <c r="G63" s="316">
        <v>1</v>
      </c>
      <c r="H63" s="316">
        <v>1</v>
      </c>
      <c r="I63" s="316">
        <v>1</v>
      </c>
      <c r="J63" s="316" t="s">
        <v>6</v>
      </c>
      <c r="K63" s="316" t="s">
        <v>6</v>
      </c>
      <c r="L63" s="316">
        <f t="shared" si="30"/>
        <v>5</v>
      </c>
      <c r="M63" s="789">
        <f t="shared" si="31"/>
        <v>3000</v>
      </c>
      <c r="N63" s="789"/>
      <c r="O63" s="789"/>
      <c r="P63" s="789">
        <f>IF(O63="",0,O63*C64)</f>
        <v>0</v>
      </c>
      <c r="Q63" s="791"/>
      <c r="R63" s="789"/>
      <c r="S63" s="792"/>
      <c r="T63" s="814"/>
      <c r="U63" s="789">
        <f>IF((L63)=0,0,(M63+N63+P63+R63+T63))</f>
        <v>3000</v>
      </c>
      <c r="V63" s="793">
        <v>1</v>
      </c>
      <c r="W63" s="789">
        <f>IF(V63=0,0,(M63+N63+P63)/(L63+O63)*V63*1.5)</f>
        <v>900</v>
      </c>
      <c r="X63" s="789">
        <v>0</v>
      </c>
      <c r="Y63" s="810">
        <f t="shared" si="32"/>
        <v>0</v>
      </c>
      <c r="Z63" s="789">
        <f>W64+U63+Y63</f>
        <v>3000</v>
      </c>
      <c r="AA63" s="789">
        <f t="shared" si="33"/>
        <v>600</v>
      </c>
      <c r="AB63" s="789">
        <v>2</v>
      </c>
      <c r="AC63" s="789">
        <f t="shared" si="34"/>
        <v>1200</v>
      </c>
      <c r="AD63" s="789">
        <f t="shared" si="35"/>
        <v>4200</v>
      </c>
      <c r="AE63" s="794">
        <f t="shared" si="36"/>
        <v>189</v>
      </c>
      <c r="AF63" s="789">
        <f t="shared" si="37"/>
        <v>42</v>
      </c>
      <c r="AG63" s="794"/>
      <c r="AH63" s="798"/>
      <c r="AI63" s="798"/>
      <c r="AJ63" s="801"/>
      <c r="AK63" s="789">
        <f t="shared" si="38"/>
        <v>3969</v>
      </c>
      <c r="AL63" s="789"/>
      <c r="AM63" s="789"/>
      <c r="AN63" s="789"/>
      <c r="AO63" s="802">
        <f t="shared" si="40"/>
        <v>0</v>
      </c>
      <c r="AP63" s="815">
        <v>420</v>
      </c>
      <c r="AQ63" s="816">
        <f t="shared" si="39"/>
        <v>4389</v>
      </c>
      <c r="AR63" s="672"/>
      <c r="AS63"/>
      <c r="AT63" s="819">
        <f t="shared" si="17"/>
        <v>2</v>
      </c>
      <c r="AU63" s="819">
        <f t="shared" si="18"/>
        <v>0</v>
      </c>
      <c r="AV63" s="819">
        <f t="shared" si="19"/>
        <v>0</v>
      </c>
      <c r="AW63" s="819">
        <f t="shared" si="20"/>
        <v>0</v>
      </c>
      <c r="AX63"/>
      <c r="AY63"/>
      <c r="AZ63"/>
    </row>
    <row r="64" spans="1:52" ht="69.95" customHeight="1">
      <c r="A64" s="671">
        <f>A63+1</f>
        <v>4</v>
      </c>
      <c r="B64" s="315" t="s">
        <v>288</v>
      </c>
      <c r="C64" s="316">
        <v>600</v>
      </c>
      <c r="D64" s="316">
        <v>621002</v>
      </c>
      <c r="E64" s="316">
        <v>1</v>
      </c>
      <c r="F64" s="316" t="s">
        <v>6</v>
      </c>
      <c r="G64" s="316" t="s">
        <v>6</v>
      </c>
      <c r="H64" s="316">
        <v>1</v>
      </c>
      <c r="I64" s="316">
        <v>1</v>
      </c>
      <c r="J64" s="316">
        <v>1</v>
      </c>
      <c r="K64" s="316">
        <v>1</v>
      </c>
      <c r="L64" s="316">
        <f t="shared" si="30"/>
        <v>5</v>
      </c>
      <c r="M64" s="789">
        <f t="shared" si="31"/>
        <v>3000</v>
      </c>
      <c r="N64" s="789"/>
      <c r="O64" s="789">
        <v>0</v>
      </c>
      <c r="P64" s="789">
        <f>IF(O64="",0,O64*C65)</f>
        <v>0</v>
      </c>
      <c r="Q64" s="789"/>
      <c r="R64" s="789"/>
      <c r="S64" s="789"/>
      <c r="T64" s="789"/>
      <c r="U64" s="789">
        <f>IF((L64)=0,0,(M64+N64+P64+R64+T64))</f>
        <v>3000</v>
      </c>
      <c r="V64" s="316"/>
      <c r="W64" s="789">
        <f>IF(V64=0,0,(M64+N64+P64)/(L64+O64)*V64*1.5)</f>
        <v>0</v>
      </c>
      <c r="X64" s="789">
        <v>1</v>
      </c>
      <c r="Y64" s="810">
        <f t="shared" si="32"/>
        <v>1050</v>
      </c>
      <c r="Z64" s="789">
        <f>W65+U64+Y64</f>
        <v>4050</v>
      </c>
      <c r="AA64" s="789">
        <f t="shared" si="33"/>
        <v>810</v>
      </c>
      <c r="AB64" s="789">
        <v>2</v>
      </c>
      <c r="AC64" s="789">
        <f t="shared" si="34"/>
        <v>1620</v>
      </c>
      <c r="AD64" s="789">
        <f t="shared" si="35"/>
        <v>5670</v>
      </c>
      <c r="AE64" s="794">
        <f t="shared" si="36"/>
        <v>189</v>
      </c>
      <c r="AF64" s="789">
        <f t="shared" si="37"/>
        <v>56.7</v>
      </c>
      <c r="AG64" s="794"/>
      <c r="AH64" s="794"/>
      <c r="AI64" s="798"/>
      <c r="AJ64" s="801"/>
      <c r="AK64" s="789">
        <f t="shared" si="38"/>
        <v>5424.3</v>
      </c>
      <c r="AL64" s="789"/>
      <c r="AM64" s="789"/>
      <c r="AN64" s="789"/>
      <c r="AO64" s="802">
        <f t="shared" si="40"/>
        <v>0</v>
      </c>
      <c r="AP64" s="815">
        <v>420</v>
      </c>
      <c r="AQ64" s="816">
        <f t="shared" si="39"/>
        <v>5844.3</v>
      </c>
      <c r="AR64" s="672"/>
      <c r="AS64"/>
      <c r="AT64" s="822">
        <f t="shared" si="17"/>
        <v>2</v>
      </c>
      <c r="AU64" s="819">
        <f t="shared" si="18"/>
        <v>0</v>
      </c>
      <c r="AV64" s="819">
        <f t="shared" si="19"/>
        <v>0</v>
      </c>
      <c r="AW64" s="819">
        <f t="shared" si="20"/>
        <v>0</v>
      </c>
      <c r="AX64"/>
      <c r="AY64"/>
      <c r="AZ64"/>
    </row>
    <row r="65" spans="1:52" ht="69.95" customHeight="1">
      <c r="A65" s="671">
        <f>A64+1</f>
        <v>5</v>
      </c>
      <c r="B65" s="315" t="s">
        <v>291</v>
      </c>
      <c r="C65" s="316">
        <v>600</v>
      </c>
      <c r="D65" s="316">
        <v>621002</v>
      </c>
      <c r="E65" s="316" t="s">
        <v>159</v>
      </c>
      <c r="F65" s="316" t="s">
        <v>159</v>
      </c>
      <c r="G65" s="316" t="s">
        <v>159</v>
      </c>
      <c r="H65" s="316" t="s">
        <v>159</v>
      </c>
      <c r="I65" s="316" t="s">
        <v>159</v>
      </c>
      <c r="J65" s="316" t="s">
        <v>159</v>
      </c>
      <c r="K65" s="316" t="s">
        <v>159</v>
      </c>
      <c r="L65" s="316">
        <v>7</v>
      </c>
      <c r="M65" s="789">
        <v>0</v>
      </c>
      <c r="N65" s="789"/>
      <c r="O65" s="789">
        <v>7</v>
      </c>
      <c r="P65" s="789">
        <f>IF(O65="",0,O65*C67)</f>
        <v>4200</v>
      </c>
      <c r="Q65" s="789"/>
      <c r="R65" s="789"/>
      <c r="S65" s="789"/>
      <c r="T65" s="789"/>
      <c r="U65" s="789">
        <f>IF((L65)=0,0,(M65+N65+P65+R65+T65))</f>
        <v>4200</v>
      </c>
      <c r="V65" s="316"/>
      <c r="W65" s="789">
        <f>IF(V65=0,0,(M65+N65+P65)/(L65+O65)*V65*1.5)</f>
        <v>0</v>
      </c>
      <c r="X65" s="789"/>
      <c r="Y65" s="810">
        <f t="shared" si="32"/>
        <v>0</v>
      </c>
      <c r="Z65" s="789">
        <f>W67+U65+Y65</f>
        <v>4200</v>
      </c>
      <c r="AA65" s="789">
        <f t="shared" si="33"/>
        <v>300</v>
      </c>
      <c r="AB65" s="789">
        <v>0</v>
      </c>
      <c r="AC65" s="789">
        <f t="shared" si="34"/>
        <v>0</v>
      </c>
      <c r="AD65" s="789">
        <f t="shared" si="35"/>
        <v>4200</v>
      </c>
      <c r="AE65" s="794">
        <f t="shared" si="36"/>
        <v>189</v>
      </c>
      <c r="AF65" s="789">
        <f t="shared" si="37"/>
        <v>42</v>
      </c>
      <c r="AG65" s="794"/>
      <c r="AH65" s="794"/>
      <c r="AI65" s="798"/>
      <c r="AJ65" s="801"/>
      <c r="AK65" s="789">
        <f t="shared" si="38"/>
        <v>3969</v>
      </c>
      <c r="AL65" s="789"/>
      <c r="AM65" s="789"/>
      <c r="AN65" s="789"/>
      <c r="AO65" s="802">
        <f t="shared" si="40"/>
        <v>0</v>
      </c>
      <c r="AP65" s="815">
        <v>420</v>
      </c>
      <c r="AQ65" s="816">
        <f t="shared" si="39"/>
        <v>4389</v>
      </c>
      <c r="AR65" s="672"/>
      <c r="AS65"/>
      <c r="AT65" s="819">
        <f t="shared" si="17"/>
        <v>0</v>
      </c>
      <c r="AU65" s="819">
        <f t="shared" si="18"/>
        <v>0</v>
      </c>
      <c r="AV65" s="819">
        <f t="shared" si="19"/>
        <v>7</v>
      </c>
      <c r="AW65" s="819">
        <f t="shared" si="20"/>
        <v>0</v>
      </c>
      <c r="AX65"/>
      <c r="AY65"/>
      <c r="AZ65"/>
    </row>
    <row r="66" spans="1:52" ht="69.95" customHeight="1">
      <c r="A66" s="671"/>
      <c r="B66" s="315" t="s">
        <v>289</v>
      </c>
      <c r="C66" s="316">
        <v>600</v>
      </c>
      <c r="D66" s="316">
        <v>621002</v>
      </c>
      <c r="E66" s="316">
        <v>1</v>
      </c>
      <c r="F66" s="316">
        <v>1</v>
      </c>
      <c r="G66" s="316" t="s">
        <v>6</v>
      </c>
      <c r="H66" s="316" t="s">
        <v>6</v>
      </c>
      <c r="I66" s="316">
        <v>1</v>
      </c>
      <c r="J66" s="316">
        <v>1</v>
      </c>
      <c r="K66" s="316">
        <v>1</v>
      </c>
      <c r="L66" s="316">
        <f>SUM(E66:K66)</f>
        <v>5</v>
      </c>
      <c r="M66" s="789">
        <f>C66*L66</f>
        <v>3000</v>
      </c>
      <c r="N66" s="789"/>
      <c r="O66" s="792"/>
      <c r="P66" s="789">
        <f>IF(O66="",0,O66*#REF!)</f>
        <v>0</v>
      </c>
      <c r="Q66" s="791"/>
      <c r="R66" s="789"/>
      <c r="S66" s="792"/>
      <c r="T66" s="814"/>
      <c r="U66" s="789">
        <f>IF((L66)=0,0,(M66+N66+P66+R66+T66))</f>
        <v>3000</v>
      </c>
      <c r="V66" s="316">
        <v>1</v>
      </c>
      <c r="W66" s="789">
        <f>IF(V66=0,0,(M66+N66+P66)/(L66+O66)*V66*1.5)</f>
        <v>900</v>
      </c>
      <c r="X66" s="789">
        <v>1</v>
      </c>
      <c r="Y66" s="810">
        <f>IF((L66+O66)=0,0,U66/(L66+O66)*X66*1.75)</f>
        <v>1050</v>
      </c>
      <c r="Z66" s="789">
        <f>W67+U66+Y66</f>
        <v>4050</v>
      </c>
      <c r="AA66" s="789">
        <f>IF((L66+O66)=0,0,Z66/(L66+O66))</f>
        <v>810</v>
      </c>
      <c r="AB66" s="789">
        <v>2</v>
      </c>
      <c r="AC66" s="789">
        <f>AA66*AB66</f>
        <v>1620</v>
      </c>
      <c r="AD66" s="789">
        <f>(Z66+AC66)</f>
        <v>5670</v>
      </c>
      <c r="AE66" s="794">
        <f>(C66*7*AE$5)</f>
        <v>189</v>
      </c>
      <c r="AF66" s="789">
        <f>(AD66*AF$5)</f>
        <v>56.7</v>
      </c>
      <c r="AG66" s="794"/>
      <c r="AH66" s="798"/>
      <c r="AI66" s="798"/>
      <c r="AJ66" s="801"/>
      <c r="AK66" s="789">
        <f>IF(AD66=0,0,(AD66-AE66-AF66-AG66-AH66-AI66))</f>
        <v>5424.3</v>
      </c>
      <c r="AL66" s="789"/>
      <c r="AM66" s="802">
        <v>4000</v>
      </c>
      <c r="AN66" s="789"/>
      <c r="AO66" s="802">
        <f t="shared" si="40"/>
        <v>4000</v>
      </c>
      <c r="AP66" s="815">
        <v>420</v>
      </c>
      <c r="AQ66" s="816">
        <f>AK66+AO66+AP66</f>
        <v>9844.2999999999993</v>
      </c>
      <c r="AR66" s="672"/>
      <c r="AS66"/>
      <c r="AT66" s="822">
        <f t="shared" si="17"/>
        <v>2</v>
      </c>
      <c r="AU66" s="819">
        <f t="shared" si="18"/>
        <v>0</v>
      </c>
      <c r="AV66" s="819">
        <f t="shared" si="19"/>
        <v>0</v>
      </c>
      <c r="AW66" s="819">
        <f t="shared" si="20"/>
        <v>0</v>
      </c>
      <c r="AX66"/>
      <c r="AY66"/>
      <c r="AZ66"/>
    </row>
    <row r="67" spans="1:52" ht="69.95" customHeight="1">
      <c r="A67" s="671">
        <f>A65+1</f>
        <v>6</v>
      </c>
      <c r="B67" s="315" t="s">
        <v>322</v>
      </c>
      <c r="C67" s="316">
        <v>600</v>
      </c>
      <c r="D67" s="316">
        <v>621002</v>
      </c>
      <c r="E67" s="316" t="s">
        <v>6</v>
      </c>
      <c r="F67" s="316" t="s">
        <v>6</v>
      </c>
      <c r="G67" s="316">
        <v>1</v>
      </c>
      <c r="H67" s="316">
        <v>1</v>
      </c>
      <c r="I67" s="316">
        <v>1</v>
      </c>
      <c r="J67" s="316">
        <v>1</v>
      </c>
      <c r="K67" s="316">
        <v>1</v>
      </c>
      <c r="L67" s="316">
        <f t="shared" si="30"/>
        <v>5</v>
      </c>
      <c r="M67" s="789">
        <f t="shared" si="31"/>
        <v>3000</v>
      </c>
      <c r="N67" s="789"/>
      <c r="O67" s="792"/>
      <c r="P67" s="789">
        <f>IF(O67="",0,O67*#REF!)</f>
        <v>0</v>
      </c>
      <c r="Q67" s="791"/>
      <c r="R67" s="789"/>
      <c r="S67" s="792"/>
      <c r="T67" s="814"/>
      <c r="U67" s="789">
        <f>IF((L67)=0,0,(M67+N67+P67+R67+T67))</f>
        <v>3000</v>
      </c>
      <c r="V67" s="316"/>
      <c r="W67" s="789">
        <f>IF(V67=0,0,(M67+N67+P67)/(L67+O67)*V67*1.5)</f>
        <v>0</v>
      </c>
      <c r="X67" s="789">
        <v>1</v>
      </c>
      <c r="Y67" s="810">
        <f t="shared" si="32"/>
        <v>1050</v>
      </c>
      <c r="Z67" s="789">
        <f>W68+U67+Y67</f>
        <v>7050</v>
      </c>
      <c r="AA67" s="789">
        <f t="shared" si="33"/>
        <v>1410</v>
      </c>
      <c r="AB67" s="789">
        <v>2</v>
      </c>
      <c r="AC67" s="789">
        <f t="shared" si="34"/>
        <v>2820</v>
      </c>
      <c r="AD67" s="789">
        <f t="shared" si="35"/>
        <v>9870</v>
      </c>
      <c r="AE67" s="794">
        <f t="shared" si="36"/>
        <v>189</v>
      </c>
      <c r="AF67" s="789">
        <f t="shared" si="37"/>
        <v>98.7</v>
      </c>
      <c r="AG67" s="794"/>
      <c r="AH67" s="798"/>
      <c r="AI67" s="798"/>
      <c r="AJ67" s="801"/>
      <c r="AK67" s="789">
        <f t="shared" si="38"/>
        <v>9582.2999999999993</v>
      </c>
      <c r="AL67" s="789"/>
      <c r="AM67" s="802">
        <v>4000</v>
      </c>
      <c r="AN67" s="789"/>
      <c r="AO67" s="802">
        <f t="shared" si="40"/>
        <v>4000</v>
      </c>
      <c r="AP67" s="815">
        <v>420</v>
      </c>
      <c r="AQ67" s="816">
        <f t="shared" si="39"/>
        <v>14002.3</v>
      </c>
      <c r="AR67" s="672"/>
      <c r="AS67"/>
      <c r="AT67" s="819">
        <f t="shared" si="17"/>
        <v>2</v>
      </c>
      <c r="AU67" s="819">
        <f t="shared" si="18"/>
        <v>0</v>
      </c>
      <c r="AV67" s="819">
        <f t="shared" si="19"/>
        <v>0</v>
      </c>
      <c r="AW67" s="819">
        <f t="shared" si="20"/>
        <v>0</v>
      </c>
      <c r="AX67"/>
      <c r="AY67"/>
      <c r="AZ67"/>
    </row>
    <row r="68" spans="1:52" ht="69.95" customHeight="1" thickBot="1">
      <c r="A68" s="534"/>
      <c r="B68" s="673"/>
      <c r="C68" s="654"/>
      <c r="D68" s="534"/>
      <c r="E68" s="545"/>
      <c r="F68" s="545"/>
      <c r="G68" s="545"/>
      <c r="H68" s="545"/>
      <c r="I68" s="545"/>
      <c r="J68" s="545" t="s">
        <v>32</v>
      </c>
      <c r="K68" s="545"/>
      <c r="L68" s="545"/>
      <c r="M68" s="449">
        <f t="shared" ref="M68:U68" si="41">SUM(M61:M67)</f>
        <v>18000</v>
      </c>
      <c r="N68" s="449">
        <f t="shared" si="41"/>
        <v>1050</v>
      </c>
      <c r="O68" s="449">
        <f t="shared" si="41"/>
        <v>7</v>
      </c>
      <c r="P68" s="449">
        <f t="shared" si="41"/>
        <v>4200</v>
      </c>
      <c r="Q68" s="449">
        <f t="shared" si="41"/>
        <v>0</v>
      </c>
      <c r="R68" s="449">
        <f t="shared" si="41"/>
        <v>0</v>
      </c>
      <c r="S68" s="449">
        <f t="shared" si="41"/>
        <v>0</v>
      </c>
      <c r="T68" s="449">
        <f t="shared" si="41"/>
        <v>0</v>
      </c>
      <c r="U68" s="449">
        <f t="shared" si="41"/>
        <v>23250</v>
      </c>
      <c r="V68" s="449"/>
      <c r="W68" s="449">
        <f>SUM(W61:W67)</f>
        <v>3000</v>
      </c>
      <c r="X68" s="449"/>
      <c r="Y68" s="449">
        <f>SUM(Y58:Y67)</f>
        <v>5617.5</v>
      </c>
      <c r="Z68" s="449">
        <f t="shared" ref="Z68:AI68" si="42">SUM(Z61:Z67)</f>
        <v>33067.5</v>
      </c>
      <c r="AA68" s="449">
        <f t="shared" si="42"/>
        <v>6073.5</v>
      </c>
      <c r="AB68" s="449">
        <f t="shared" si="42"/>
        <v>12</v>
      </c>
      <c r="AC68" s="449">
        <f t="shared" si="42"/>
        <v>11547</v>
      </c>
      <c r="AD68" s="449">
        <f t="shared" si="42"/>
        <v>44614.5</v>
      </c>
      <c r="AE68" s="449">
        <f t="shared" si="42"/>
        <v>1323</v>
      </c>
      <c r="AF68" s="449">
        <f t="shared" si="42"/>
        <v>446.14499999999998</v>
      </c>
      <c r="AG68" s="449">
        <f t="shared" si="42"/>
        <v>0</v>
      </c>
      <c r="AH68" s="449">
        <f t="shared" si="42"/>
        <v>0</v>
      </c>
      <c r="AI68" s="449">
        <f t="shared" si="42"/>
        <v>0</v>
      </c>
      <c r="AJ68" s="449"/>
      <c r="AK68" s="449">
        <f>SUM(AK61:AK67)</f>
        <v>42845.354999999996</v>
      </c>
      <c r="AL68" s="449">
        <f t="shared" ref="AL68:AN68" si="43">SUM(AL61:AL67)</f>
        <v>0</v>
      </c>
      <c r="AM68" s="449">
        <f t="shared" si="43"/>
        <v>12500</v>
      </c>
      <c r="AN68" s="449">
        <f>SUM(AN61:AN67)</f>
        <v>0</v>
      </c>
      <c r="AO68" s="449">
        <f>SUM(AO61:AO67)</f>
        <v>12500</v>
      </c>
      <c r="AP68" s="453">
        <f>SUM(AP61:AP67)</f>
        <v>2940</v>
      </c>
      <c r="AQ68" s="510">
        <f>SUM(AQ61:AQ67)</f>
        <v>58285.35500000001</v>
      </c>
      <c r="AR68" s="319"/>
      <c r="AS68"/>
      <c r="AT68" s="826">
        <f>SUM(AT61:AT67)</f>
        <v>12</v>
      </c>
      <c r="AU68" s="826">
        <f>SUM(AU61:AU67)</f>
        <v>0</v>
      </c>
      <c r="AV68" s="826">
        <f>SUM(AV61:AV67)</f>
        <v>7</v>
      </c>
      <c r="AW68" s="826">
        <f>SUM(AW61:AW67)</f>
        <v>0</v>
      </c>
      <c r="AX68"/>
      <c r="AY68"/>
      <c r="AZ68"/>
    </row>
    <row r="69" spans="1:52" ht="69.95" customHeight="1" thickBot="1">
      <c r="A69" s="534"/>
      <c r="B69" s="273"/>
      <c r="C69" s="654"/>
      <c r="D69" s="534"/>
      <c r="E69" s="545"/>
      <c r="F69" s="1122" t="s">
        <v>38</v>
      </c>
      <c r="G69" s="1123"/>
      <c r="H69" s="1123"/>
      <c r="I69" s="1123"/>
      <c r="J69" s="1123"/>
      <c r="K69" s="1123"/>
      <c r="L69" s="1124"/>
      <c r="M69" s="527">
        <f>M41+M52+M68</f>
        <v>124137.9</v>
      </c>
      <c r="N69" s="457">
        <f>N41+N52+N68</f>
        <v>4999.3125</v>
      </c>
      <c r="O69" s="457">
        <f>O41+O52+O68</f>
        <v>14</v>
      </c>
      <c r="P69" s="457">
        <f>P41+P52+P68</f>
        <v>8400</v>
      </c>
      <c r="Q69" s="456"/>
      <c r="R69" s="457" t="e">
        <f>SUM(R44+#REF!+#REF!+R55+#REF!)</f>
        <v>#REF!</v>
      </c>
      <c r="S69" s="454"/>
      <c r="T69" s="528" t="e">
        <f>SUM(T44+#REF!+#REF!+T55+#REF!)</f>
        <v>#REF!</v>
      </c>
      <c r="U69" s="457">
        <f>U41+U52+U68</f>
        <v>137274.71249999999</v>
      </c>
      <c r="V69" s="529">
        <f>V41+V52+V68</f>
        <v>22.5</v>
      </c>
      <c r="W69" s="528" t="e">
        <f>W44+W55+#REF!</f>
        <v>#REF!</v>
      </c>
      <c r="X69" s="528" t="e">
        <f>X44+X55+#REF!</f>
        <v>#REF!</v>
      </c>
      <c r="Y69" s="528">
        <f>Y41+Y52+Y68</f>
        <v>38145.384375000001</v>
      </c>
      <c r="Z69" s="458">
        <f>Z41+Z52+Z68</f>
        <v>211556.82187499999</v>
      </c>
      <c r="AA69" s="458">
        <f>AA41+AA52+AA68</f>
        <v>42102.301874999997</v>
      </c>
      <c r="AB69" s="530">
        <f>AB41+AB52+AB68</f>
        <v>74</v>
      </c>
      <c r="AC69" s="466">
        <f>AC41+AC52+AC68</f>
        <v>82404.603749999995</v>
      </c>
      <c r="AD69" s="458">
        <f>AD41+AD50+AD68</f>
        <v>285876.42562500003</v>
      </c>
      <c r="AE69" s="531">
        <f>AE41+AE52+AE68</f>
        <v>7482.3776999999991</v>
      </c>
      <c r="AF69" s="531">
        <f>AF41+AF52+AF68</f>
        <v>2939.6142562500004</v>
      </c>
      <c r="AG69" s="531" t="e">
        <f>SUM(AG44+#REF!+#REF!+AG55+#REF!)</f>
        <v>#VALUE!</v>
      </c>
      <c r="AH69" s="531" t="e">
        <f>SUM(AH44+#REF!+#REF!+AH55+#REF!)</f>
        <v>#VALUE!</v>
      </c>
      <c r="AI69" s="532">
        <f>AI41+AI52+AI68</f>
        <v>2141.0661562499999</v>
      </c>
      <c r="AJ69" s="458" t="e">
        <f>AJ44+#REF!+#REF!</f>
        <v>#VALUE!</v>
      </c>
      <c r="AK69" s="458">
        <f>AK41+AK52+AK68</f>
        <v>281398.36751249997</v>
      </c>
      <c r="AL69" s="458">
        <f t="shared" ref="AL69:AN69" si="44">AL41+AL52+AL68</f>
        <v>0</v>
      </c>
      <c r="AM69" s="458">
        <f t="shared" si="44"/>
        <v>46252.22</v>
      </c>
      <c r="AN69" s="458">
        <f t="shared" si="44"/>
        <v>0</v>
      </c>
      <c r="AO69" s="458">
        <f>AO41+AO52+AO68</f>
        <v>1074533.1499999999</v>
      </c>
      <c r="AP69" s="458">
        <f>AP41+AP52+AP68</f>
        <v>18909.07</v>
      </c>
      <c r="AQ69" s="458">
        <f>AQ41+AQ52+AQ68</f>
        <v>1374840.5875125001</v>
      </c>
      <c r="AR69" s="319"/>
      <c r="AS69"/>
      <c r="AT69" s="829">
        <f>SUM(AT68,AT51)</f>
        <v>16</v>
      </c>
      <c r="AU69" s="829">
        <f t="shared" ref="AU69:AW69" si="45">SUM(AU68,AU51)</f>
        <v>7</v>
      </c>
      <c r="AV69" s="829">
        <f t="shared" si="45"/>
        <v>7</v>
      </c>
      <c r="AW69" s="829">
        <f t="shared" si="45"/>
        <v>0</v>
      </c>
      <c r="AX69"/>
      <c r="AY69"/>
      <c r="AZ69"/>
    </row>
    <row r="70" spans="1:52" ht="69.95" customHeight="1">
      <c r="A70" s="247"/>
      <c r="B70" s="310"/>
      <c r="C70" s="246"/>
      <c r="D70" s="247"/>
      <c r="E70" s="248"/>
      <c r="F70" s="248"/>
      <c r="G70" s="248"/>
      <c r="H70" s="248"/>
      <c r="I70" s="248"/>
      <c r="J70" s="311"/>
      <c r="K70" s="248"/>
      <c r="L70" s="249"/>
      <c r="M70" s="250"/>
      <c r="N70" s="251"/>
      <c r="O70" s="312"/>
      <c r="P70" s="250"/>
      <c r="Q70" s="252"/>
      <c r="R70" s="250"/>
      <c r="S70" s="253"/>
      <c r="T70" s="251"/>
      <c r="U70" s="251"/>
      <c r="V70" s="254"/>
      <c r="W70" s="251"/>
      <c r="X70" s="251"/>
      <c r="Y70" s="251"/>
      <c r="Z70" s="255"/>
      <c r="AA70" s="255"/>
      <c r="AB70" s="256"/>
      <c r="AC70" s="257"/>
      <c r="AD70" s="255"/>
      <c r="AE70" s="258"/>
      <c r="AF70" s="258"/>
      <c r="AG70" s="258"/>
      <c r="AH70" s="258"/>
      <c r="AI70" s="258"/>
      <c r="AJ70" s="255"/>
      <c r="AK70" s="255"/>
      <c r="AL70" s="255"/>
      <c r="AM70" s="255"/>
      <c r="AN70" s="255"/>
      <c r="AO70" s="151"/>
      <c r="AP70" s="151"/>
      <c r="AQ70" s="151"/>
      <c r="AR70" s="151"/>
      <c r="AS70"/>
      <c r="AT70"/>
      <c r="AU70"/>
      <c r="AV70"/>
      <c r="AW70"/>
      <c r="AX70"/>
      <c r="AY70"/>
      <c r="AZ70"/>
    </row>
    <row r="71" spans="1:52" ht="24.95" customHeight="1">
      <c r="A71" s="155"/>
      <c r="B71" s="313"/>
      <c r="C71" s="154"/>
      <c r="D71" s="155"/>
      <c r="E71" s="156"/>
      <c r="F71" s="156"/>
      <c r="G71" s="156"/>
      <c r="H71" s="156"/>
      <c r="I71" s="156"/>
      <c r="J71" s="314"/>
      <c r="K71" s="156"/>
      <c r="L71" s="166"/>
      <c r="M71" s="158"/>
      <c r="N71" s="160"/>
      <c r="O71" s="160"/>
      <c r="P71" s="158"/>
      <c r="Q71" s="159"/>
      <c r="R71" s="158"/>
      <c r="S71" s="157"/>
      <c r="T71" s="160"/>
      <c r="U71" s="160"/>
      <c r="V71" s="161"/>
      <c r="W71" s="160"/>
      <c r="X71" s="160"/>
      <c r="Y71" s="160"/>
      <c r="Z71" s="164"/>
      <c r="AA71" s="164"/>
      <c r="AB71" s="162"/>
      <c r="AC71" s="165"/>
      <c r="AD71" s="164"/>
      <c r="AE71" s="163"/>
      <c r="AF71" s="163"/>
      <c r="AG71" s="163"/>
      <c r="AH71" s="163"/>
      <c r="AI71" s="163"/>
      <c r="AJ71" s="164"/>
      <c r="AK71" s="164"/>
      <c r="AL71" s="164"/>
      <c r="AM71" s="164"/>
      <c r="AN71" s="164"/>
      <c r="AO71" s="134"/>
      <c r="AP71" s="134"/>
      <c r="AQ71" s="134"/>
      <c r="AR71" s="151"/>
      <c r="AS71" s="299"/>
      <c r="AT71" s="173"/>
    </row>
    <row r="72" spans="1:52" ht="18" customHeight="1">
      <c r="D72" s="346"/>
    </row>
  </sheetData>
  <mergeCells count="43">
    <mergeCell ref="A4:B4"/>
    <mergeCell ref="G4:I4"/>
    <mergeCell ref="J4:K4"/>
    <mergeCell ref="L4:M4"/>
    <mergeCell ref="AE3:AI3"/>
    <mergeCell ref="L3:AD3"/>
    <mergeCell ref="X4:Y4"/>
    <mergeCell ref="I41:L41"/>
    <mergeCell ref="V4:W4"/>
    <mergeCell ref="AA4:AA5"/>
    <mergeCell ref="AQ3:AQ4"/>
    <mergeCell ref="AK3:AK5"/>
    <mergeCell ref="AP3:AP4"/>
    <mergeCell ref="AO3:AO5"/>
    <mergeCell ref="AN3:AN5"/>
    <mergeCell ref="AM3:AM5"/>
    <mergeCell ref="AL3:AL5"/>
    <mergeCell ref="AE43:AI43"/>
    <mergeCell ref="R1:U1"/>
    <mergeCell ref="U4:U5"/>
    <mergeCell ref="O4:P4"/>
    <mergeCell ref="Q4:T4"/>
    <mergeCell ref="O44:P44"/>
    <mergeCell ref="Q44:T44"/>
    <mergeCell ref="U44:U45"/>
    <mergeCell ref="AA44:AA45"/>
    <mergeCell ref="L43:AD43"/>
    <mergeCell ref="AT5:AW5"/>
    <mergeCell ref="F69:L69"/>
    <mergeCell ref="V44:W44"/>
    <mergeCell ref="AG53:AJ53"/>
    <mergeCell ref="A1:J1"/>
    <mergeCell ref="A2:H2"/>
    <mergeCell ref="AG54:AJ54"/>
    <mergeCell ref="I52:L52"/>
    <mergeCell ref="AB4:AC4"/>
    <mergeCell ref="AB44:AC44"/>
    <mergeCell ref="A42:D42"/>
    <mergeCell ref="AK43:AK45"/>
    <mergeCell ref="A44:B44"/>
    <mergeCell ref="G44:I44"/>
    <mergeCell ref="J44:K44"/>
    <mergeCell ref="L44:M44"/>
  </mergeCells>
  <conditionalFormatting sqref="AM38:AM39 AM7:AM36 AR6:AR40 AK46:AR47 AR61:AR68 AR48:AR50 AD41:AI41 AK41:AP41 AQ68 AP7:AQ40 AK51:AR60 AK50:AP50 AO48:AQ48 AO49:AP49 AQ49:AQ50 AK7:AL40 AN7:AN40 AK48:AN49 AO49:AO50 AK61:AL65 AN61:AN65 AK69:AR71">
    <cfRule type="cellIs" priority="4085" stopIfTrue="1" operator="between">
      <formula>"si es mayor o igual 50,0"</formula>
      <formula>"si es menor que 50,0"</formula>
    </cfRule>
  </conditionalFormatting>
  <printOptions horizontalCentered="1"/>
  <pageMargins left="2.1653543307086616" right="0" top="0" bottom="0" header="0.31496062992125984" footer="0.31496062992125984"/>
  <pageSetup paperSize="5" scale="16" orientation="landscape" r:id="rId1"/>
  <rowBreaks count="1" manualBreakCount="1">
    <brk id="41" max="42" man="1"/>
  </rowBreaks>
  <colBreaks count="1" manualBreakCount="1">
    <brk id="44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5"/>
  <dimension ref="A1:AW78"/>
  <sheetViews>
    <sheetView topLeftCell="O1" zoomScale="25" zoomScaleNormal="25" zoomScaleSheetLayoutView="68" workbookViewId="0">
      <selection activeCell="AM59" sqref="AM59"/>
    </sheetView>
  </sheetViews>
  <sheetFormatPr baseColWidth="10" defaultRowHeight="18" customHeight="1" outlineLevelCol="1"/>
  <cols>
    <col min="1" max="1" width="9.28515625" style="23" customWidth="1"/>
    <col min="2" max="2" width="56.85546875" style="23" customWidth="1"/>
    <col min="3" max="3" width="24.5703125" style="35" customWidth="1"/>
    <col min="4" max="4" width="29" style="24" customWidth="1"/>
    <col min="5" max="5" width="16" style="24" customWidth="1"/>
    <col min="6" max="6" width="15.5703125" style="36" customWidth="1"/>
    <col min="7" max="7" width="16.85546875" style="24" customWidth="1"/>
    <col min="8" max="8" width="15.85546875" style="24" customWidth="1"/>
    <col min="9" max="9" width="14.85546875" style="24" customWidth="1"/>
    <col min="10" max="10" width="15.28515625" style="24" customWidth="1"/>
    <col min="11" max="11" width="14.42578125" style="24" customWidth="1"/>
    <col min="12" max="12" width="15.85546875" style="35" customWidth="1"/>
    <col min="13" max="13" width="33" style="37" customWidth="1"/>
    <col min="14" max="14" width="24" style="35" customWidth="1"/>
    <col min="15" max="15" width="16.140625" style="35" customWidth="1"/>
    <col min="16" max="16" width="32.85546875" style="35" customWidth="1"/>
    <col min="17" max="17" width="12.42578125" style="35" hidden="1" customWidth="1" outlineLevel="1"/>
    <col min="18" max="18" width="13.5703125" style="35" hidden="1" customWidth="1" outlineLevel="1"/>
    <col min="19" max="19" width="15.7109375" style="37" hidden="1" customWidth="1" outlineLevel="1"/>
    <col min="20" max="20" width="13" style="35" hidden="1" customWidth="1" outlineLevel="1"/>
    <col min="21" max="21" width="33.85546875" style="35" customWidth="1" collapsed="1"/>
    <col min="22" max="22" width="13.5703125" style="38" hidden="1" customWidth="1"/>
    <col min="23" max="23" width="31.42578125" style="35" hidden="1" customWidth="1"/>
    <col min="24" max="24" width="19.28515625" style="35" customWidth="1"/>
    <col min="25" max="25" width="27.140625" style="35" customWidth="1"/>
    <col min="26" max="26" width="31.7109375" style="37" customWidth="1"/>
    <col min="27" max="27" width="30.42578125" style="37" customWidth="1"/>
    <col min="28" max="28" width="15.28515625" style="39" customWidth="1"/>
    <col min="29" max="29" width="31.42578125" style="35" customWidth="1"/>
    <col min="30" max="30" width="30.42578125" style="23" customWidth="1"/>
    <col min="31" max="31" width="27.5703125" style="24" customWidth="1"/>
    <col min="32" max="32" width="27" style="24" customWidth="1"/>
    <col min="33" max="33" width="12.42578125" style="24" hidden="1" customWidth="1"/>
    <col min="34" max="34" width="22.42578125" style="24" hidden="1" customWidth="1"/>
    <col min="35" max="35" width="27" style="24" customWidth="1"/>
    <col min="36" max="36" width="22.85546875" style="23" hidden="1" customWidth="1"/>
    <col min="37" max="37" width="32.5703125" style="23" customWidth="1"/>
    <col min="38" max="40" width="32.5703125" style="23" hidden="1" customWidth="1" outlineLevel="1"/>
    <col min="41" max="41" width="30.7109375" style="23" customWidth="1" collapsed="1"/>
    <col min="42" max="42" width="31.28515625" style="23" customWidth="1"/>
    <col min="43" max="43" width="32.5703125" style="23" customWidth="1"/>
    <col min="44" max="44" width="82.28515625" style="23" customWidth="1"/>
    <col min="45" max="45" width="31.140625" style="23" customWidth="1"/>
    <col min="46" max="46" width="26" style="23" customWidth="1"/>
    <col min="47" max="47" width="15.5703125" style="23" bestFit="1" customWidth="1"/>
    <col min="48" max="48" width="11.42578125" style="23"/>
    <col min="49" max="49" width="16" style="23" customWidth="1"/>
    <col min="50" max="16384" width="11.42578125" style="23"/>
  </cols>
  <sheetData>
    <row r="1" spans="1:49" ht="60" customHeight="1">
      <c r="A1" s="1202" t="s">
        <v>29</v>
      </c>
      <c r="B1" s="1202"/>
      <c r="C1" s="1202"/>
      <c r="D1" s="1202"/>
      <c r="E1" s="677"/>
      <c r="F1" s="678"/>
      <c r="G1" s="679"/>
      <c r="H1" s="677"/>
      <c r="I1" s="677"/>
      <c r="J1" s="678"/>
      <c r="K1" s="679"/>
      <c r="L1" s="677"/>
      <c r="M1" s="680"/>
      <c r="N1" s="678"/>
      <c r="O1" s="679"/>
      <c r="P1" s="677"/>
      <c r="Q1" s="677"/>
      <c r="R1" s="1203"/>
      <c r="S1" s="1203"/>
      <c r="T1" s="1203"/>
      <c r="U1" s="1203"/>
      <c r="V1" s="681"/>
      <c r="W1" s="678"/>
      <c r="X1" s="678"/>
      <c r="Y1" s="678"/>
      <c r="Z1" s="679"/>
      <c r="AA1" s="677"/>
      <c r="AB1" s="681"/>
      <c r="AC1" s="678"/>
      <c r="AD1" s="679"/>
      <c r="AE1" s="680"/>
      <c r="AF1" s="680"/>
      <c r="AG1" s="680"/>
      <c r="AH1" s="682"/>
      <c r="AI1" s="680"/>
      <c r="AJ1" s="677"/>
      <c r="AK1" s="683"/>
      <c r="AL1" s="835"/>
      <c r="AM1" s="835"/>
      <c r="AN1" s="835"/>
      <c r="AO1" s="678"/>
      <c r="AP1" s="678"/>
      <c r="AQ1" s="678"/>
      <c r="AR1" s="678"/>
    </row>
    <row r="2" spans="1:49" ht="60" customHeight="1" thickBot="1">
      <c r="A2" s="1202" t="s">
        <v>0</v>
      </c>
      <c r="B2" s="1202"/>
      <c r="C2" s="1202"/>
      <c r="D2" s="1202"/>
      <c r="E2" s="677"/>
      <c r="F2" s="678"/>
      <c r="G2" s="679"/>
      <c r="H2" s="677"/>
      <c r="I2" s="677"/>
      <c r="J2" s="678"/>
      <c r="K2" s="679"/>
      <c r="L2" s="677"/>
      <c r="M2" s="680"/>
      <c r="N2" s="678"/>
      <c r="O2" s="679"/>
      <c r="P2" s="677"/>
      <c r="Q2" s="677"/>
      <c r="R2" s="678"/>
      <c r="S2" s="682"/>
      <c r="T2" s="677"/>
      <c r="U2" s="677"/>
      <c r="V2" s="684"/>
      <c r="W2" s="679"/>
      <c r="X2" s="679"/>
      <c r="Y2" s="679"/>
      <c r="Z2" s="677"/>
      <c r="AA2" s="677"/>
      <c r="AB2" s="684"/>
      <c r="AC2" s="679"/>
      <c r="AD2" s="677"/>
      <c r="AE2" s="680"/>
      <c r="AF2" s="680"/>
      <c r="AG2" s="682"/>
      <c r="AH2" s="680"/>
      <c r="AI2" s="680"/>
      <c r="AJ2" s="678"/>
      <c r="AK2" s="679"/>
      <c r="AL2" s="679"/>
      <c r="AM2" s="679"/>
      <c r="AN2" s="679"/>
      <c r="AO2" s="678"/>
      <c r="AP2" s="678"/>
      <c r="AQ2" s="678"/>
      <c r="AR2" s="678"/>
    </row>
    <row r="3" spans="1:49" ht="60" customHeight="1" thickBot="1">
      <c r="A3" s="683"/>
      <c r="B3" s="683"/>
      <c r="C3" s="683"/>
      <c r="D3" s="683"/>
      <c r="E3" s="683"/>
      <c r="F3" s="683"/>
      <c r="G3" s="683"/>
      <c r="H3" s="683"/>
      <c r="I3" s="683"/>
      <c r="J3" s="683"/>
      <c r="K3" s="683"/>
      <c r="L3" s="1181" t="s">
        <v>106</v>
      </c>
      <c r="M3" s="1182"/>
      <c r="N3" s="1182"/>
      <c r="O3" s="1182"/>
      <c r="P3" s="1182"/>
      <c r="Q3" s="1182"/>
      <c r="R3" s="1182"/>
      <c r="S3" s="1182"/>
      <c r="T3" s="1182"/>
      <c r="U3" s="1182"/>
      <c r="V3" s="1182"/>
      <c r="W3" s="1182"/>
      <c r="X3" s="1182"/>
      <c r="Y3" s="1182"/>
      <c r="Z3" s="1182"/>
      <c r="AA3" s="1182"/>
      <c r="AB3" s="1182"/>
      <c r="AC3" s="1182"/>
      <c r="AD3" s="1183"/>
      <c r="AE3" s="1181" t="s">
        <v>105</v>
      </c>
      <c r="AF3" s="1182"/>
      <c r="AG3" s="1182"/>
      <c r="AH3" s="1182"/>
      <c r="AI3" s="1183"/>
      <c r="AJ3" s="683"/>
      <c r="AK3" s="1186" t="s">
        <v>104</v>
      </c>
      <c r="AL3" s="1360" t="s">
        <v>335</v>
      </c>
      <c r="AM3" s="1360" t="s">
        <v>336</v>
      </c>
      <c r="AN3" s="1360" t="s">
        <v>337</v>
      </c>
      <c r="AO3" s="1580" t="s">
        <v>231</v>
      </c>
      <c r="AP3" s="764"/>
      <c r="AQ3" s="1201" t="s">
        <v>270</v>
      </c>
      <c r="AR3" s="765"/>
    </row>
    <row r="4" spans="1:49" ht="60" customHeight="1" thickBot="1">
      <c r="A4" s="1206" t="s">
        <v>15</v>
      </c>
      <c r="B4" s="1206"/>
      <c r="C4" s="686">
        <v>43549</v>
      </c>
      <c r="D4" s="687"/>
      <c r="E4" s="688" t="s">
        <v>16</v>
      </c>
      <c r="F4" s="688"/>
      <c r="G4" s="1207">
        <v>43555</v>
      </c>
      <c r="H4" s="1207"/>
      <c r="I4" s="1207"/>
      <c r="J4" s="1208">
        <v>2019</v>
      </c>
      <c r="K4" s="1208"/>
      <c r="L4" s="1197" t="s">
        <v>107</v>
      </c>
      <c r="M4" s="1199"/>
      <c r="N4" s="689" t="s">
        <v>17</v>
      </c>
      <c r="O4" s="1184" t="s">
        <v>99</v>
      </c>
      <c r="P4" s="1189"/>
      <c r="Q4" s="1204" t="s">
        <v>93</v>
      </c>
      <c r="R4" s="1205"/>
      <c r="S4" s="1205"/>
      <c r="T4" s="1185"/>
      <c r="U4" s="1209" t="s">
        <v>96</v>
      </c>
      <c r="V4" s="1184" t="s">
        <v>97</v>
      </c>
      <c r="W4" s="1185"/>
      <c r="X4" s="1192" t="s">
        <v>257</v>
      </c>
      <c r="Y4" s="1193"/>
      <c r="Z4" s="690" t="s">
        <v>10</v>
      </c>
      <c r="AA4" s="1186" t="s">
        <v>98</v>
      </c>
      <c r="AB4" s="1190" t="s">
        <v>102</v>
      </c>
      <c r="AC4" s="1191"/>
      <c r="AD4" s="691" t="s">
        <v>9</v>
      </c>
      <c r="AE4" s="692" t="s">
        <v>30</v>
      </c>
      <c r="AF4" s="692" t="s">
        <v>58</v>
      </c>
      <c r="AG4" s="692" t="s">
        <v>74</v>
      </c>
      <c r="AH4" s="692" t="s">
        <v>31</v>
      </c>
      <c r="AI4" s="691" t="s">
        <v>12</v>
      </c>
      <c r="AJ4" s="693" t="s">
        <v>66</v>
      </c>
      <c r="AK4" s="1187"/>
      <c r="AL4" s="1361"/>
      <c r="AM4" s="1361"/>
      <c r="AN4" s="1361"/>
      <c r="AO4" s="1581"/>
      <c r="AP4" s="764"/>
      <c r="AQ4" s="1201"/>
      <c r="AR4" s="766" t="s">
        <v>234</v>
      </c>
    </row>
    <row r="5" spans="1:49" s="24" customFormat="1" ht="60" customHeight="1" thickBot="1">
      <c r="A5" s="357" t="s">
        <v>1</v>
      </c>
      <c r="B5" s="370" t="s">
        <v>20</v>
      </c>
      <c r="C5" s="694" t="s">
        <v>21</v>
      </c>
      <c r="D5" s="370" t="s">
        <v>19</v>
      </c>
      <c r="E5" s="370" t="s">
        <v>6</v>
      </c>
      <c r="F5" s="695" t="s">
        <v>7</v>
      </c>
      <c r="G5" s="370" t="s">
        <v>7</v>
      </c>
      <c r="H5" s="370" t="s">
        <v>2</v>
      </c>
      <c r="I5" s="370" t="s">
        <v>3</v>
      </c>
      <c r="J5" s="370" t="s">
        <v>4</v>
      </c>
      <c r="K5" s="696" t="s">
        <v>5</v>
      </c>
      <c r="L5" s="697" t="s">
        <v>92</v>
      </c>
      <c r="M5" s="698" t="s">
        <v>89</v>
      </c>
      <c r="N5" s="699" t="s">
        <v>14</v>
      </c>
      <c r="O5" s="700" t="s">
        <v>100</v>
      </c>
      <c r="P5" s="701" t="s">
        <v>89</v>
      </c>
      <c r="Q5" s="702" t="s">
        <v>95</v>
      </c>
      <c r="R5" s="703" t="s">
        <v>89</v>
      </c>
      <c r="S5" s="704" t="s">
        <v>94</v>
      </c>
      <c r="T5" s="704" t="s">
        <v>89</v>
      </c>
      <c r="U5" s="1210"/>
      <c r="V5" s="705" t="s">
        <v>90</v>
      </c>
      <c r="W5" s="703" t="s">
        <v>89</v>
      </c>
      <c r="X5" s="706" t="s">
        <v>90</v>
      </c>
      <c r="Y5" s="707" t="s">
        <v>89</v>
      </c>
      <c r="Z5" s="708" t="s">
        <v>8</v>
      </c>
      <c r="AA5" s="1188"/>
      <c r="AB5" s="709" t="s">
        <v>101</v>
      </c>
      <c r="AC5" s="703" t="s">
        <v>89</v>
      </c>
      <c r="AD5" s="710" t="s">
        <v>18</v>
      </c>
      <c r="AE5" s="711">
        <v>4.4999999999999998E-2</v>
      </c>
      <c r="AF5" s="712">
        <v>0.01</v>
      </c>
      <c r="AG5" s="712" t="s">
        <v>75</v>
      </c>
      <c r="AH5" s="710" t="s">
        <v>67</v>
      </c>
      <c r="AI5" s="710" t="s">
        <v>13</v>
      </c>
      <c r="AJ5" s="713" t="s">
        <v>67</v>
      </c>
      <c r="AK5" s="1188"/>
      <c r="AL5" s="1362"/>
      <c r="AM5" s="1362"/>
      <c r="AN5" s="1362"/>
      <c r="AO5" s="1582"/>
      <c r="AP5" s="764" t="s">
        <v>258</v>
      </c>
      <c r="AQ5" s="356"/>
      <c r="AR5" s="767" t="s">
        <v>235</v>
      </c>
      <c r="AT5" s="1076" t="s">
        <v>323</v>
      </c>
      <c r="AU5" s="1077"/>
      <c r="AV5" s="1077"/>
      <c r="AW5" s="1078"/>
    </row>
    <row r="6" spans="1:49" s="24" customFormat="1" ht="69.95" customHeight="1">
      <c r="A6" s="685"/>
      <c r="B6" s="714" t="s">
        <v>11</v>
      </c>
      <c r="C6" s="715"/>
      <c r="D6" s="716"/>
      <c r="E6" s="716"/>
      <c r="F6" s="717"/>
      <c r="G6" s="716"/>
      <c r="H6" s="716"/>
      <c r="I6" s="716"/>
      <c r="J6" s="716"/>
      <c r="K6" s="716"/>
      <c r="L6" s="685"/>
      <c r="M6" s="685"/>
      <c r="N6" s="685"/>
      <c r="O6" s="685"/>
      <c r="P6" s="685"/>
      <c r="Q6" s="718"/>
      <c r="R6" s="369"/>
      <c r="S6" s="718"/>
      <c r="T6" s="685"/>
      <c r="U6" s="685"/>
      <c r="V6" s="719"/>
      <c r="W6" s="685"/>
      <c r="X6" s="685"/>
      <c r="Y6" s="685"/>
      <c r="Z6" s="716"/>
      <c r="AA6" s="685"/>
      <c r="AB6" s="720"/>
      <c r="AC6" s="715"/>
      <c r="AD6" s="715"/>
      <c r="AE6" s="721"/>
      <c r="AF6" s="721"/>
      <c r="AG6" s="721"/>
      <c r="AH6" s="715"/>
      <c r="AI6" s="715"/>
      <c r="AJ6" s="715"/>
      <c r="AK6" s="722"/>
      <c r="AL6" s="1583"/>
      <c r="AM6" s="1583"/>
      <c r="AN6" s="1583"/>
      <c r="AO6" s="680"/>
      <c r="AP6" s="680"/>
      <c r="AQ6" s="680"/>
      <c r="AR6" s="680"/>
      <c r="AS6" s="300"/>
      <c r="AT6" s="818" t="s">
        <v>6</v>
      </c>
      <c r="AU6" s="818" t="s">
        <v>3</v>
      </c>
      <c r="AV6" s="818" t="s">
        <v>159</v>
      </c>
      <c r="AW6" s="818" t="s">
        <v>320</v>
      </c>
    </row>
    <row r="7" spans="1:49" ht="69.95" customHeight="1">
      <c r="A7" s="357">
        <v>1</v>
      </c>
      <c r="B7" s="315" t="s">
        <v>50</v>
      </c>
      <c r="C7" s="789">
        <v>600</v>
      </c>
      <c r="D7" s="316">
        <v>521001</v>
      </c>
      <c r="E7" s="316">
        <v>1</v>
      </c>
      <c r="F7" s="316">
        <v>1</v>
      </c>
      <c r="G7" s="316" t="s">
        <v>6</v>
      </c>
      <c r="H7" s="316" t="s">
        <v>6</v>
      </c>
      <c r="I7" s="316">
        <v>1</v>
      </c>
      <c r="J7" s="316">
        <v>1</v>
      </c>
      <c r="K7" s="316">
        <v>1</v>
      </c>
      <c r="L7" s="316">
        <f t="shared" ref="L7:L39" si="0">SUM(E7:K7)</f>
        <v>5</v>
      </c>
      <c r="M7" s="789">
        <f t="shared" ref="M7:M40" si="1">C7*L7</f>
        <v>3000</v>
      </c>
      <c r="N7" s="790">
        <f>C7/8*35%*10</f>
        <v>262.5</v>
      </c>
      <c r="O7" s="789"/>
      <c r="P7" s="789">
        <f>IF(O7="",0,O7*C7)</f>
        <v>0</v>
      </c>
      <c r="Q7" s="791"/>
      <c r="R7" s="789">
        <f t="shared" ref="R7:R37" si="2">IF(L7=0,0,((N7+M7)/L7/8)*1.55*Q7)</f>
        <v>0</v>
      </c>
      <c r="S7" s="792"/>
      <c r="T7" s="789">
        <f t="shared" ref="T7:T36" si="3">IF(L7=0,0,((M7+N7)/L7/8)*1.55*1.35*S7)</f>
        <v>0</v>
      </c>
      <c r="U7" s="789">
        <f t="shared" ref="U7:U40" si="4">IF((L7+O7)=0,0,(M7+N7+P7+R7+T7))</f>
        <v>3262.5</v>
      </c>
      <c r="V7" s="793"/>
      <c r="W7" s="789">
        <f t="shared" ref="W7:W13" si="5">IF((L7+O7)=0,0,U7/(L7+O7)*V7*2)</f>
        <v>0</v>
      </c>
      <c r="X7" s="789">
        <v>1</v>
      </c>
      <c r="Y7" s="789">
        <f>IF((L7+O7)=0,0,U7/(L7+O7)*X7*1.75)</f>
        <v>1141.875</v>
      </c>
      <c r="Z7" s="789">
        <f t="shared" ref="Z7:Z37" si="6">W7+U7+Y7</f>
        <v>4404.375</v>
      </c>
      <c r="AA7" s="789">
        <f t="shared" ref="AA7:AA40" si="7">IF((L7+O7)=0,0,Z7/(L7+O7))</f>
        <v>880.875</v>
      </c>
      <c r="AB7" s="789">
        <v>2</v>
      </c>
      <c r="AC7" s="789">
        <f t="shared" ref="AC7:AC40" si="8">AA7*AB7</f>
        <v>1761.75</v>
      </c>
      <c r="AD7" s="789">
        <f t="shared" ref="AD7:AD25" si="9">(Z7+AC7)</f>
        <v>6166.125</v>
      </c>
      <c r="AE7" s="789">
        <f t="shared" ref="AE7:AE30" si="10">(C7*7*AE$5)</f>
        <v>189</v>
      </c>
      <c r="AF7" s="789">
        <f t="shared" ref="AF7:AF36" si="11">(AD7*AF$5)</f>
        <v>61.661250000000003</v>
      </c>
      <c r="AG7" s="794"/>
      <c r="AH7" s="794"/>
      <c r="AI7" s="794">
        <f t="shared" ref="AI7:AI36" si="12">AD7*1%</f>
        <v>61.661250000000003</v>
      </c>
      <c r="AJ7" s="795"/>
      <c r="AK7" s="317">
        <f t="shared" ref="AK7:AK13" si="13">IF(AD7=0,0,(AD7-AE7-AF7-AG7-AH7-AI7-AJ7))</f>
        <v>5853.8024999999998</v>
      </c>
      <c r="AL7" s="317"/>
      <c r="AM7" s="796">
        <v>10500</v>
      </c>
      <c r="AN7" s="317"/>
      <c r="AO7" s="796">
        <f>SUM(AL7:AN7)</f>
        <v>10500</v>
      </c>
      <c r="AP7" s="797">
        <v>522</v>
      </c>
      <c r="AQ7" s="797">
        <f>AK7+AO7+AP7</f>
        <v>16875.802499999998</v>
      </c>
      <c r="AR7" s="363"/>
      <c r="AS7" s="301"/>
      <c r="AT7" s="819">
        <f>COUNTIF(E7:K7,"L")</f>
        <v>2</v>
      </c>
      <c r="AU7" s="819">
        <f>COUNTIF(E7:K7,"V")</f>
        <v>0</v>
      </c>
      <c r="AV7" s="819">
        <f>COUNTIF(E7:K7,"RM")</f>
        <v>0</v>
      </c>
      <c r="AW7" s="819">
        <f>COUNTIF(E7:K7,"F")</f>
        <v>0</v>
      </c>
    </row>
    <row r="8" spans="1:49" ht="69.95" customHeight="1">
      <c r="A8" s="357">
        <v>2</v>
      </c>
      <c r="B8" s="318" t="s">
        <v>84</v>
      </c>
      <c r="C8" s="789">
        <v>600</v>
      </c>
      <c r="D8" s="316">
        <v>521001</v>
      </c>
      <c r="E8" s="316" t="s">
        <v>6</v>
      </c>
      <c r="F8" s="316" t="s">
        <v>6</v>
      </c>
      <c r="G8" s="316">
        <v>1</v>
      </c>
      <c r="H8" s="316">
        <v>1</v>
      </c>
      <c r="I8" s="316">
        <v>1</v>
      </c>
      <c r="J8" s="316">
        <v>1</v>
      </c>
      <c r="K8" s="316">
        <v>1</v>
      </c>
      <c r="L8" s="316">
        <f t="shared" si="0"/>
        <v>5</v>
      </c>
      <c r="M8" s="789">
        <f t="shared" si="1"/>
        <v>3000</v>
      </c>
      <c r="N8" s="789"/>
      <c r="O8" s="789"/>
      <c r="P8" s="789">
        <f>IF(O8="",0,O8*C8)</f>
        <v>0</v>
      </c>
      <c r="Q8" s="791"/>
      <c r="R8" s="789">
        <f t="shared" si="2"/>
        <v>0</v>
      </c>
      <c r="S8" s="792"/>
      <c r="T8" s="789">
        <f t="shared" si="3"/>
        <v>0</v>
      </c>
      <c r="U8" s="789">
        <f t="shared" si="4"/>
        <v>3000</v>
      </c>
      <c r="V8" s="793"/>
      <c r="W8" s="789">
        <f t="shared" si="5"/>
        <v>0</v>
      </c>
      <c r="X8" s="789">
        <v>1</v>
      </c>
      <c r="Y8" s="789">
        <f t="shared" ref="Y8:Y40" si="14">IF((L8+O8)=0,0,U8/(L8+O8)*X8*1.75)</f>
        <v>1050</v>
      </c>
      <c r="Z8" s="789">
        <f t="shared" si="6"/>
        <v>4050</v>
      </c>
      <c r="AA8" s="789">
        <f t="shared" si="7"/>
        <v>810</v>
      </c>
      <c r="AB8" s="789">
        <v>2</v>
      </c>
      <c r="AC8" s="789">
        <f t="shared" si="8"/>
        <v>1620</v>
      </c>
      <c r="AD8" s="789">
        <f t="shared" si="9"/>
        <v>5670</v>
      </c>
      <c r="AE8" s="789">
        <f t="shared" si="10"/>
        <v>189</v>
      </c>
      <c r="AF8" s="789">
        <f t="shared" si="11"/>
        <v>56.7</v>
      </c>
      <c r="AG8" s="794"/>
      <c r="AH8" s="798"/>
      <c r="AI8" s="794">
        <f t="shared" si="12"/>
        <v>56.7</v>
      </c>
      <c r="AJ8" s="795"/>
      <c r="AK8" s="317">
        <f t="shared" si="13"/>
        <v>5367.6</v>
      </c>
      <c r="AL8" s="317"/>
      <c r="AM8" s="796">
        <v>2500</v>
      </c>
      <c r="AN8" s="317"/>
      <c r="AO8" s="796">
        <f t="shared" ref="AO8:AO40" si="15">SUM(AL8:AN8)</f>
        <v>2500</v>
      </c>
      <c r="AP8" s="797">
        <v>522</v>
      </c>
      <c r="AQ8" s="797">
        <f t="shared" ref="AQ8:AQ40" si="16">AK8+AO8+AP8</f>
        <v>8389.6</v>
      </c>
      <c r="AR8" s="363"/>
      <c r="AS8" s="301"/>
      <c r="AT8" s="819">
        <f>COUNTIF(E8:K8,"L")</f>
        <v>2</v>
      </c>
      <c r="AU8" s="819">
        <f>COUNTIF(E8:K8,"V")</f>
        <v>0</v>
      </c>
      <c r="AV8" s="819">
        <f>COUNTIF(E8:K8,"RM")</f>
        <v>0</v>
      </c>
      <c r="AW8" s="819">
        <f>COUNTIF(E8:K8,"F")</f>
        <v>0</v>
      </c>
    </row>
    <row r="9" spans="1:49" ht="69.95" customHeight="1">
      <c r="A9" s="357">
        <v>3</v>
      </c>
      <c r="B9" s="318" t="s">
        <v>49</v>
      </c>
      <c r="C9" s="789">
        <v>600</v>
      </c>
      <c r="D9" s="316">
        <v>521001</v>
      </c>
      <c r="E9" s="316">
        <v>0.5</v>
      </c>
      <c r="F9" s="316">
        <v>0.5</v>
      </c>
      <c r="G9" s="316">
        <v>0.5</v>
      </c>
      <c r="H9" s="316">
        <v>0.5</v>
      </c>
      <c r="I9" s="316" t="s">
        <v>6</v>
      </c>
      <c r="J9" s="316" t="s">
        <v>6</v>
      </c>
      <c r="K9" s="316">
        <v>0.5</v>
      </c>
      <c r="L9" s="316">
        <f t="shared" si="0"/>
        <v>2.5</v>
      </c>
      <c r="M9" s="789">
        <f t="shared" si="1"/>
        <v>1500</v>
      </c>
      <c r="N9" s="790">
        <f>C9/8*35%*5</f>
        <v>131.25</v>
      </c>
      <c r="O9" s="789"/>
      <c r="P9" s="789">
        <f>IF(O9="",0,O9*C9)</f>
        <v>0</v>
      </c>
      <c r="Q9" s="791"/>
      <c r="R9" s="789">
        <f t="shared" si="2"/>
        <v>0</v>
      </c>
      <c r="S9" s="792"/>
      <c r="T9" s="789">
        <f t="shared" si="3"/>
        <v>0</v>
      </c>
      <c r="U9" s="789">
        <f t="shared" si="4"/>
        <v>1631.25</v>
      </c>
      <c r="V9" s="793"/>
      <c r="W9" s="789">
        <f t="shared" si="5"/>
        <v>0</v>
      </c>
      <c r="X9" s="789"/>
      <c r="Y9" s="789">
        <f t="shared" si="14"/>
        <v>0</v>
      </c>
      <c r="Z9" s="789">
        <f t="shared" si="6"/>
        <v>1631.25</v>
      </c>
      <c r="AA9" s="789">
        <f t="shared" si="7"/>
        <v>652.5</v>
      </c>
      <c r="AB9" s="789">
        <v>2</v>
      </c>
      <c r="AC9" s="789">
        <f t="shared" si="8"/>
        <v>1305</v>
      </c>
      <c r="AD9" s="789">
        <f t="shared" si="9"/>
        <v>2936.25</v>
      </c>
      <c r="AE9" s="789">
        <f t="shared" si="10"/>
        <v>189</v>
      </c>
      <c r="AF9" s="789">
        <f t="shared" si="11"/>
        <v>29.362500000000001</v>
      </c>
      <c r="AG9" s="794"/>
      <c r="AH9" s="798"/>
      <c r="AI9" s="794">
        <f t="shared" si="12"/>
        <v>29.362500000000001</v>
      </c>
      <c r="AJ9" s="795"/>
      <c r="AK9" s="317">
        <f t="shared" si="13"/>
        <v>2688.5249999999996</v>
      </c>
      <c r="AL9" s="317"/>
      <c r="AM9" s="796"/>
      <c r="AN9" s="317"/>
      <c r="AO9" s="796">
        <f t="shared" si="15"/>
        <v>0</v>
      </c>
      <c r="AP9" s="797">
        <v>261</v>
      </c>
      <c r="AQ9" s="797">
        <f t="shared" si="16"/>
        <v>2949.5249999999996</v>
      </c>
      <c r="AR9" s="363"/>
      <c r="AS9" s="301"/>
      <c r="AT9" s="819">
        <f t="shared" ref="AT9:AT39" si="17">COUNTIF(E9:K9,"L")</f>
        <v>2</v>
      </c>
      <c r="AU9" s="819">
        <f t="shared" ref="AU9:AU40" si="18">COUNTIF(E9:K9,"V")</f>
        <v>0</v>
      </c>
      <c r="AV9" s="819">
        <f t="shared" ref="AV9:AV40" si="19">COUNTIF(E9:K9,"RM")</f>
        <v>0</v>
      </c>
      <c r="AW9" s="819">
        <f t="shared" ref="AW9:AW40" si="20">COUNTIF(E9:K9,"F")</f>
        <v>0</v>
      </c>
    </row>
    <row r="10" spans="1:49" ht="69.95" customHeight="1">
      <c r="A10" s="357">
        <v>4</v>
      </c>
      <c r="B10" s="318" t="s">
        <v>63</v>
      </c>
      <c r="C10" s="789">
        <v>1200</v>
      </c>
      <c r="D10" s="316">
        <v>521001</v>
      </c>
      <c r="E10" s="316" t="s">
        <v>6</v>
      </c>
      <c r="F10" s="316" t="s">
        <v>6</v>
      </c>
      <c r="G10" s="316">
        <v>1</v>
      </c>
      <c r="H10" s="316">
        <v>1</v>
      </c>
      <c r="I10" s="316">
        <v>1</v>
      </c>
      <c r="J10" s="316">
        <v>1</v>
      </c>
      <c r="K10" s="316">
        <v>1</v>
      </c>
      <c r="L10" s="316">
        <f t="shared" si="0"/>
        <v>5</v>
      </c>
      <c r="M10" s="789">
        <f t="shared" si="1"/>
        <v>6000</v>
      </c>
      <c r="N10" s="790">
        <f>C10/8*35%*10</f>
        <v>525</v>
      </c>
      <c r="O10" s="789"/>
      <c r="P10" s="789"/>
      <c r="Q10" s="791"/>
      <c r="R10" s="789">
        <f t="shared" si="2"/>
        <v>0</v>
      </c>
      <c r="S10" s="792"/>
      <c r="T10" s="789">
        <f t="shared" si="3"/>
        <v>0</v>
      </c>
      <c r="U10" s="789">
        <f t="shared" si="4"/>
        <v>6525</v>
      </c>
      <c r="V10" s="793"/>
      <c r="W10" s="789">
        <f t="shared" si="5"/>
        <v>0</v>
      </c>
      <c r="X10" s="789">
        <v>1</v>
      </c>
      <c r="Y10" s="789">
        <f>IF((L10+O10)=0,0,U10/(L10+O10)*X10*1.75)</f>
        <v>2283.75</v>
      </c>
      <c r="Z10" s="789">
        <f t="shared" si="6"/>
        <v>8808.75</v>
      </c>
      <c r="AA10" s="789">
        <f t="shared" si="7"/>
        <v>1761.75</v>
      </c>
      <c r="AB10" s="789">
        <v>2</v>
      </c>
      <c r="AC10" s="789">
        <f t="shared" si="8"/>
        <v>3523.5</v>
      </c>
      <c r="AD10" s="789">
        <f t="shared" si="9"/>
        <v>12332.25</v>
      </c>
      <c r="AE10" s="789">
        <f t="shared" si="10"/>
        <v>378</v>
      </c>
      <c r="AF10" s="789">
        <f t="shared" si="11"/>
        <v>123.32250000000001</v>
      </c>
      <c r="AG10" s="794"/>
      <c r="AH10" s="798"/>
      <c r="AI10" s="794">
        <f t="shared" si="12"/>
        <v>123.32250000000001</v>
      </c>
      <c r="AJ10" s="795"/>
      <c r="AK10" s="317">
        <f t="shared" si="13"/>
        <v>11707.605</v>
      </c>
      <c r="AL10" s="317"/>
      <c r="AM10" s="796"/>
      <c r="AN10" s="317"/>
      <c r="AO10" s="796">
        <f t="shared" si="15"/>
        <v>0</v>
      </c>
      <c r="AP10" s="797">
        <v>522</v>
      </c>
      <c r="AQ10" s="797">
        <f t="shared" si="16"/>
        <v>12229.605</v>
      </c>
      <c r="AR10" s="363"/>
      <c r="AS10" s="301"/>
      <c r="AT10" s="819">
        <f t="shared" si="17"/>
        <v>2</v>
      </c>
      <c r="AU10" s="819">
        <f t="shared" si="18"/>
        <v>0</v>
      </c>
      <c r="AV10" s="819">
        <f t="shared" si="19"/>
        <v>0</v>
      </c>
      <c r="AW10" s="819">
        <f t="shared" si="20"/>
        <v>0</v>
      </c>
    </row>
    <row r="11" spans="1:49" ht="69.95" customHeight="1">
      <c r="A11" s="357">
        <v>5</v>
      </c>
      <c r="B11" s="318" t="s">
        <v>40</v>
      </c>
      <c r="C11" s="799">
        <v>600</v>
      </c>
      <c r="D11" s="316">
        <v>611010</v>
      </c>
      <c r="E11" s="316">
        <v>1</v>
      </c>
      <c r="F11" s="316">
        <v>1</v>
      </c>
      <c r="G11" s="316" t="s">
        <v>6</v>
      </c>
      <c r="H11" s="316" t="s">
        <v>6</v>
      </c>
      <c r="I11" s="316">
        <v>1</v>
      </c>
      <c r="J11" s="316">
        <v>1</v>
      </c>
      <c r="K11" s="316">
        <v>1</v>
      </c>
      <c r="L11" s="316">
        <f t="shared" si="0"/>
        <v>5</v>
      </c>
      <c r="M11" s="789">
        <f t="shared" si="1"/>
        <v>3000</v>
      </c>
      <c r="N11" s="789"/>
      <c r="O11" s="792"/>
      <c r="P11" s="789">
        <f>IF(O11="",0,O11*C11)</f>
        <v>0</v>
      </c>
      <c r="Q11" s="791"/>
      <c r="R11" s="789">
        <f t="shared" si="2"/>
        <v>0</v>
      </c>
      <c r="S11" s="792"/>
      <c r="T11" s="789">
        <f t="shared" si="3"/>
        <v>0</v>
      </c>
      <c r="U11" s="789">
        <f t="shared" si="4"/>
        <v>3000</v>
      </c>
      <c r="V11" s="793"/>
      <c r="W11" s="789">
        <f t="shared" si="5"/>
        <v>0</v>
      </c>
      <c r="X11" s="789">
        <v>1</v>
      </c>
      <c r="Y11" s="789">
        <f t="shared" si="14"/>
        <v>1050</v>
      </c>
      <c r="Z11" s="789">
        <f t="shared" si="6"/>
        <v>4050</v>
      </c>
      <c r="AA11" s="789">
        <f t="shared" si="7"/>
        <v>810</v>
      </c>
      <c r="AB11" s="789">
        <v>2</v>
      </c>
      <c r="AC11" s="789">
        <f t="shared" si="8"/>
        <v>1620</v>
      </c>
      <c r="AD11" s="789">
        <f t="shared" si="9"/>
        <v>5670</v>
      </c>
      <c r="AE11" s="789">
        <v>0</v>
      </c>
      <c r="AF11" s="789">
        <f t="shared" si="11"/>
        <v>56.7</v>
      </c>
      <c r="AG11" s="794"/>
      <c r="AH11" s="794"/>
      <c r="AI11" s="794">
        <f t="shared" si="12"/>
        <v>56.7</v>
      </c>
      <c r="AJ11" s="795"/>
      <c r="AK11" s="317">
        <f t="shared" si="13"/>
        <v>5556.6</v>
      </c>
      <c r="AL11" s="317"/>
      <c r="AM11" s="796"/>
      <c r="AN11" s="317"/>
      <c r="AO11" s="796">
        <f t="shared" si="15"/>
        <v>0</v>
      </c>
      <c r="AP11" s="797">
        <v>522</v>
      </c>
      <c r="AQ11" s="797">
        <f t="shared" si="16"/>
        <v>6078.6</v>
      </c>
      <c r="AR11" s="363"/>
      <c r="AS11" s="301"/>
      <c r="AT11" s="819">
        <f t="shared" si="17"/>
        <v>2</v>
      </c>
      <c r="AU11" s="819">
        <f t="shared" si="18"/>
        <v>0</v>
      </c>
      <c r="AV11" s="819">
        <f t="shared" si="19"/>
        <v>0</v>
      </c>
      <c r="AW11" s="819">
        <f t="shared" si="20"/>
        <v>0</v>
      </c>
    </row>
    <row r="12" spans="1:49" ht="69.95" customHeight="1">
      <c r="A12" s="357">
        <v>6</v>
      </c>
      <c r="B12" s="318" t="s">
        <v>88</v>
      </c>
      <c r="C12" s="316">
        <v>654</v>
      </c>
      <c r="D12" s="316">
        <v>611010</v>
      </c>
      <c r="E12" s="316">
        <v>1</v>
      </c>
      <c r="F12" s="316">
        <v>1</v>
      </c>
      <c r="G12" s="316">
        <v>1</v>
      </c>
      <c r="H12" s="316" t="s">
        <v>6</v>
      </c>
      <c r="I12" s="316" t="s">
        <v>6</v>
      </c>
      <c r="J12" s="316">
        <v>1</v>
      </c>
      <c r="K12" s="316">
        <v>1</v>
      </c>
      <c r="L12" s="316">
        <f t="shared" si="0"/>
        <v>5</v>
      </c>
      <c r="M12" s="789">
        <f t="shared" si="1"/>
        <v>3270</v>
      </c>
      <c r="N12" s="789"/>
      <c r="O12" s="792"/>
      <c r="P12" s="789">
        <f>IF(O12="",0,O12*C12)</f>
        <v>0</v>
      </c>
      <c r="Q12" s="791"/>
      <c r="R12" s="789">
        <f t="shared" si="2"/>
        <v>0</v>
      </c>
      <c r="S12" s="792"/>
      <c r="T12" s="789">
        <f t="shared" si="3"/>
        <v>0</v>
      </c>
      <c r="U12" s="789">
        <f t="shared" si="4"/>
        <v>3270</v>
      </c>
      <c r="V12" s="793"/>
      <c r="W12" s="789">
        <f>IF((L12+O12)=0,0,U12/(L12+O12)*V12*2)</f>
        <v>0</v>
      </c>
      <c r="X12" s="789">
        <v>1</v>
      </c>
      <c r="Y12" s="789">
        <f t="shared" si="14"/>
        <v>1144.5</v>
      </c>
      <c r="Z12" s="789">
        <f t="shared" si="6"/>
        <v>4414.5</v>
      </c>
      <c r="AA12" s="789">
        <f t="shared" si="7"/>
        <v>882.9</v>
      </c>
      <c r="AB12" s="789">
        <v>2</v>
      </c>
      <c r="AC12" s="789">
        <f t="shared" si="8"/>
        <v>1765.8</v>
      </c>
      <c r="AD12" s="789">
        <f t="shared" si="9"/>
        <v>6180.3</v>
      </c>
      <c r="AE12" s="789">
        <f t="shared" si="10"/>
        <v>206.01</v>
      </c>
      <c r="AF12" s="789">
        <f t="shared" si="11"/>
        <v>61.803000000000004</v>
      </c>
      <c r="AG12" s="794"/>
      <c r="AH12" s="794"/>
      <c r="AI12" s="794">
        <f t="shared" si="12"/>
        <v>61.803000000000004</v>
      </c>
      <c r="AJ12" s="795"/>
      <c r="AK12" s="317">
        <f t="shared" si="13"/>
        <v>5850.6840000000002</v>
      </c>
      <c r="AL12" s="317"/>
      <c r="AM12" s="796">
        <v>3000</v>
      </c>
      <c r="AN12" s="317"/>
      <c r="AO12" s="796">
        <f t="shared" si="15"/>
        <v>3000</v>
      </c>
      <c r="AP12" s="797">
        <v>522</v>
      </c>
      <c r="AQ12" s="797">
        <f t="shared" si="16"/>
        <v>9372.6840000000011</v>
      </c>
      <c r="AR12" s="363"/>
      <c r="AS12" s="301"/>
      <c r="AT12" s="819">
        <f t="shared" si="17"/>
        <v>2</v>
      </c>
      <c r="AU12" s="819">
        <f t="shared" si="18"/>
        <v>0</v>
      </c>
      <c r="AV12" s="819">
        <f t="shared" si="19"/>
        <v>0</v>
      </c>
      <c r="AW12" s="819">
        <f t="shared" si="20"/>
        <v>0</v>
      </c>
    </row>
    <row r="13" spans="1:49" ht="69.95" customHeight="1">
      <c r="A13" s="357">
        <v>7</v>
      </c>
      <c r="B13" s="318" t="s">
        <v>72</v>
      </c>
      <c r="C13" s="316">
        <v>654</v>
      </c>
      <c r="D13" s="316">
        <v>611010</v>
      </c>
      <c r="E13" s="316">
        <v>1</v>
      </c>
      <c r="F13" s="316">
        <v>1</v>
      </c>
      <c r="G13" s="316" t="s">
        <v>6</v>
      </c>
      <c r="H13" s="316" t="s">
        <v>6</v>
      </c>
      <c r="I13" s="316">
        <v>1</v>
      </c>
      <c r="J13" s="316">
        <v>1</v>
      </c>
      <c r="K13" s="316">
        <v>1</v>
      </c>
      <c r="L13" s="316">
        <f t="shared" si="0"/>
        <v>5</v>
      </c>
      <c r="M13" s="789">
        <f t="shared" si="1"/>
        <v>3270</v>
      </c>
      <c r="N13" s="790">
        <f>C13/8*35%*5</f>
        <v>143.0625</v>
      </c>
      <c r="O13" s="792"/>
      <c r="P13" s="789">
        <f>IF(O13="",0,O13*C13)</f>
        <v>0</v>
      </c>
      <c r="Q13" s="791"/>
      <c r="R13" s="789">
        <f t="shared" si="2"/>
        <v>0</v>
      </c>
      <c r="S13" s="792"/>
      <c r="T13" s="789">
        <f t="shared" si="3"/>
        <v>0</v>
      </c>
      <c r="U13" s="789">
        <f t="shared" si="4"/>
        <v>3413.0625</v>
      </c>
      <c r="V13" s="793"/>
      <c r="W13" s="789">
        <f t="shared" si="5"/>
        <v>0</v>
      </c>
      <c r="X13" s="789">
        <v>1</v>
      </c>
      <c r="Y13" s="789">
        <f t="shared" si="14"/>
        <v>1194.5718749999999</v>
      </c>
      <c r="Z13" s="789">
        <f t="shared" si="6"/>
        <v>4607.6343749999996</v>
      </c>
      <c r="AA13" s="789">
        <f t="shared" si="7"/>
        <v>921.5268749999999</v>
      </c>
      <c r="AB13" s="789">
        <v>2</v>
      </c>
      <c r="AC13" s="789">
        <f t="shared" si="8"/>
        <v>1843.0537499999998</v>
      </c>
      <c r="AD13" s="789">
        <f t="shared" si="9"/>
        <v>6450.6881249999997</v>
      </c>
      <c r="AE13" s="789">
        <f t="shared" si="10"/>
        <v>206.01</v>
      </c>
      <c r="AF13" s="789">
        <f t="shared" si="11"/>
        <v>64.506881249999992</v>
      </c>
      <c r="AG13" s="794"/>
      <c r="AH13" s="794"/>
      <c r="AI13" s="794">
        <f t="shared" si="12"/>
        <v>64.506881249999992</v>
      </c>
      <c r="AJ13" s="795"/>
      <c r="AK13" s="317">
        <f t="shared" si="13"/>
        <v>6115.6643624999988</v>
      </c>
      <c r="AL13" s="317"/>
      <c r="AM13" s="796"/>
      <c r="AN13" s="317"/>
      <c r="AO13" s="796">
        <f t="shared" si="15"/>
        <v>0</v>
      </c>
      <c r="AP13" s="797">
        <v>522</v>
      </c>
      <c r="AQ13" s="797">
        <f t="shared" si="16"/>
        <v>6637.6643624999988</v>
      </c>
      <c r="AR13" s="363"/>
      <c r="AS13" s="301"/>
      <c r="AT13" s="819">
        <f t="shared" si="17"/>
        <v>2</v>
      </c>
      <c r="AU13" s="819">
        <f t="shared" si="18"/>
        <v>0</v>
      </c>
      <c r="AV13" s="819">
        <f t="shared" si="19"/>
        <v>0</v>
      </c>
      <c r="AW13" s="819">
        <f t="shared" si="20"/>
        <v>0</v>
      </c>
    </row>
    <row r="14" spans="1:49" ht="69.95" customHeight="1">
      <c r="A14" s="357">
        <v>8</v>
      </c>
      <c r="B14" s="318" t="s">
        <v>73</v>
      </c>
      <c r="C14" s="316">
        <v>600</v>
      </c>
      <c r="D14" s="316">
        <v>611010</v>
      </c>
      <c r="E14" s="316">
        <v>1</v>
      </c>
      <c r="F14" s="316">
        <v>1</v>
      </c>
      <c r="G14" s="316">
        <v>1</v>
      </c>
      <c r="H14" s="316" t="s">
        <v>6</v>
      </c>
      <c r="I14" s="316" t="s">
        <v>6</v>
      </c>
      <c r="J14" s="316">
        <v>1</v>
      </c>
      <c r="K14" s="316">
        <v>1</v>
      </c>
      <c r="L14" s="316">
        <f t="shared" si="0"/>
        <v>5</v>
      </c>
      <c r="M14" s="789">
        <f t="shared" si="1"/>
        <v>3000</v>
      </c>
      <c r="N14" s="789"/>
      <c r="O14" s="789"/>
      <c r="P14" s="789">
        <f t="shared" ref="P14:P39" si="21">IF(O14="",0,O14*C14)</f>
        <v>0</v>
      </c>
      <c r="Q14" s="791"/>
      <c r="R14" s="789">
        <f t="shared" si="2"/>
        <v>0</v>
      </c>
      <c r="S14" s="792"/>
      <c r="T14" s="789">
        <f t="shared" si="3"/>
        <v>0</v>
      </c>
      <c r="U14" s="789">
        <f t="shared" si="4"/>
        <v>3000</v>
      </c>
      <c r="V14" s="793"/>
      <c r="W14" s="789">
        <f>IF((L14+O14)=0,0,U14/(L14+O14)*V14*2)</f>
        <v>0</v>
      </c>
      <c r="X14" s="789">
        <v>1</v>
      </c>
      <c r="Y14" s="789">
        <f t="shared" si="14"/>
        <v>1050</v>
      </c>
      <c r="Z14" s="789">
        <f t="shared" si="6"/>
        <v>4050</v>
      </c>
      <c r="AA14" s="789">
        <f t="shared" si="7"/>
        <v>810</v>
      </c>
      <c r="AB14" s="789">
        <v>2</v>
      </c>
      <c r="AC14" s="789">
        <f t="shared" si="8"/>
        <v>1620</v>
      </c>
      <c r="AD14" s="789">
        <f t="shared" si="9"/>
        <v>5670</v>
      </c>
      <c r="AE14" s="789">
        <f t="shared" si="10"/>
        <v>189</v>
      </c>
      <c r="AF14" s="789">
        <f t="shared" si="11"/>
        <v>56.7</v>
      </c>
      <c r="AG14" s="794"/>
      <c r="AH14" s="798"/>
      <c r="AI14" s="794">
        <f t="shared" si="12"/>
        <v>56.7</v>
      </c>
      <c r="AJ14" s="795"/>
      <c r="AK14" s="317">
        <f>IF(AD14=0,0,(AD14-AE14-AF14-AG14-AH14-AI14-AJ14))</f>
        <v>5367.6</v>
      </c>
      <c r="AL14" s="317"/>
      <c r="AM14" s="796">
        <v>3000</v>
      </c>
      <c r="AN14" s="317"/>
      <c r="AO14" s="796">
        <f t="shared" si="15"/>
        <v>3000</v>
      </c>
      <c r="AP14" s="797">
        <v>522</v>
      </c>
      <c r="AQ14" s="797">
        <f t="shared" si="16"/>
        <v>8889.6</v>
      </c>
      <c r="AR14" s="363"/>
      <c r="AS14" s="301"/>
      <c r="AT14" s="819">
        <f t="shared" si="17"/>
        <v>2</v>
      </c>
      <c r="AU14" s="819">
        <f t="shared" si="18"/>
        <v>0</v>
      </c>
      <c r="AV14" s="819">
        <f t="shared" si="19"/>
        <v>0</v>
      </c>
      <c r="AW14" s="819">
        <f t="shared" si="20"/>
        <v>0</v>
      </c>
    </row>
    <row r="15" spans="1:49" ht="69.95" customHeight="1">
      <c r="A15" s="357">
        <v>9</v>
      </c>
      <c r="B15" s="318" t="s">
        <v>56</v>
      </c>
      <c r="C15" s="316">
        <v>654</v>
      </c>
      <c r="D15" s="316">
        <v>611010</v>
      </c>
      <c r="E15" s="316" t="s">
        <v>6</v>
      </c>
      <c r="F15" s="316" t="s">
        <v>6</v>
      </c>
      <c r="G15" s="316">
        <v>1</v>
      </c>
      <c r="H15" s="316">
        <v>1</v>
      </c>
      <c r="I15" s="316">
        <v>1</v>
      </c>
      <c r="J15" s="316">
        <v>1</v>
      </c>
      <c r="K15" s="316">
        <v>1</v>
      </c>
      <c r="L15" s="316">
        <f t="shared" si="0"/>
        <v>5</v>
      </c>
      <c r="M15" s="789">
        <f t="shared" si="1"/>
        <v>3270</v>
      </c>
      <c r="N15" s="789"/>
      <c r="O15" s="792"/>
      <c r="P15" s="789">
        <f t="shared" si="21"/>
        <v>0</v>
      </c>
      <c r="Q15" s="791"/>
      <c r="R15" s="789">
        <f t="shared" si="2"/>
        <v>0</v>
      </c>
      <c r="S15" s="792"/>
      <c r="T15" s="789">
        <f t="shared" si="3"/>
        <v>0</v>
      </c>
      <c r="U15" s="789">
        <f t="shared" si="4"/>
        <v>3270</v>
      </c>
      <c r="V15" s="793"/>
      <c r="W15" s="789">
        <v>0</v>
      </c>
      <c r="X15" s="789">
        <v>1</v>
      </c>
      <c r="Y15" s="789">
        <f t="shared" si="14"/>
        <v>1144.5</v>
      </c>
      <c r="Z15" s="789">
        <f t="shared" si="6"/>
        <v>4414.5</v>
      </c>
      <c r="AA15" s="789">
        <f t="shared" si="7"/>
        <v>882.9</v>
      </c>
      <c r="AB15" s="789">
        <v>2</v>
      </c>
      <c r="AC15" s="789">
        <f t="shared" si="8"/>
        <v>1765.8</v>
      </c>
      <c r="AD15" s="789">
        <f t="shared" si="9"/>
        <v>6180.3</v>
      </c>
      <c r="AE15" s="789">
        <f t="shared" si="10"/>
        <v>206.01</v>
      </c>
      <c r="AF15" s="789">
        <f t="shared" si="11"/>
        <v>61.803000000000004</v>
      </c>
      <c r="AG15" s="794"/>
      <c r="AH15" s="798"/>
      <c r="AI15" s="794">
        <f t="shared" si="12"/>
        <v>61.803000000000004</v>
      </c>
      <c r="AJ15" s="795"/>
      <c r="AK15" s="317">
        <f>IF(AD15=0,0,(AD15-AE15-AF15-AG15-AH15-AI15-AJ15))</f>
        <v>5850.6840000000002</v>
      </c>
      <c r="AL15" s="317"/>
      <c r="AM15" s="796"/>
      <c r="AN15" s="317"/>
      <c r="AO15" s="796">
        <f t="shared" si="15"/>
        <v>0</v>
      </c>
      <c r="AP15" s="797">
        <v>522</v>
      </c>
      <c r="AQ15" s="797">
        <f t="shared" si="16"/>
        <v>6372.6840000000002</v>
      </c>
      <c r="AR15" s="363"/>
      <c r="AS15" s="301"/>
      <c r="AT15" s="819">
        <f t="shared" si="17"/>
        <v>2</v>
      </c>
      <c r="AU15" s="819">
        <f t="shared" si="18"/>
        <v>0</v>
      </c>
      <c r="AV15" s="819">
        <f t="shared" si="19"/>
        <v>0</v>
      </c>
      <c r="AW15" s="819">
        <f t="shared" si="20"/>
        <v>0</v>
      </c>
    </row>
    <row r="16" spans="1:49" ht="69.95" customHeight="1">
      <c r="A16" s="357">
        <v>10</v>
      </c>
      <c r="B16" s="318" t="s">
        <v>77</v>
      </c>
      <c r="C16" s="316">
        <v>600</v>
      </c>
      <c r="D16" s="316">
        <v>521001</v>
      </c>
      <c r="E16" s="316">
        <v>1</v>
      </c>
      <c r="F16" s="316">
        <v>1</v>
      </c>
      <c r="G16" s="316">
        <v>1</v>
      </c>
      <c r="H16" s="316">
        <v>1</v>
      </c>
      <c r="I16" s="316" t="s">
        <v>6</v>
      </c>
      <c r="J16" s="316" t="s">
        <v>6</v>
      </c>
      <c r="K16" s="316">
        <v>1</v>
      </c>
      <c r="L16" s="316">
        <f t="shared" si="0"/>
        <v>5</v>
      </c>
      <c r="M16" s="789">
        <f t="shared" si="1"/>
        <v>3000</v>
      </c>
      <c r="N16" s="789"/>
      <c r="O16" s="789"/>
      <c r="P16" s="789">
        <f t="shared" si="21"/>
        <v>0</v>
      </c>
      <c r="Q16" s="791"/>
      <c r="R16" s="789">
        <f t="shared" si="2"/>
        <v>0</v>
      </c>
      <c r="S16" s="792"/>
      <c r="T16" s="789">
        <f t="shared" si="3"/>
        <v>0</v>
      </c>
      <c r="U16" s="789">
        <f t="shared" si="4"/>
        <v>3000</v>
      </c>
      <c r="V16" s="793"/>
      <c r="W16" s="789">
        <f t="shared" ref="W16:W36" si="22">IF((L16+O16)=0,0,U16/(L16+O16)*V16*2)</f>
        <v>0</v>
      </c>
      <c r="X16" s="789">
        <v>1</v>
      </c>
      <c r="Y16" s="789">
        <f t="shared" si="14"/>
        <v>1050</v>
      </c>
      <c r="Z16" s="789">
        <f t="shared" si="6"/>
        <v>4050</v>
      </c>
      <c r="AA16" s="789">
        <f t="shared" si="7"/>
        <v>810</v>
      </c>
      <c r="AB16" s="789">
        <v>2</v>
      </c>
      <c r="AC16" s="789">
        <f t="shared" si="8"/>
        <v>1620</v>
      </c>
      <c r="AD16" s="789">
        <f t="shared" si="9"/>
        <v>5670</v>
      </c>
      <c r="AE16" s="789">
        <f t="shared" si="10"/>
        <v>189</v>
      </c>
      <c r="AF16" s="789">
        <f t="shared" si="11"/>
        <v>56.7</v>
      </c>
      <c r="AG16" s="794"/>
      <c r="AH16" s="798"/>
      <c r="AI16" s="794">
        <f t="shared" si="12"/>
        <v>56.7</v>
      </c>
      <c r="AJ16" s="795"/>
      <c r="AK16" s="317">
        <f>IF(AD16=0,0,(AD16-AE16-AF16-AG16-AH16-AI16-AJ16))</f>
        <v>5367.6</v>
      </c>
      <c r="AL16" s="317"/>
      <c r="AM16" s="796">
        <v>3000</v>
      </c>
      <c r="AN16" s="317"/>
      <c r="AO16" s="796">
        <f t="shared" si="15"/>
        <v>3000</v>
      </c>
      <c r="AP16" s="797">
        <v>522</v>
      </c>
      <c r="AQ16" s="797">
        <f t="shared" si="16"/>
        <v>8889.6</v>
      </c>
      <c r="AR16" s="363"/>
      <c r="AS16" s="301"/>
      <c r="AT16" s="819">
        <f t="shared" si="17"/>
        <v>2</v>
      </c>
      <c r="AU16" s="819">
        <f t="shared" si="18"/>
        <v>0</v>
      </c>
      <c r="AV16" s="819">
        <f t="shared" si="19"/>
        <v>0</v>
      </c>
      <c r="AW16" s="819">
        <f t="shared" si="20"/>
        <v>0</v>
      </c>
    </row>
    <row r="17" spans="1:49" ht="69.95" customHeight="1">
      <c r="A17" s="357">
        <v>11</v>
      </c>
      <c r="B17" s="315" t="s">
        <v>41</v>
      </c>
      <c r="C17" s="316">
        <v>600</v>
      </c>
      <c r="D17" s="316">
        <v>521001</v>
      </c>
      <c r="E17" s="316">
        <v>1</v>
      </c>
      <c r="F17" s="316">
        <v>1</v>
      </c>
      <c r="G17" s="316" t="s">
        <v>6</v>
      </c>
      <c r="H17" s="316" t="s">
        <v>6</v>
      </c>
      <c r="I17" s="316">
        <v>1</v>
      </c>
      <c r="J17" s="316">
        <v>1</v>
      </c>
      <c r="K17" s="316">
        <v>1</v>
      </c>
      <c r="L17" s="316">
        <f t="shared" si="0"/>
        <v>5</v>
      </c>
      <c r="M17" s="789">
        <f t="shared" si="1"/>
        <v>3000</v>
      </c>
      <c r="N17" s="789"/>
      <c r="O17" s="792"/>
      <c r="P17" s="789">
        <f t="shared" si="21"/>
        <v>0</v>
      </c>
      <c r="Q17" s="791"/>
      <c r="R17" s="789">
        <f t="shared" si="2"/>
        <v>0</v>
      </c>
      <c r="S17" s="792"/>
      <c r="T17" s="789">
        <f t="shared" si="3"/>
        <v>0</v>
      </c>
      <c r="U17" s="789">
        <f t="shared" si="4"/>
        <v>3000</v>
      </c>
      <c r="V17" s="793"/>
      <c r="W17" s="789">
        <f t="shared" si="22"/>
        <v>0</v>
      </c>
      <c r="X17" s="789">
        <v>1</v>
      </c>
      <c r="Y17" s="789">
        <f t="shared" si="14"/>
        <v>1050</v>
      </c>
      <c r="Z17" s="789">
        <f t="shared" si="6"/>
        <v>4050</v>
      </c>
      <c r="AA17" s="789">
        <f t="shared" si="7"/>
        <v>810</v>
      </c>
      <c r="AB17" s="789">
        <v>2</v>
      </c>
      <c r="AC17" s="789">
        <f t="shared" si="8"/>
        <v>1620</v>
      </c>
      <c r="AD17" s="789">
        <f t="shared" si="9"/>
        <v>5670</v>
      </c>
      <c r="AE17" s="789">
        <f t="shared" si="10"/>
        <v>189</v>
      </c>
      <c r="AF17" s="789">
        <f t="shared" si="11"/>
        <v>56.7</v>
      </c>
      <c r="AG17" s="794"/>
      <c r="AH17" s="798"/>
      <c r="AI17" s="794">
        <f t="shared" si="12"/>
        <v>56.7</v>
      </c>
      <c r="AJ17" s="795"/>
      <c r="AK17" s="317">
        <f>IF(AD17=0,0,(AD17-AE17-AF17-AG17-AH17-AI17-AJ17))</f>
        <v>5367.6</v>
      </c>
      <c r="AL17" s="317"/>
      <c r="AM17" s="796">
        <v>5000</v>
      </c>
      <c r="AN17" s="317"/>
      <c r="AO17" s="796">
        <f t="shared" si="15"/>
        <v>5000</v>
      </c>
      <c r="AP17" s="797">
        <v>522</v>
      </c>
      <c r="AQ17" s="797">
        <f t="shared" si="16"/>
        <v>10889.6</v>
      </c>
      <c r="AR17" s="363"/>
      <c r="AS17" s="301"/>
      <c r="AT17" s="819">
        <f t="shared" si="17"/>
        <v>2</v>
      </c>
      <c r="AU17" s="819">
        <f t="shared" si="18"/>
        <v>0</v>
      </c>
      <c r="AV17" s="819">
        <f t="shared" si="19"/>
        <v>0</v>
      </c>
      <c r="AW17" s="819">
        <f t="shared" si="20"/>
        <v>0</v>
      </c>
    </row>
    <row r="18" spans="1:49" ht="69.95" customHeight="1">
      <c r="A18" s="357">
        <v>12</v>
      </c>
      <c r="B18" s="318" t="s">
        <v>42</v>
      </c>
      <c r="C18" s="316">
        <v>720</v>
      </c>
      <c r="D18" s="316">
        <v>521001</v>
      </c>
      <c r="E18" s="316">
        <v>1</v>
      </c>
      <c r="F18" s="316" t="s">
        <v>6</v>
      </c>
      <c r="G18" s="316" t="s">
        <v>6</v>
      </c>
      <c r="H18" s="316">
        <v>1</v>
      </c>
      <c r="I18" s="316">
        <v>1</v>
      </c>
      <c r="J18" s="316">
        <v>1</v>
      </c>
      <c r="K18" s="316">
        <v>1</v>
      </c>
      <c r="L18" s="316">
        <f t="shared" si="0"/>
        <v>5</v>
      </c>
      <c r="M18" s="789">
        <f t="shared" si="1"/>
        <v>3600</v>
      </c>
      <c r="N18" s="792"/>
      <c r="O18" s="792"/>
      <c r="P18" s="789">
        <f t="shared" si="21"/>
        <v>0</v>
      </c>
      <c r="Q18" s="791"/>
      <c r="R18" s="789">
        <f t="shared" si="2"/>
        <v>0</v>
      </c>
      <c r="S18" s="792"/>
      <c r="T18" s="789">
        <f t="shared" si="3"/>
        <v>0</v>
      </c>
      <c r="U18" s="789">
        <f t="shared" si="4"/>
        <v>3600</v>
      </c>
      <c r="V18" s="793"/>
      <c r="W18" s="789">
        <f t="shared" si="22"/>
        <v>0</v>
      </c>
      <c r="X18" s="789">
        <v>1</v>
      </c>
      <c r="Y18" s="789">
        <f t="shared" si="14"/>
        <v>1260</v>
      </c>
      <c r="Z18" s="789">
        <f t="shared" si="6"/>
        <v>4860</v>
      </c>
      <c r="AA18" s="789">
        <f t="shared" si="7"/>
        <v>972</v>
      </c>
      <c r="AB18" s="789">
        <v>2</v>
      </c>
      <c r="AC18" s="789">
        <f t="shared" si="8"/>
        <v>1944</v>
      </c>
      <c r="AD18" s="789">
        <f t="shared" si="9"/>
        <v>6804</v>
      </c>
      <c r="AE18" s="789">
        <f t="shared" si="10"/>
        <v>226.79999999999998</v>
      </c>
      <c r="AF18" s="789">
        <f t="shared" si="11"/>
        <v>68.040000000000006</v>
      </c>
      <c r="AG18" s="794"/>
      <c r="AH18" s="794"/>
      <c r="AI18" s="794">
        <f t="shared" si="12"/>
        <v>68.040000000000006</v>
      </c>
      <c r="AJ18" s="795"/>
      <c r="AK18" s="317">
        <f t="shared" ref="AK18:AK36" si="23">IF(AD18=0,0,(AD18-AE18-AF18-AG18-AH18-AI18-AJ18))</f>
        <v>6441.12</v>
      </c>
      <c r="AL18" s="317"/>
      <c r="AM18" s="796">
        <v>6000</v>
      </c>
      <c r="AN18" s="317"/>
      <c r="AO18" s="796">
        <f t="shared" si="15"/>
        <v>6000</v>
      </c>
      <c r="AP18" s="797">
        <v>522</v>
      </c>
      <c r="AQ18" s="797">
        <f t="shared" si="16"/>
        <v>12963.119999999999</v>
      </c>
      <c r="AR18" s="363"/>
      <c r="AS18" s="301"/>
      <c r="AT18" s="819">
        <f t="shared" si="17"/>
        <v>2</v>
      </c>
      <c r="AU18" s="819">
        <f t="shared" si="18"/>
        <v>0</v>
      </c>
      <c r="AV18" s="819">
        <f t="shared" si="19"/>
        <v>0</v>
      </c>
      <c r="AW18" s="819">
        <f t="shared" si="20"/>
        <v>0</v>
      </c>
    </row>
    <row r="19" spans="1:49" ht="69.95" customHeight="1">
      <c r="A19" s="357">
        <v>13</v>
      </c>
      <c r="B19" s="315" t="s">
        <v>65</v>
      </c>
      <c r="C19" s="316">
        <v>720</v>
      </c>
      <c r="D19" s="316">
        <v>521001</v>
      </c>
      <c r="E19" s="316">
        <v>1</v>
      </c>
      <c r="F19" s="316">
        <v>1</v>
      </c>
      <c r="G19" s="316" t="s">
        <v>6</v>
      </c>
      <c r="H19" s="316" t="s">
        <v>6</v>
      </c>
      <c r="I19" s="316">
        <v>1</v>
      </c>
      <c r="J19" s="316">
        <v>1</v>
      </c>
      <c r="K19" s="316">
        <v>1</v>
      </c>
      <c r="L19" s="316">
        <f t="shared" si="0"/>
        <v>5</v>
      </c>
      <c r="M19" s="789">
        <f t="shared" si="1"/>
        <v>3600</v>
      </c>
      <c r="N19" s="789"/>
      <c r="O19" s="789"/>
      <c r="P19" s="789">
        <f t="shared" si="21"/>
        <v>0</v>
      </c>
      <c r="Q19" s="791"/>
      <c r="R19" s="789">
        <f t="shared" si="2"/>
        <v>0</v>
      </c>
      <c r="S19" s="792"/>
      <c r="T19" s="789">
        <f t="shared" si="3"/>
        <v>0</v>
      </c>
      <c r="U19" s="789">
        <f t="shared" si="4"/>
        <v>3600</v>
      </c>
      <c r="V19" s="793"/>
      <c r="W19" s="789">
        <f t="shared" si="22"/>
        <v>0</v>
      </c>
      <c r="X19" s="789">
        <v>1</v>
      </c>
      <c r="Y19" s="789">
        <f t="shared" si="14"/>
        <v>1260</v>
      </c>
      <c r="Z19" s="789">
        <f t="shared" si="6"/>
        <v>4860</v>
      </c>
      <c r="AA19" s="789">
        <f t="shared" si="7"/>
        <v>972</v>
      </c>
      <c r="AB19" s="789">
        <v>2</v>
      </c>
      <c r="AC19" s="789">
        <f t="shared" si="8"/>
        <v>1944</v>
      </c>
      <c r="AD19" s="789">
        <f t="shared" si="9"/>
        <v>6804</v>
      </c>
      <c r="AE19" s="789">
        <f t="shared" si="10"/>
        <v>226.79999999999998</v>
      </c>
      <c r="AF19" s="789">
        <v>0</v>
      </c>
      <c r="AG19" s="794"/>
      <c r="AH19" s="798"/>
      <c r="AI19" s="794">
        <f t="shared" si="12"/>
        <v>68.040000000000006</v>
      </c>
      <c r="AJ19" s="795"/>
      <c r="AK19" s="317">
        <f t="shared" si="23"/>
        <v>6509.16</v>
      </c>
      <c r="AL19" s="317"/>
      <c r="AM19" s="796">
        <v>5000</v>
      </c>
      <c r="AN19" s="317"/>
      <c r="AO19" s="796">
        <f t="shared" si="15"/>
        <v>5000</v>
      </c>
      <c r="AP19" s="797">
        <v>0</v>
      </c>
      <c r="AQ19" s="797">
        <f t="shared" si="16"/>
        <v>11509.16</v>
      </c>
      <c r="AR19" s="363"/>
      <c r="AS19" s="301"/>
      <c r="AT19" s="819">
        <f t="shared" si="17"/>
        <v>2</v>
      </c>
      <c r="AU19" s="819">
        <f t="shared" si="18"/>
        <v>0</v>
      </c>
      <c r="AV19" s="819">
        <f t="shared" si="19"/>
        <v>0</v>
      </c>
      <c r="AW19" s="819">
        <f t="shared" si="20"/>
        <v>0</v>
      </c>
    </row>
    <row r="20" spans="1:49" ht="69.95" customHeight="1">
      <c r="A20" s="357">
        <v>14</v>
      </c>
      <c r="B20" s="315" t="s">
        <v>64</v>
      </c>
      <c r="C20" s="316">
        <v>600</v>
      </c>
      <c r="D20" s="316">
        <v>611010</v>
      </c>
      <c r="E20" s="316">
        <v>1</v>
      </c>
      <c r="F20" s="316" t="s">
        <v>6</v>
      </c>
      <c r="G20" s="316" t="s">
        <v>6</v>
      </c>
      <c r="H20" s="316">
        <v>1</v>
      </c>
      <c r="I20" s="316">
        <v>1</v>
      </c>
      <c r="J20" s="316">
        <v>1</v>
      </c>
      <c r="K20" s="316">
        <v>1</v>
      </c>
      <c r="L20" s="316">
        <f t="shared" si="0"/>
        <v>5</v>
      </c>
      <c r="M20" s="789">
        <f t="shared" si="1"/>
        <v>3000</v>
      </c>
      <c r="N20" s="792"/>
      <c r="O20" s="792"/>
      <c r="P20" s="789">
        <f t="shared" si="21"/>
        <v>0</v>
      </c>
      <c r="Q20" s="791"/>
      <c r="R20" s="789">
        <f t="shared" si="2"/>
        <v>0</v>
      </c>
      <c r="S20" s="792"/>
      <c r="T20" s="789">
        <f t="shared" si="3"/>
        <v>0</v>
      </c>
      <c r="U20" s="789">
        <f t="shared" si="4"/>
        <v>3000</v>
      </c>
      <c r="V20" s="793"/>
      <c r="W20" s="789">
        <f t="shared" si="22"/>
        <v>0</v>
      </c>
      <c r="X20" s="789">
        <v>1</v>
      </c>
      <c r="Y20" s="789">
        <f>IF((L20+O20)=0,0,U20/(L20+O20)*X20*1.75)</f>
        <v>1050</v>
      </c>
      <c r="Z20" s="789">
        <f t="shared" si="6"/>
        <v>4050</v>
      </c>
      <c r="AA20" s="789">
        <f t="shared" si="7"/>
        <v>810</v>
      </c>
      <c r="AB20" s="789">
        <v>2</v>
      </c>
      <c r="AC20" s="789">
        <f t="shared" si="8"/>
        <v>1620</v>
      </c>
      <c r="AD20" s="789">
        <f t="shared" si="9"/>
        <v>5670</v>
      </c>
      <c r="AE20" s="789">
        <f t="shared" si="10"/>
        <v>189</v>
      </c>
      <c r="AF20" s="789">
        <f t="shared" si="11"/>
        <v>56.7</v>
      </c>
      <c r="AG20" s="794"/>
      <c r="AH20" s="794"/>
      <c r="AI20" s="794">
        <f t="shared" si="12"/>
        <v>56.7</v>
      </c>
      <c r="AJ20" s="795"/>
      <c r="AK20" s="317">
        <f t="shared" si="23"/>
        <v>5367.6</v>
      </c>
      <c r="AL20" s="317"/>
      <c r="AM20" s="796">
        <v>4000</v>
      </c>
      <c r="AN20" s="317"/>
      <c r="AO20" s="796">
        <f t="shared" si="15"/>
        <v>4000</v>
      </c>
      <c r="AP20" s="797">
        <v>0</v>
      </c>
      <c r="AQ20" s="797">
        <f t="shared" si="16"/>
        <v>9367.6</v>
      </c>
      <c r="AR20" s="363"/>
      <c r="AS20" s="301"/>
      <c r="AT20" s="819">
        <f t="shared" si="17"/>
        <v>2</v>
      </c>
      <c r="AU20" s="819">
        <f t="shared" si="18"/>
        <v>0</v>
      </c>
      <c r="AV20" s="819">
        <f t="shared" si="19"/>
        <v>0</v>
      </c>
      <c r="AW20" s="819">
        <f t="shared" si="20"/>
        <v>0</v>
      </c>
    </row>
    <row r="21" spans="1:49" ht="69.95" customHeight="1">
      <c r="A21" s="357">
        <v>15</v>
      </c>
      <c r="B21" s="318" t="s">
        <v>24</v>
      </c>
      <c r="C21" s="316">
        <v>600</v>
      </c>
      <c r="D21" s="316">
        <v>521001</v>
      </c>
      <c r="E21" s="316">
        <v>1</v>
      </c>
      <c r="F21" s="316">
        <v>1</v>
      </c>
      <c r="G21" s="316" t="s">
        <v>6</v>
      </c>
      <c r="H21" s="316" t="s">
        <v>6</v>
      </c>
      <c r="I21" s="316">
        <v>1</v>
      </c>
      <c r="J21" s="316">
        <v>1</v>
      </c>
      <c r="K21" s="316">
        <v>1</v>
      </c>
      <c r="L21" s="316">
        <f t="shared" si="0"/>
        <v>5</v>
      </c>
      <c r="M21" s="789">
        <f t="shared" si="1"/>
        <v>3000</v>
      </c>
      <c r="N21" s="789"/>
      <c r="O21" s="789"/>
      <c r="P21" s="789">
        <f t="shared" si="21"/>
        <v>0</v>
      </c>
      <c r="Q21" s="791"/>
      <c r="R21" s="789">
        <f t="shared" si="2"/>
        <v>0</v>
      </c>
      <c r="S21" s="792"/>
      <c r="T21" s="789">
        <f t="shared" si="3"/>
        <v>0</v>
      </c>
      <c r="U21" s="789">
        <f t="shared" si="4"/>
        <v>3000</v>
      </c>
      <c r="V21" s="793"/>
      <c r="W21" s="789">
        <f t="shared" si="22"/>
        <v>0</v>
      </c>
      <c r="X21" s="789">
        <v>1</v>
      </c>
      <c r="Y21" s="789">
        <f t="shared" si="14"/>
        <v>1050</v>
      </c>
      <c r="Z21" s="789">
        <f t="shared" si="6"/>
        <v>4050</v>
      </c>
      <c r="AA21" s="789">
        <f t="shared" si="7"/>
        <v>810</v>
      </c>
      <c r="AB21" s="789">
        <v>2</v>
      </c>
      <c r="AC21" s="789">
        <f t="shared" si="8"/>
        <v>1620</v>
      </c>
      <c r="AD21" s="789">
        <f t="shared" si="9"/>
        <v>5670</v>
      </c>
      <c r="AE21" s="789">
        <f t="shared" si="10"/>
        <v>189</v>
      </c>
      <c r="AF21" s="789">
        <f t="shared" si="11"/>
        <v>56.7</v>
      </c>
      <c r="AG21" s="794"/>
      <c r="AH21" s="798"/>
      <c r="AI21" s="794">
        <f t="shared" si="12"/>
        <v>56.7</v>
      </c>
      <c r="AJ21" s="795"/>
      <c r="AK21" s="317">
        <f t="shared" si="23"/>
        <v>5367.6</v>
      </c>
      <c r="AL21" s="317"/>
      <c r="AM21" s="796">
        <v>5000</v>
      </c>
      <c r="AN21" s="317"/>
      <c r="AO21" s="796">
        <f t="shared" si="15"/>
        <v>5000</v>
      </c>
      <c r="AP21" s="797">
        <v>522</v>
      </c>
      <c r="AQ21" s="797">
        <f t="shared" si="16"/>
        <v>10889.6</v>
      </c>
      <c r="AR21" s="363"/>
      <c r="AS21" s="301"/>
      <c r="AT21" s="819">
        <f t="shared" si="17"/>
        <v>2</v>
      </c>
      <c r="AU21" s="819">
        <f t="shared" si="18"/>
        <v>0</v>
      </c>
      <c r="AV21" s="819">
        <f t="shared" si="19"/>
        <v>0</v>
      </c>
      <c r="AW21" s="819">
        <f t="shared" si="20"/>
        <v>0</v>
      </c>
    </row>
    <row r="22" spans="1:49" ht="69.95" customHeight="1">
      <c r="A22" s="357">
        <v>16</v>
      </c>
      <c r="B22" s="318" t="s">
        <v>44</v>
      </c>
      <c r="C22" s="316">
        <v>660</v>
      </c>
      <c r="D22" s="316">
        <v>521001</v>
      </c>
      <c r="E22" s="316">
        <v>1</v>
      </c>
      <c r="F22" s="316">
        <v>1</v>
      </c>
      <c r="G22" s="316" t="s">
        <v>6</v>
      </c>
      <c r="H22" s="316" t="s">
        <v>6</v>
      </c>
      <c r="I22" s="316">
        <v>1</v>
      </c>
      <c r="J22" s="316">
        <v>1</v>
      </c>
      <c r="K22" s="316">
        <v>1</v>
      </c>
      <c r="L22" s="316">
        <f t="shared" si="0"/>
        <v>5</v>
      </c>
      <c r="M22" s="789">
        <f t="shared" si="1"/>
        <v>3300</v>
      </c>
      <c r="N22" s="792"/>
      <c r="O22" s="792"/>
      <c r="P22" s="789">
        <f t="shared" si="21"/>
        <v>0</v>
      </c>
      <c r="Q22" s="791"/>
      <c r="R22" s="789">
        <f t="shared" si="2"/>
        <v>0</v>
      </c>
      <c r="S22" s="792"/>
      <c r="T22" s="789">
        <f t="shared" si="3"/>
        <v>0</v>
      </c>
      <c r="U22" s="789">
        <f t="shared" si="4"/>
        <v>3300</v>
      </c>
      <c r="V22" s="793"/>
      <c r="W22" s="789">
        <f t="shared" si="22"/>
        <v>0</v>
      </c>
      <c r="X22" s="789">
        <v>1</v>
      </c>
      <c r="Y22" s="789">
        <f t="shared" si="14"/>
        <v>1155</v>
      </c>
      <c r="Z22" s="789">
        <f t="shared" si="6"/>
        <v>4455</v>
      </c>
      <c r="AA22" s="789">
        <f t="shared" si="7"/>
        <v>891</v>
      </c>
      <c r="AB22" s="789">
        <v>2</v>
      </c>
      <c r="AC22" s="789">
        <f t="shared" si="8"/>
        <v>1782</v>
      </c>
      <c r="AD22" s="789">
        <f t="shared" si="9"/>
        <v>6237</v>
      </c>
      <c r="AE22" s="789">
        <f t="shared" si="10"/>
        <v>207.9</v>
      </c>
      <c r="AF22" s="789">
        <f t="shared" si="11"/>
        <v>62.370000000000005</v>
      </c>
      <c r="AG22" s="794"/>
      <c r="AH22" s="798"/>
      <c r="AI22" s="794">
        <f t="shared" si="12"/>
        <v>62.370000000000005</v>
      </c>
      <c r="AJ22" s="795"/>
      <c r="AK22" s="317">
        <f t="shared" si="23"/>
        <v>5904.3600000000006</v>
      </c>
      <c r="AL22" s="317"/>
      <c r="AM22" s="796"/>
      <c r="AN22" s="317"/>
      <c r="AO22" s="796">
        <f t="shared" si="15"/>
        <v>0</v>
      </c>
      <c r="AP22" s="797">
        <v>522</v>
      </c>
      <c r="AQ22" s="797">
        <f t="shared" si="16"/>
        <v>6426.3600000000006</v>
      </c>
      <c r="AR22" s="363"/>
      <c r="AS22" s="301"/>
      <c r="AT22" s="819">
        <f t="shared" si="17"/>
        <v>2</v>
      </c>
      <c r="AU22" s="819">
        <f t="shared" si="18"/>
        <v>0</v>
      </c>
      <c r="AV22" s="819">
        <f t="shared" si="19"/>
        <v>0</v>
      </c>
      <c r="AW22" s="819">
        <f t="shared" si="20"/>
        <v>0</v>
      </c>
    </row>
    <row r="23" spans="1:49" ht="69.95" customHeight="1">
      <c r="A23" s="357">
        <v>17</v>
      </c>
      <c r="B23" s="315" t="s">
        <v>46</v>
      </c>
      <c r="C23" s="316">
        <v>654</v>
      </c>
      <c r="D23" s="316">
        <v>521001</v>
      </c>
      <c r="E23" s="316">
        <v>1</v>
      </c>
      <c r="F23" s="316">
        <v>1</v>
      </c>
      <c r="G23" s="316" t="s">
        <v>6</v>
      </c>
      <c r="H23" s="316" t="s">
        <v>6</v>
      </c>
      <c r="I23" s="316">
        <v>1</v>
      </c>
      <c r="J23" s="316">
        <v>1</v>
      </c>
      <c r="K23" s="316">
        <v>1</v>
      </c>
      <c r="L23" s="316">
        <f t="shared" si="0"/>
        <v>5</v>
      </c>
      <c r="M23" s="789">
        <f t="shared" si="1"/>
        <v>3270</v>
      </c>
      <c r="N23" s="789"/>
      <c r="O23" s="789"/>
      <c r="P23" s="789">
        <f t="shared" si="21"/>
        <v>0</v>
      </c>
      <c r="Q23" s="791"/>
      <c r="R23" s="789">
        <f t="shared" si="2"/>
        <v>0</v>
      </c>
      <c r="S23" s="792"/>
      <c r="T23" s="789">
        <f t="shared" si="3"/>
        <v>0</v>
      </c>
      <c r="U23" s="789">
        <f t="shared" si="4"/>
        <v>3270</v>
      </c>
      <c r="V23" s="793"/>
      <c r="W23" s="789">
        <f t="shared" si="22"/>
        <v>0</v>
      </c>
      <c r="X23" s="789">
        <v>1</v>
      </c>
      <c r="Y23" s="789">
        <f t="shared" si="14"/>
        <v>1144.5</v>
      </c>
      <c r="Z23" s="789">
        <f t="shared" si="6"/>
        <v>4414.5</v>
      </c>
      <c r="AA23" s="789">
        <f t="shared" si="7"/>
        <v>882.9</v>
      </c>
      <c r="AB23" s="789">
        <v>2</v>
      </c>
      <c r="AC23" s="789">
        <f t="shared" si="8"/>
        <v>1765.8</v>
      </c>
      <c r="AD23" s="789">
        <f t="shared" si="9"/>
        <v>6180.3</v>
      </c>
      <c r="AE23" s="789">
        <f t="shared" si="10"/>
        <v>206.01</v>
      </c>
      <c r="AF23" s="789">
        <f t="shared" si="11"/>
        <v>61.803000000000004</v>
      </c>
      <c r="AG23" s="794"/>
      <c r="AH23" s="798"/>
      <c r="AI23" s="794">
        <f t="shared" si="12"/>
        <v>61.803000000000004</v>
      </c>
      <c r="AJ23" s="795"/>
      <c r="AK23" s="317">
        <f t="shared" si="23"/>
        <v>5850.6840000000002</v>
      </c>
      <c r="AL23" s="317"/>
      <c r="AM23" s="796">
        <v>5000</v>
      </c>
      <c r="AN23" s="317"/>
      <c r="AO23" s="796">
        <f t="shared" si="15"/>
        <v>5000</v>
      </c>
      <c r="AP23" s="797">
        <v>522</v>
      </c>
      <c r="AQ23" s="797">
        <f t="shared" si="16"/>
        <v>11372.684000000001</v>
      </c>
      <c r="AR23" s="363"/>
      <c r="AS23" s="301"/>
      <c r="AT23" s="819">
        <f t="shared" si="17"/>
        <v>2</v>
      </c>
      <c r="AU23" s="819">
        <f t="shared" si="18"/>
        <v>0</v>
      </c>
      <c r="AV23" s="819">
        <f t="shared" si="19"/>
        <v>0</v>
      </c>
      <c r="AW23" s="819">
        <f t="shared" si="20"/>
        <v>0</v>
      </c>
    </row>
    <row r="24" spans="1:49" ht="69.95" customHeight="1">
      <c r="A24" s="357">
        <v>18</v>
      </c>
      <c r="B24" s="315" t="s">
        <v>78</v>
      </c>
      <c r="C24" s="316">
        <v>660</v>
      </c>
      <c r="D24" s="316">
        <v>521001</v>
      </c>
      <c r="E24" s="316">
        <v>1</v>
      </c>
      <c r="F24" s="316">
        <v>1</v>
      </c>
      <c r="G24" s="316" t="s">
        <v>6</v>
      </c>
      <c r="H24" s="316" t="s">
        <v>6</v>
      </c>
      <c r="I24" s="316">
        <v>1</v>
      </c>
      <c r="J24" s="316">
        <v>1</v>
      </c>
      <c r="K24" s="316">
        <v>1</v>
      </c>
      <c r="L24" s="316">
        <f t="shared" si="0"/>
        <v>5</v>
      </c>
      <c r="M24" s="789">
        <f t="shared" si="1"/>
        <v>3300</v>
      </c>
      <c r="N24" s="792"/>
      <c r="O24" s="792"/>
      <c r="P24" s="789">
        <f t="shared" si="21"/>
        <v>0</v>
      </c>
      <c r="Q24" s="791"/>
      <c r="R24" s="789">
        <f t="shared" si="2"/>
        <v>0</v>
      </c>
      <c r="S24" s="792"/>
      <c r="T24" s="789">
        <f t="shared" si="3"/>
        <v>0</v>
      </c>
      <c r="U24" s="789">
        <f t="shared" si="4"/>
        <v>3300</v>
      </c>
      <c r="V24" s="793"/>
      <c r="W24" s="789">
        <f t="shared" si="22"/>
        <v>0</v>
      </c>
      <c r="X24" s="789">
        <v>1</v>
      </c>
      <c r="Y24" s="789">
        <f t="shared" si="14"/>
        <v>1155</v>
      </c>
      <c r="Z24" s="789">
        <f t="shared" si="6"/>
        <v>4455</v>
      </c>
      <c r="AA24" s="789">
        <f t="shared" si="7"/>
        <v>891</v>
      </c>
      <c r="AB24" s="789">
        <v>2</v>
      </c>
      <c r="AC24" s="789">
        <f t="shared" si="8"/>
        <v>1782</v>
      </c>
      <c r="AD24" s="789">
        <f t="shared" si="9"/>
        <v>6237</v>
      </c>
      <c r="AE24" s="789">
        <f t="shared" si="10"/>
        <v>207.9</v>
      </c>
      <c r="AF24" s="789">
        <f t="shared" si="11"/>
        <v>62.370000000000005</v>
      </c>
      <c r="AG24" s="794"/>
      <c r="AH24" s="798"/>
      <c r="AI24" s="794">
        <f t="shared" si="12"/>
        <v>62.370000000000005</v>
      </c>
      <c r="AJ24" s="795"/>
      <c r="AK24" s="317">
        <f t="shared" si="23"/>
        <v>5904.3600000000006</v>
      </c>
      <c r="AL24" s="317"/>
      <c r="AM24" s="796"/>
      <c r="AN24" s="317"/>
      <c r="AO24" s="796">
        <f t="shared" si="15"/>
        <v>0</v>
      </c>
      <c r="AP24" s="797">
        <v>522</v>
      </c>
      <c r="AQ24" s="797">
        <f t="shared" si="16"/>
        <v>6426.3600000000006</v>
      </c>
      <c r="AR24" s="363"/>
      <c r="AS24" s="301"/>
      <c r="AT24" s="819">
        <f t="shared" si="17"/>
        <v>2</v>
      </c>
      <c r="AU24" s="819">
        <f t="shared" si="18"/>
        <v>0</v>
      </c>
      <c r="AV24" s="819">
        <f t="shared" si="19"/>
        <v>0</v>
      </c>
      <c r="AW24" s="819">
        <f t="shared" si="20"/>
        <v>0</v>
      </c>
    </row>
    <row r="25" spans="1:49" ht="69.95" customHeight="1">
      <c r="A25" s="357">
        <v>19</v>
      </c>
      <c r="B25" s="315" t="s">
        <v>48</v>
      </c>
      <c r="C25" s="316">
        <v>600</v>
      </c>
      <c r="D25" s="316">
        <v>611010</v>
      </c>
      <c r="E25" s="316">
        <v>1</v>
      </c>
      <c r="F25" s="316">
        <v>1</v>
      </c>
      <c r="G25" s="316" t="s">
        <v>6</v>
      </c>
      <c r="H25" s="316" t="s">
        <v>6</v>
      </c>
      <c r="I25" s="316">
        <v>1</v>
      </c>
      <c r="J25" s="316">
        <v>1</v>
      </c>
      <c r="K25" s="316">
        <v>1</v>
      </c>
      <c r="L25" s="316">
        <f t="shared" si="0"/>
        <v>5</v>
      </c>
      <c r="M25" s="789">
        <f t="shared" si="1"/>
        <v>3000</v>
      </c>
      <c r="N25" s="789"/>
      <c r="O25" s="789"/>
      <c r="P25" s="789">
        <f t="shared" si="21"/>
        <v>0</v>
      </c>
      <c r="Q25" s="791"/>
      <c r="R25" s="789">
        <f t="shared" si="2"/>
        <v>0</v>
      </c>
      <c r="S25" s="792"/>
      <c r="T25" s="789">
        <f t="shared" si="3"/>
        <v>0</v>
      </c>
      <c r="U25" s="789">
        <f t="shared" si="4"/>
        <v>3000</v>
      </c>
      <c r="V25" s="793"/>
      <c r="W25" s="789">
        <f t="shared" si="22"/>
        <v>0</v>
      </c>
      <c r="X25" s="789">
        <v>1</v>
      </c>
      <c r="Y25" s="789">
        <f t="shared" si="14"/>
        <v>1050</v>
      </c>
      <c r="Z25" s="789">
        <f t="shared" si="6"/>
        <v>4050</v>
      </c>
      <c r="AA25" s="789">
        <f t="shared" si="7"/>
        <v>810</v>
      </c>
      <c r="AB25" s="789">
        <v>2</v>
      </c>
      <c r="AC25" s="789">
        <f t="shared" si="8"/>
        <v>1620</v>
      </c>
      <c r="AD25" s="789">
        <f t="shared" si="9"/>
        <v>5670</v>
      </c>
      <c r="AE25" s="789">
        <f t="shared" si="10"/>
        <v>189</v>
      </c>
      <c r="AF25" s="789">
        <f t="shared" si="11"/>
        <v>56.7</v>
      </c>
      <c r="AG25" s="794"/>
      <c r="AH25" s="798"/>
      <c r="AI25" s="794">
        <f t="shared" si="12"/>
        <v>56.7</v>
      </c>
      <c r="AJ25" s="795"/>
      <c r="AK25" s="317">
        <f t="shared" si="23"/>
        <v>5367.6</v>
      </c>
      <c r="AL25" s="317"/>
      <c r="AM25" s="796"/>
      <c r="AN25" s="317"/>
      <c r="AO25" s="796">
        <f t="shared" si="15"/>
        <v>0</v>
      </c>
      <c r="AP25" s="797">
        <v>522</v>
      </c>
      <c r="AQ25" s="797">
        <f t="shared" si="16"/>
        <v>5889.6</v>
      </c>
      <c r="AR25" s="363"/>
      <c r="AS25" s="301"/>
      <c r="AT25" s="819">
        <f t="shared" si="17"/>
        <v>2</v>
      </c>
      <c r="AU25" s="819">
        <f t="shared" si="18"/>
        <v>0</v>
      </c>
      <c r="AV25" s="819">
        <f t="shared" si="19"/>
        <v>0</v>
      </c>
      <c r="AW25" s="819">
        <f t="shared" si="20"/>
        <v>0</v>
      </c>
    </row>
    <row r="26" spans="1:49" ht="69.95" customHeight="1">
      <c r="A26" s="357">
        <v>20</v>
      </c>
      <c r="B26" s="315" t="s">
        <v>83</v>
      </c>
      <c r="C26" s="316">
        <v>600</v>
      </c>
      <c r="D26" s="316">
        <v>521002</v>
      </c>
      <c r="E26" s="316">
        <v>1</v>
      </c>
      <c r="F26" s="316">
        <v>1</v>
      </c>
      <c r="G26" s="316" t="s">
        <v>6</v>
      </c>
      <c r="H26" s="316" t="s">
        <v>6</v>
      </c>
      <c r="I26" s="316">
        <v>1</v>
      </c>
      <c r="J26" s="316">
        <v>1</v>
      </c>
      <c r="K26" s="316">
        <v>1</v>
      </c>
      <c r="L26" s="316">
        <f t="shared" si="0"/>
        <v>5</v>
      </c>
      <c r="M26" s="789">
        <f t="shared" si="1"/>
        <v>3000</v>
      </c>
      <c r="N26" s="800"/>
      <c r="O26" s="800"/>
      <c r="P26" s="789">
        <f t="shared" si="21"/>
        <v>0</v>
      </c>
      <c r="Q26" s="791"/>
      <c r="R26" s="789">
        <f t="shared" si="2"/>
        <v>0</v>
      </c>
      <c r="S26" s="792"/>
      <c r="T26" s="789">
        <f t="shared" si="3"/>
        <v>0</v>
      </c>
      <c r="U26" s="789">
        <f t="shared" si="4"/>
        <v>3000</v>
      </c>
      <c r="V26" s="793"/>
      <c r="W26" s="789">
        <f t="shared" si="22"/>
        <v>0</v>
      </c>
      <c r="X26" s="789">
        <v>1</v>
      </c>
      <c r="Y26" s="789">
        <f t="shared" si="14"/>
        <v>1050</v>
      </c>
      <c r="Z26" s="789">
        <f t="shared" si="6"/>
        <v>4050</v>
      </c>
      <c r="AA26" s="789">
        <f t="shared" si="7"/>
        <v>810</v>
      </c>
      <c r="AB26" s="789">
        <v>2</v>
      </c>
      <c r="AC26" s="789">
        <f t="shared" si="8"/>
        <v>1620</v>
      </c>
      <c r="AD26" s="789">
        <f>(Z26+AC26)</f>
        <v>5670</v>
      </c>
      <c r="AE26" s="789">
        <f t="shared" si="10"/>
        <v>189</v>
      </c>
      <c r="AF26" s="789">
        <f t="shared" si="11"/>
        <v>56.7</v>
      </c>
      <c r="AG26" s="794"/>
      <c r="AH26" s="798"/>
      <c r="AI26" s="794">
        <f t="shared" si="12"/>
        <v>56.7</v>
      </c>
      <c r="AJ26" s="795"/>
      <c r="AK26" s="317">
        <f t="shared" si="23"/>
        <v>5367.6</v>
      </c>
      <c r="AL26" s="317"/>
      <c r="AM26" s="796">
        <v>3000</v>
      </c>
      <c r="AN26" s="317"/>
      <c r="AO26" s="796">
        <f t="shared" si="15"/>
        <v>3000</v>
      </c>
      <c r="AP26" s="797">
        <v>0</v>
      </c>
      <c r="AQ26" s="797">
        <f t="shared" si="16"/>
        <v>8367.6</v>
      </c>
      <c r="AR26" s="363"/>
      <c r="AS26" s="301"/>
      <c r="AT26" s="819">
        <f t="shared" si="17"/>
        <v>2</v>
      </c>
      <c r="AU26" s="819">
        <f t="shared" si="18"/>
        <v>0</v>
      </c>
      <c r="AV26" s="819">
        <f t="shared" si="19"/>
        <v>0</v>
      </c>
      <c r="AW26" s="819">
        <f t="shared" si="20"/>
        <v>0</v>
      </c>
    </row>
    <row r="27" spans="1:49" ht="69.95" customHeight="1">
      <c r="A27" s="357">
        <v>21</v>
      </c>
      <c r="B27" s="315" t="s">
        <v>45</v>
      </c>
      <c r="C27" s="316">
        <v>654</v>
      </c>
      <c r="D27" s="316">
        <v>521002</v>
      </c>
      <c r="E27" s="316">
        <v>1</v>
      </c>
      <c r="F27" s="316">
        <v>1</v>
      </c>
      <c r="G27" s="316" t="s">
        <v>6</v>
      </c>
      <c r="H27" s="316" t="s">
        <v>6</v>
      </c>
      <c r="I27" s="316">
        <v>1</v>
      </c>
      <c r="J27" s="316">
        <v>1</v>
      </c>
      <c r="K27" s="316">
        <v>1</v>
      </c>
      <c r="L27" s="316">
        <f t="shared" si="0"/>
        <v>5</v>
      </c>
      <c r="M27" s="789">
        <f t="shared" si="1"/>
        <v>3270</v>
      </c>
      <c r="N27" s="792"/>
      <c r="O27" s="792"/>
      <c r="P27" s="789">
        <f t="shared" si="21"/>
        <v>0</v>
      </c>
      <c r="Q27" s="791"/>
      <c r="R27" s="789">
        <f t="shared" si="2"/>
        <v>0</v>
      </c>
      <c r="S27" s="792"/>
      <c r="T27" s="789">
        <f t="shared" si="3"/>
        <v>0</v>
      </c>
      <c r="U27" s="789">
        <f t="shared" si="4"/>
        <v>3270</v>
      </c>
      <c r="V27" s="793"/>
      <c r="W27" s="789">
        <f t="shared" si="22"/>
        <v>0</v>
      </c>
      <c r="X27" s="789">
        <v>1</v>
      </c>
      <c r="Y27" s="789">
        <f t="shared" si="14"/>
        <v>1144.5</v>
      </c>
      <c r="Z27" s="789">
        <f t="shared" si="6"/>
        <v>4414.5</v>
      </c>
      <c r="AA27" s="789">
        <f t="shared" si="7"/>
        <v>882.9</v>
      </c>
      <c r="AB27" s="789">
        <v>2</v>
      </c>
      <c r="AC27" s="789">
        <f t="shared" si="8"/>
        <v>1765.8</v>
      </c>
      <c r="AD27" s="789">
        <f t="shared" ref="AD27:AD40" si="24">(Z27+AC27)</f>
        <v>6180.3</v>
      </c>
      <c r="AE27" s="789">
        <v>0</v>
      </c>
      <c r="AF27" s="789">
        <f t="shared" si="11"/>
        <v>61.803000000000004</v>
      </c>
      <c r="AG27" s="794"/>
      <c r="AH27" s="794"/>
      <c r="AI27" s="794">
        <f t="shared" si="12"/>
        <v>61.803000000000004</v>
      </c>
      <c r="AJ27" s="795"/>
      <c r="AK27" s="317">
        <f t="shared" si="23"/>
        <v>6056.6940000000004</v>
      </c>
      <c r="AL27" s="317"/>
      <c r="AM27" s="796"/>
      <c r="AN27" s="317"/>
      <c r="AO27" s="796">
        <f t="shared" si="15"/>
        <v>0</v>
      </c>
      <c r="AP27" s="797">
        <v>522</v>
      </c>
      <c r="AQ27" s="797">
        <f t="shared" si="16"/>
        <v>6578.6940000000004</v>
      </c>
      <c r="AR27" s="363"/>
      <c r="AS27" s="301"/>
      <c r="AT27" s="819">
        <f t="shared" si="17"/>
        <v>2</v>
      </c>
      <c r="AU27" s="819">
        <f t="shared" si="18"/>
        <v>0</v>
      </c>
      <c r="AV27" s="819">
        <f t="shared" si="19"/>
        <v>0</v>
      </c>
      <c r="AW27" s="819">
        <f t="shared" si="20"/>
        <v>0</v>
      </c>
    </row>
    <row r="28" spans="1:49" ht="69.95" customHeight="1">
      <c r="A28" s="357">
        <v>22</v>
      </c>
      <c r="B28" s="315" t="s">
        <v>22</v>
      </c>
      <c r="C28" s="316">
        <v>600</v>
      </c>
      <c r="D28" s="316">
        <v>521002</v>
      </c>
      <c r="E28" s="316">
        <v>1</v>
      </c>
      <c r="F28" s="316">
        <v>1</v>
      </c>
      <c r="G28" s="316">
        <v>1</v>
      </c>
      <c r="H28" s="316">
        <v>1</v>
      </c>
      <c r="I28" s="316">
        <v>1</v>
      </c>
      <c r="J28" s="316" t="s">
        <v>6</v>
      </c>
      <c r="K28" s="316" t="s">
        <v>6</v>
      </c>
      <c r="L28" s="316">
        <f t="shared" si="0"/>
        <v>5</v>
      </c>
      <c r="M28" s="789">
        <f t="shared" si="1"/>
        <v>3000</v>
      </c>
      <c r="N28" s="789"/>
      <c r="O28" s="789"/>
      <c r="P28" s="789">
        <f t="shared" si="21"/>
        <v>0</v>
      </c>
      <c r="Q28" s="791"/>
      <c r="R28" s="789">
        <f t="shared" si="2"/>
        <v>0</v>
      </c>
      <c r="S28" s="792"/>
      <c r="T28" s="789">
        <f t="shared" si="3"/>
        <v>0</v>
      </c>
      <c r="U28" s="789">
        <f t="shared" si="4"/>
        <v>3000</v>
      </c>
      <c r="V28" s="793"/>
      <c r="W28" s="789">
        <f t="shared" si="22"/>
        <v>0</v>
      </c>
      <c r="X28" s="789"/>
      <c r="Y28" s="789">
        <f t="shared" si="14"/>
        <v>0</v>
      </c>
      <c r="Z28" s="789">
        <f t="shared" si="6"/>
        <v>3000</v>
      </c>
      <c r="AA28" s="789">
        <f t="shared" si="7"/>
        <v>600</v>
      </c>
      <c r="AB28" s="789">
        <v>2</v>
      </c>
      <c r="AC28" s="789">
        <f t="shared" si="8"/>
        <v>1200</v>
      </c>
      <c r="AD28" s="789">
        <f t="shared" si="24"/>
        <v>4200</v>
      </c>
      <c r="AE28" s="789">
        <f t="shared" si="10"/>
        <v>189</v>
      </c>
      <c r="AF28" s="789">
        <f t="shared" si="11"/>
        <v>42</v>
      </c>
      <c r="AG28" s="794"/>
      <c r="AH28" s="798"/>
      <c r="AI28" s="794">
        <f t="shared" si="12"/>
        <v>42</v>
      </c>
      <c r="AJ28" s="795"/>
      <c r="AK28" s="317">
        <f t="shared" si="23"/>
        <v>3927</v>
      </c>
      <c r="AL28" s="317"/>
      <c r="AM28" s="796"/>
      <c r="AN28" s="317"/>
      <c r="AO28" s="796">
        <f t="shared" si="15"/>
        <v>0</v>
      </c>
      <c r="AP28" s="797">
        <v>522</v>
      </c>
      <c r="AQ28" s="797">
        <f t="shared" si="16"/>
        <v>4449</v>
      </c>
      <c r="AR28" s="363"/>
      <c r="AS28" s="302"/>
      <c r="AT28" s="819">
        <f t="shared" si="17"/>
        <v>2</v>
      </c>
      <c r="AU28" s="819">
        <f t="shared" si="18"/>
        <v>0</v>
      </c>
      <c r="AV28" s="819">
        <f t="shared" si="19"/>
        <v>0</v>
      </c>
      <c r="AW28" s="819">
        <f t="shared" si="20"/>
        <v>0</v>
      </c>
    </row>
    <row r="29" spans="1:49" ht="69.95" customHeight="1">
      <c r="A29" s="357">
        <v>23</v>
      </c>
      <c r="B29" s="315" t="s">
        <v>39</v>
      </c>
      <c r="C29" s="316">
        <v>600</v>
      </c>
      <c r="D29" s="316">
        <v>521002</v>
      </c>
      <c r="E29" s="316" t="s">
        <v>159</v>
      </c>
      <c r="F29" s="316" t="s">
        <v>159</v>
      </c>
      <c r="G29" s="316" t="s">
        <v>159</v>
      </c>
      <c r="H29" s="316" t="s">
        <v>159</v>
      </c>
      <c r="I29" s="316" t="s">
        <v>159</v>
      </c>
      <c r="J29" s="316" t="s">
        <v>159</v>
      </c>
      <c r="K29" s="316" t="s">
        <v>159</v>
      </c>
      <c r="L29" s="316">
        <f t="shared" si="0"/>
        <v>0</v>
      </c>
      <c r="M29" s="789">
        <v>0</v>
      </c>
      <c r="N29" s="789"/>
      <c r="O29" s="792">
        <v>7</v>
      </c>
      <c r="P29" s="789">
        <f t="shared" si="21"/>
        <v>4200</v>
      </c>
      <c r="Q29" s="791"/>
      <c r="R29" s="789">
        <f t="shared" si="2"/>
        <v>0</v>
      </c>
      <c r="S29" s="792"/>
      <c r="T29" s="789">
        <f t="shared" si="3"/>
        <v>0</v>
      </c>
      <c r="U29" s="789">
        <f t="shared" si="4"/>
        <v>4200</v>
      </c>
      <c r="V29" s="793"/>
      <c r="W29" s="789">
        <f t="shared" si="22"/>
        <v>0</v>
      </c>
      <c r="X29" s="789"/>
      <c r="Y29" s="789">
        <f t="shared" si="14"/>
        <v>0</v>
      </c>
      <c r="Z29" s="789">
        <f t="shared" si="6"/>
        <v>4200</v>
      </c>
      <c r="AA29" s="789">
        <f t="shared" si="7"/>
        <v>600</v>
      </c>
      <c r="AB29" s="789">
        <v>0</v>
      </c>
      <c r="AC29" s="789">
        <f t="shared" si="8"/>
        <v>0</v>
      </c>
      <c r="AD29" s="789">
        <f t="shared" si="24"/>
        <v>4200</v>
      </c>
      <c r="AE29" s="789">
        <f t="shared" si="10"/>
        <v>189</v>
      </c>
      <c r="AF29" s="789">
        <f t="shared" si="11"/>
        <v>42</v>
      </c>
      <c r="AG29" s="794"/>
      <c r="AH29" s="798"/>
      <c r="AI29" s="794">
        <f t="shared" si="12"/>
        <v>42</v>
      </c>
      <c r="AJ29" s="795"/>
      <c r="AK29" s="317">
        <f t="shared" si="23"/>
        <v>3927</v>
      </c>
      <c r="AL29" s="317"/>
      <c r="AM29" s="796"/>
      <c r="AN29" s="317"/>
      <c r="AO29" s="796">
        <f t="shared" si="15"/>
        <v>0</v>
      </c>
      <c r="AP29" s="797">
        <v>522</v>
      </c>
      <c r="AQ29" s="797">
        <f t="shared" si="16"/>
        <v>4449</v>
      </c>
      <c r="AR29" s="363"/>
      <c r="AS29" s="302"/>
      <c r="AT29" s="819">
        <f t="shared" si="17"/>
        <v>0</v>
      </c>
      <c r="AU29" s="819">
        <f t="shared" si="18"/>
        <v>0</v>
      </c>
      <c r="AV29" s="819">
        <f t="shared" si="19"/>
        <v>7</v>
      </c>
      <c r="AW29" s="819">
        <f t="shared" si="20"/>
        <v>0</v>
      </c>
    </row>
    <row r="30" spans="1:49" ht="69.95" customHeight="1">
      <c r="A30" s="357">
        <v>24</v>
      </c>
      <c r="B30" s="315" t="s">
        <v>61</v>
      </c>
      <c r="C30" s="316">
        <v>600</v>
      </c>
      <c r="D30" s="316">
        <v>521002</v>
      </c>
      <c r="E30" s="316">
        <v>1</v>
      </c>
      <c r="F30" s="316">
        <v>1</v>
      </c>
      <c r="G30" s="316" t="s">
        <v>6</v>
      </c>
      <c r="H30" s="316" t="s">
        <v>6</v>
      </c>
      <c r="I30" s="316">
        <v>1</v>
      </c>
      <c r="J30" s="316">
        <v>1</v>
      </c>
      <c r="K30" s="316">
        <v>1</v>
      </c>
      <c r="L30" s="316">
        <f t="shared" si="0"/>
        <v>5</v>
      </c>
      <c r="M30" s="789">
        <f t="shared" si="1"/>
        <v>3000</v>
      </c>
      <c r="N30" s="789"/>
      <c r="O30" s="789"/>
      <c r="P30" s="789">
        <f t="shared" si="21"/>
        <v>0</v>
      </c>
      <c r="Q30" s="791"/>
      <c r="R30" s="789">
        <f t="shared" si="2"/>
        <v>0</v>
      </c>
      <c r="S30" s="792"/>
      <c r="T30" s="789">
        <f t="shared" si="3"/>
        <v>0</v>
      </c>
      <c r="U30" s="789">
        <f t="shared" si="4"/>
        <v>3000</v>
      </c>
      <c r="V30" s="793"/>
      <c r="W30" s="789">
        <f t="shared" si="22"/>
        <v>0</v>
      </c>
      <c r="X30" s="789">
        <v>1</v>
      </c>
      <c r="Y30" s="789">
        <f t="shared" si="14"/>
        <v>1050</v>
      </c>
      <c r="Z30" s="789">
        <f t="shared" si="6"/>
        <v>4050</v>
      </c>
      <c r="AA30" s="789">
        <f t="shared" si="7"/>
        <v>810</v>
      </c>
      <c r="AB30" s="789">
        <v>2</v>
      </c>
      <c r="AC30" s="789">
        <f t="shared" si="8"/>
        <v>1620</v>
      </c>
      <c r="AD30" s="789">
        <f t="shared" si="24"/>
        <v>5670</v>
      </c>
      <c r="AE30" s="789">
        <f t="shared" si="10"/>
        <v>189</v>
      </c>
      <c r="AF30" s="789">
        <f t="shared" si="11"/>
        <v>56.7</v>
      </c>
      <c r="AG30" s="794"/>
      <c r="AH30" s="798"/>
      <c r="AI30" s="794">
        <f t="shared" si="12"/>
        <v>56.7</v>
      </c>
      <c r="AJ30" s="795"/>
      <c r="AK30" s="317">
        <f t="shared" si="23"/>
        <v>5367.6</v>
      </c>
      <c r="AL30" s="317"/>
      <c r="AM30" s="796">
        <v>2000</v>
      </c>
      <c r="AN30" s="317"/>
      <c r="AO30" s="796">
        <f t="shared" si="15"/>
        <v>2000</v>
      </c>
      <c r="AP30" s="797">
        <v>522</v>
      </c>
      <c r="AQ30" s="797">
        <f t="shared" si="16"/>
        <v>7889.6</v>
      </c>
      <c r="AR30" s="363"/>
      <c r="AS30" s="302"/>
      <c r="AT30" s="819">
        <f t="shared" si="17"/>
        <v>2</v>
      </c>
      <c r="AU30" s="819">
        <f t="shared" si="18"/>
        <v>0</v>
      </c>
      <c r="AV30" s="819">
        <f t="shared" si="19"/>
        <v>0</v>
      </c>
      <c r="AW30" s="819">
        <f t="shared" si="20"/>
        <v>0</v>
      </c>
    </row>
    <row r="31" spans="1:49" ht="69.95" customHeight="1">
      <c r="A31" s="357">
        <v>25</v>
      </c>
      <c r="B31" s="315" t="s">
        <v>59</v>
      </c>
      <c r="C31" s="316">
        <v>600</v>
      </c>
      <c r="D31" s="316">
        <v>521002</v>
      </c>
      <c r="E31" s="316" t="s">
        <v>3</v>
      </c>
      <c r="F31" s="316" t="s">
        <v>3</v>
      </c>
      <c r="G31" s="316" t="s">
        <v>3</v>
      </c>
      <c r="H31" s="316" t="s">
        <v>3</v>
      </c>
      <c r="I31" s="316" t="s">
        <v>3</v>
      </c>
      <c r="J31" s="316" t="s">
        <v>3</v>
      </c>
      <c r="K31" s="316" t="s">
        <v>3</v>
      </c>
      <c r="L31" s="316">
        <f t="shared" si="0"/>
        <v>0</v>
      </c>
      <c r="M31" s="789">
        <f t="shared" si="1"/>
        <v>0</v>
      </c>
      <c r="N31" s="790">
        <f>C31*35%*L31</f>
        <v>0</v>
      </c>
      <c r="O31" s="789"/>
      <c r="P31" s="789">
        <f t="shared" si="21"/>
        <v>0</v>
      </c>
      <c r="Q31" s="791"/>
      <c r="R31" s="789">
        <f t="shared" si="2"/>
        <v>0</v>
      </c>
      <c r="S31" s="792"/>
      <c r="T31" s="789">
        <f t="shared" si="3"/>
        <v>0</v>
      </c>
      <c r="U31" s="789">
        <f t="shared" si="4"/>
        <v>0</v>
      </c>
      <c r="V31" s="793"/>
      <c r="W31" s="789">
        <f t="shared" si="22"/>
        <v>0</v>
      </c>
      <c r="X31" s="789"/>
      <c r="Y31" s="789">
        <f t="shared" si="14"/>
        <v>0</v>
      </c>
      <c r="Z31" s="789">
        <f t="shared" si="6"/>
        <v>0</v>
      </c>
      <c r="AA31" s="789">
        <f t="shared" si="7"/>
        <v>0</v>
      </c>
      <c r="AB31" s="789">
        <v>0</v>
      </c>
      <c r="AC31" s="789">
        <f t="shared" si="8"/>
        <v>0</v>
      </c>
      <c r="AD31" s="789">
        <f t="shared" si="24"/>
        <v>0</v>
      </c>
      <c r="AE31" s="789">
        <v>0</v>
      </c>
      <c r="AF31" s="789">
        <f t="shared" si="11"/>
        <v>0</v>
      </c>
      <c r="AG31" s="794"/>
      <c r="AH31" s="798"/>
      <c r="AI31" s="794">
        <f t="shared" si="12"/>
        <v>0</v>
      </c>
      <c r="AJ31" s="795"/>
      <c r="AK31" s="317">
        <f t="shared" si="23"/>
        <v>0</v>
      </c>
      <c r="AL31" s="317"/>
      <c r="AM31" s="796"/>
      <c r="AN31" s="317"/>
      <c r="AO31" s="796">
        <f t="shared" si="15"/>
        <v>0</v>
      </c>
      <c r="AP31" s="797">
        <v>0</v>
      </c>
      <c r="AQ31" s="797">
        <f t="shared" si="16"/>
        <v>0</v>
      </c>
      <c r="AR31" s="363"/>
      <c r="AS31" s="302"/>
      <c r="AT31" s="819">
        <f t="shared" si="17"/>
        <v>0</v>
      </c>
      <c r="AU31" s="819">
        <f t="shared" si="18"/>
        <v>7</v>
      </c>
      <c r="AV31" s="819">
        <f t="shared" si="19"/>
        <v>0</v>
      </c>
      <c r="AW31" s="819">
        <f t="shared" si="20"/>
        <v>0</v>
      </c>
    </row>
    <row r="32" spans="1:49" ht="69.95" customHeight="1">
      <c r="A32" s="357">
        <v>26</v>
      </c>
      <c r="B32" s="318" t="s">
        <v>239</v>
      </c>
      <c r="C32" s="316">
        <v>600</v>
      </c>
      <c r="D32" s="316">
        <v>521002</v>
      </c>
      <c r="E32" s="316">
        <v>1</v>
      </c>
      <c r="F32" s="316">
        <v>1</v>
      </c>
      <c r="G32" s="316" t="s">
        <v>6</v>
      </c>
      <c r="H32" s="316" t="s">
        <v>6</v>
      </c>
      <c r="I32" s="316">
        <v>1</v>
      </c>
      <c r="J32" s="316">
        <v>1</v>
      </c>
      <c r="K32" s="316">
        <v>1</v>
      </c>
      <c r="L32" s="316">
        <f t="shared" si="0"/>
        <v>5</v>
      </c>
      <c r="M32" s="789">
        <f t="shared" si="1"/>
        <v>3000</v>
      </c>
      <c r="N32" s="792"/>
      <c r="O32" s="789"/>
      <c r="P32" s="789">
        <f t="shared" si="21"/>
        <v>0</v>
      </c>
      <c r="Q32" s="791"/>
      <c r="R32" s="789">
        <f t="shared" si="2"/>
        <v>0</v>
      </c>
      <c r="S32" s="792"/>
      <c r="T32" s="789">
        <f t="shared" si="3"/>
        <v>0</v>
      </c>
      <c r="U32" s="789">
        <f t="shared" si="4"/>
        <v>3000</v>
      </c>
      <c r="V32" s="793"/>
      <c r="W32" s="789">
        <f t="shared" si="22"/>
        <v>0</v>
      </c>
      <c r="X32" s="789">
        <v>1</v>
      </c>
      <c r="Y32" s="789">
        <f t="shared" si="14"/>
        <v>1050</v>
      </c>
      <c r="Z32" s="789">
        <f t="shared" si="6"/>
        <v>4050</v>
      </c>
      <c r="AA32" s="789">
        <f t="shared" si="7"/>
        <v>810</v>
      </c>
      <c r="AB32" s="789">
        <v>2</v>
      </c>
      <c r="AC32" s="789">
        <f t="shared" si="8"/>
        <v>1620</v>
      </c>
      <c r="AD32" s="789">
        <f t="shared" si="24"/>
        <v>5670</v>
      </c>
      <c r="AE32" s="789">
        <v>0</v>
      </c>
      <c r="AF32" s="789">
        <f t="shared" si="11"/>
        <v>56.7</v>
      </c>
      <c r="AG32" s="794"/>
      <c r="AH32" s="798">
        <v>0</v>
      </c>
      <c r="AI32" s="794">
        <f t="shared" si="12"/>
        <v>56.7</v>
      </c>
      <c r="AJ32" s="795"/>
      <c r="AK32" s="317">
        <f t="shared" si="23"/>
        <v>5556.6</v>
      </c>
      <c r="AL32" s="317"/>
      <c r="AM32" s="796">
        <v>3000</v>
      </c>
      <c r="AN32" s="317"/>
      <c r="AO32" s="796">
        <f t="shared" si="15"/>
        <v>3000</v>
      </c>
      <c r="AP32" s="797">
        <v>522</v>
      </c>
      <c r="AQ32" s="797">
        <f t="shared" si="16"/>
        <v>9078.6</v>
      </c>
      <c r="AR32" s="363"/>
      <c r="AS32" s="302"/>
      <c r="AT32" s="819">
        <f t="shared" si="17"/>
        <v>2</v>
      </c>
      <c r="AU32" s="819">
        <f t="shared" si="18"/>
        <v>0</v>
      </c>
      <c r="AV32" s="819">
        <f t="shared" si="19"/>
        <v>0</v>
      </c>
      <c r="AW32" s="819">
        <f t="shared" si="20"/>
        <v>0</v>
      </c>
    </row>
    <row r="33" spans="1:49" ht="69.95" customHeight="1">
      <c r="A33" s="357">
        <v>27</v>
      </c>
      <c r="B33" s="318" t="s">
        <v>241</v>
      </c>
      <c r="C33" s="316">
        <v>720</v>
      </c>
      <c r="D33" s="316">
        <v>521002</v>
      </c>
      <c r="E33" s="316">
        <v>1</v>
      </c>
      <c r="F33" s="316">
        <v>1</v>
      </c>
      <c r="G33" s="316" t="s">
        <v>6</v>
      </c>
      <c r="H33" s="316" t="s">
        <v>6</v>
      </c>
      <c r="I33" s="316">
        <v>1</v>
      </c>
      <c r="J33" s="316">
        <v>1</v>
      </c>
      <c r="K33" s="316">
        <v>1</v>
      </c>
      <c r="L33" s="316">
        <f t="shared" si="0"/>
        <v>5</v>
      </c>
      <c r="M33" s="789">
        <f t="shared" si="1"/>
        <v>3600</v>
      </c>
      <c r="N33" s="789"/>
      <c r="O33" s="789"/>
      <c r="P33" s="789">
        <f t="shared" si="21"/>
        <v>0</v>
      </c>
      <c r="Q33" s="791"/>
      <c r="R33" s="789">
        <f t="shared" si="2"/>
        <v>0</v>
      </c>
      <c r="S33" s="792"/>
      <c r="T33" s="789">
        <f t="shared" si="3"/>
        <v>0</v>
      </c>
      <c r="U33" s="789">
        <f t="shared" si="4"/>
        <v>3600</v>
      </c>
      <c r="V33" s="793"/>
      <c r="W33" s="789">
        <f t="shared" si="22"/>
        <v>0</v>
      </c>
      <c r="X33" s="789">
        <v>1</v>
      </c>
      <c r="Y33" s="789">
        <f t="shared" si="14"/>
        <v>1260</v>
      </c>
      <c r="Z33" s="789">
        <f t="shared" si="6"/>
        <v>4860</v>
      </c>
      <c r="AA33" s="789">
        <f t="shared" si="7"/>
        <v>972</v>
      </c>
      <c r="AB33" s="789">
        <v>2</v>
      </c>
      <c r="AC33" s="789">
        <f t="shared" si="8"/>
        <v>1944</v>
      </c>
      <c r="AD33" s="789">
        <f t="shared" si="24"/>
        <v>6804</v>
      </c>
      <c r="AE33" s="789">
        <f>(C33*7*AE$5)</f>
        <v>226.79999999999998</v>
      </c>
      <c r="AF33" s="789">
        <f t="shared" si="11"/>
        <v>68.040000000000006</v>
      </c>
      <c r="AG33" s="794"/>
      <c r="AH33" s="798"/>
      <c r="AI33" s="794">
        <f t="shared" si="12"/>
        <v>68.040000000000006</v>
      </c>
      <c r="AJ33" s="795"/>
      <c r="AK33" s="795">
        <f t="shared" si="23"/>
        <v>6441.12</v>
      </c>
      <c r="AL33" s="795"/>
      <c r="AM33" s="796">
        <v>6000</v>
      </c>
      <c r="AN33" s="795"/>
      <c r="AO33" s="796">
        <f t="shared" si="15"/>
        <v>6000</v>
      </c>
      <c r="AP33" s="797">
        <v>522</v>
      </c>
      <c r="AQ33" s="797">
        <f t="shared" si="16"/>
        <v>12963.119999999999</v>
      </c>
      <c r="AR33" s="363"/>
      <c r="AS33" s="302"/>
      <c r="AT33" s="819">
        <f t="shared" si="17"/>
        <v>2</v>
      </c>
      <c r="AU33" s="819">
        <f t="shared" si="18"/>
        <v>0</v>
      </c>
      <c r="AV33" s="819">
        <f t="shared" si="19"/>
        <v>0</v>
      </c>
      <c r="AW33" s="819">
        <f t="shared" si="20"/>
        <v>0</v>
      </c>
    </row>
    <row r="34" spans="1:49" ht="69.95" customHeight="1">
      <c r="A34" s="357">
        <v>28</v>
      </c>
      <c r="B34" s="315" t="s">
        <v>242</v>
      </c>
      <c r="C34" s="316">
        <v>720</v>
      </c>
      <c r="D34" s="316">
        <v>521002</v>
      </c>
      <c r="E34" s="316">
        <v>1</v>
      </c>
      <c r="F34" s="316">
        <v>1</v>
      </c>
      <c r="G34" s="316" t="s">
        <v>6</v>
      </c>
      <c r="H34" s="316" t="s">
        <v>6</v>
      </c>
      <c r="I34" s="316">
        <v>1</v>
      </c>
      <c r="J34" s="316">
        <v>1</v>
      </c>
      <c r="K34" s="316">
        <v>1</v>
      </c>
      <c r="L34" s="316">
        <f t="shared" si="0"/>
        <v>5</v>
      </c>
      <c r="M34" s="789">
        <f t="shared" si="1"/>
        <v>3600</v>
      </c>
      <c r="N34" s="789"/>
      <c r="O34" s="789"/>
      <c r="P34" s="789">
        <f t="shared" si="21"/>
        <v>0</v>
      </c>
      <c r="Q34" s="791"/>
      <c r="R34" s="789">
        <f t="shared" si="2"/>
        <v>0</v>
      </c>
      <c r="S34" s="792"/>
      <c r="T34" s="789">
        <f t="shared" si="3"/>
        <v>0</v>
      </c>
      <c r="U34" s="789">
        <f t="shared" si="4"/>
        <v>3600</v>
      </c>
      <c r="V34" s="793"/>
      <c r="W34" s="789">
        <f t="shared" si="22"/>
        <v>0</v>
      </c>
      <c r="X34" s="789">
        <v>1</v>
      </c>
      <c r="Y34" s="789">
        <f t="shared" si="14"/>
        <v>1260</v>
      </c>
      <c r="Z34" s="789">
        <f t="shared" si="6"/>
        <v>4860</v>
      </c>
      <c r="AA34" s="789">
        <f t="shared" si="7"/>
        <v>972</v>
      </c>
      <c r="AB34" s="789">
        <v>2</v>
      </c>
      <c r="AC34" s="789">
        <f t="shared" si="8"/>
        <v>1944</v>
      </c>
      <c r="AD34" s="789">
        <f t="shared" si="24"/>
        <v>6804</v>
      </c>
      <c r="AE34" s="789">
        <v>0</v>
      </c>
      <c r="AF34" s="789">
        <f t="shared" si="11"/>
        <v>68.040000000000006</v>
      </c>
      <c r="AG34" s="794"/>
      <c r="AH34" s="798"/>
      <c r="AI34" s="794">
        <f t="shared" si="12"/>
        <v>68.040000000000006</v>
      </c>
      <c r="AJ34" s="795"/>
      <c r="AK34" s="795">
        <f t="shared" si="23"/>
        <v>6667.92</v>
      </c>
      <c r="AL34" s="795"/>
      <c r="AM34" s="796">
        <v>6000</v>
      </c>
      <c r="AN34" s="795"/>
      <c r="AO34" s="796">
        <f t="shared" si="15"/>
        <v>6000</v>
      </c>
      <c r="AP34" s="797">
        <v>522</v>
      </c>
      <c r="AQ34" s="797">
        <f t="shared" si="16"/>
        <v>13189.92</v>
      </c>
      <c r="AR34" s="363"/>
      <c r="AS34" s="302"/>
      <c r="AT34" s="819">
        <f t="shared" si="17"/>
        <v>2</v>
      </c>
      <c r="AU34" s="819">
        <f t="shared" si="18"/>
        <v>0</v>
      </c>
      <c r="AV34" s="819">
        <f t="shared" si="19"/>
        <v>0</v>
      </c>
      <c r="AW34" s="819">
        <f t="shared" si="20"/>
        <v>0</v>
      </c>
    </row>
    <row r="35" spans="1:49" ht="69.95" customHeight="1">
      <c r="A35" s="357">
        <v>29</v>
      </c>
      <c r="B35" s="315" t="s">
        <v>211</v>
      </c>
      <c r="C35" s="316">
        <v>600</v>
      </c>
      <c r="D35" s="316">
        <v>521002</v>
      </c>
      <c r="E35" s="316" t="s">
        <v>3</v>
      </c>
      <c r="F35" s="316" t="s">
        <v>3</v>
      </c>
      <c r="G35" s="316" t="s">
        <v>3</v>
      </c>
      <c r="H35" s="316" t="s">
        <v>3</v>
      </c>
      <c r="I35" s="316" t="s">
        <v>3</v>
      </c>
      <c r="J35" s="316" t="s">
        <v>3</v>
      </c>
      <c r="K35" s="316" t="s">
        <v>3</v>
      </c>
      <c r="L35" s="316">
        <f t="shared" si="0"/>
        <v>0</v>
      </c>
      <c r="M35" s="789">
        <f t="shared" si="1"/>
        <v>0</v>
      </c>
      <c r="N35" s="790">
        <f>C35/8*35%*10</f>
        <v>262.5</v>
      </c>
      <c r="O35" s="789"/>
      <c r="P35" s="789">
        <f t="shared" si="21"/>
        <v>0</v>
      </c>
      <c r="Q35" s="791"/>
      <c r="R35" s="789">
        <f t="shared" si="2"/>
        <v>0</v>
      </c>
      <c r="S35" s="792"/>
      <c r="T35" s="789">
        <f t="shared" si="3"/>
        <v>0</v>
      </c>
      <c r="U35" s="789">
        <f t="shared" si="4"/>
        <v>0</v>
      </c>
      <c r="V35" s="793"/>
      <c r="W35" s="789">
        <f t="shared" si="22"/>
        <v>0</v>
      </c>
      <c r="X35" s="789"/>
      <c r="Y35" s="789">
        <f t="shared" si="14"/>
        <v>0</v>
      </c>
      <c r="Z35" s="789">
        <f t="shared" si="6"/>
        <v>0</v>
      </c>
      <c r="AA35" s="789">
        <f t="shared" si="7"/>
        <v>0</v>
      </c>
      <c r="AB35" s="789">
        <v>0</v>
      </c>
      <c r="AC35" s="789">
        <f t="shared" si="8"/>
        <v>0</v>
      </c>
      <c r="AD35" s="789">
        <f t="shared" si="24"/>
        <v>0</v>
      </c>
      <c r="AE35" s="789">
        <v>0</v>
      </c>
      <c r="AF35" s="789">
        <v>0</v>
      </c>
      <c r="AG35" s="794"/>
      <c r="AH35" s="798"/>
      <c r="AI35" s="794">
        <f t="shared" si="12"/>
        <v>0</v>
      </c>
      <c r="AJ35" s="795"/>
      <c r="AK35" s="795">
        <f t="shared" si="23"/>
        <v>0</v>
      </c>
      <c r="AL35" s="795"/>
      <c r="AM35" s="795"/>
      <c r="AN35" s="795"/>
      <c r="AO35" s="796">
        <f t="shared" si="15"/>
        <v>0</v>
      </c>
      <c r="AP35" s="797">
        <v>0</v>
      </c>
      <c r="AQ35" s="797">
        <f t="shared" si="16"/>
        <v>0</v>
      </c>
      <c r="AR35" s="363"/>
      <c r="AS35" s="303"/>
      <c r="AT35" s="819">
        <f t="shared" si="17"/>
        <v>0</v>
      </c>
      <c r="AU35" s="819">
        <f t="shared" si="18"/>
        <v>7</v>
      </c>
      <c r="AV35" s="819">
        <f t="shared" si="19"/>
        <v>0</v>
      </c>
      <c r="AW35" s="819">
        <f t="shared" si="20"/>
        <v>0</v>
      </c>
    </row>
    <row r="36" spans="1:49" ht="69.95" customHeight="1">
      <c r="A36" s="357">
        <v>30</v>
      </c>
      <c r="B36" s="315" t="s">
        <v>255</v>
      </c>
      <c r="C36" s="316">
        <v>600</v>
      </c>
      <c r="D36" s="316">
        <v>521002</v>
      </c>
      <c r="E36" s="316">
        <v>1</v>
      </c>
      <c r="F36" s="316">
        <v>1</v>
      </c>
      <c r="G36" s="316" t="s">
        <v>6</v>
      </c>
      <c r="H36" s="316" t="s">
        <v>6</v>
      </c>
      <c r="I36" s="316">
        <v>1</v>
      </c>
      <c r="J36" s="316">
        <v>1</v>
      </c>
      <c r="K36" s="316">
        <v>1</v>
      </c>
      <c r="L36" s="316">
        <f t="shared" si="0"/>
        <v>5</v>
      </c>
      <c r="M36" s="789">
        <f t="shared" si="1"/>
        <v>3000</v>
      </c>
      <c r="N36" s="790">
        <f>C36*35%*L36</f>
        <v>1050</v>
      </c>
      <c r="O36" s="789"/>
      <c r="P36" s="789">
        <f t="shared" si="21"/>
        <v>0</v>
      </c>
      <c r="Q36" s="791"/>
      <c r="R36" s="789">
        <f t="shared" si="2"/>
        <v>0</v>
      </c>
      <c r="S36" s="792"/>
      <c r="T36" s="789">
        <f t="shared" si="3"/>
        <v>0</v>
      </c>
      <c r="U36" s="789">
        <f t="shared" si="4"/>
        <v>4050</v>
      </c>
      <c r="V36" s="793"/>
      <c r="W36" s="789">
        <f t="shared" si="22"/>
        <v>0</v>
      </c>
      <c r="X36" s="789">
        <v>1</v>
      </c>
      <c r="Y36" s="789">
        <f t="shared" si="14"/>
        <v>1417.5</v>
      </c>
      <c r="Z36" s="789">
        <f t="shared" si="6"/>
        <v>5467.5</v>
      </c>
      <c r="AA36" s="789">
        <f t="shared" si="7"/>
        <v>1093.5</v>
      </c>
      <c r="AB36" s="789">
        <v>2</v>
      </c>
      <c r="AC36" s="789">
        <f t="shared" si="8"/>
        <v>2187</v>
      </c>
      <c r="AD36" s="789">
        <f t="shared" si="24"/>
        <v>7654.5</v>
      </c>
      <c r="AE36" s="789">
        <f>(C36*7*AE$5)</f>
        <v>189</v>
      </c>
      <c r="AF36" s="789">
        <f t="shared" si="11"/>
        <v>76.545000000000002</v>
      </c>
      <c r="AG36" s="795"/>
      <c r="AH36" s="798"/>
      <c r="AI36" s="794">
        <f t="shared" si="12"/>
        <v>76.545000000000002</v>
      </c>
      <c r="AJ36" s="795"/>
      <c r="AK36" s="795">
        <f t="shared" si="23"/>
        <v>7312.41</v>
      </c>
      <c r="AL36" s="795"/>
      <c r="AM36" s="795">
        <v>3000</v>
      </c>
      <c r="AN36" s="795"/>
      <c r="AO36" s="796">
        <f t="shared" si="15"/>
        <v>3000</v>
      </c>
      <c r="AP36" s="797">
        <v>522</v>
      </c>
      <c r="AQ36" s="797">
        <f t="shared" si="16"/>
        <v>10834.41</v>
      </c>
      <c r="AR36" s="363"/>
      <c r="AS36" s="289"/>
      <c r="AT36" s="819">
        <f t="shared" si="17"/>
        <v>2</v>
      </c>
      <c r="AU36" s="819">
        <f t="shared" si="18"/>
        <v>0</v>
      </c>
      <c r="AV36" s="819">
        <f t="shared" si="19"/>
        <v>0</v>
      </c>
      <c r="AW36" s="819">
        <f t="shared" si="20"/>
        <v>0</v>
      </c>
    </row>
    <row r="37" spans="1:49" ht="69.95" customHeight="1">
      <c r="A37" s="357">
        <v>31</v>
      </c>
      <c r="B37" s="315" t="s">
        <v>247</v>
      </c>
      <c r="C37" s="316">
        <v>1200</v>
      </c>
      <c r="D37" s="316">
        <v>521002</v>
      </c>
      <c r="E37" s="316">
        <v>1</v>
      </c>
      <c r="F37" s="316">
        <v>1</v>
      </c>
      <c r="G37" s="316" t="s">
        <v>6</v>
      </c>
      <c r="H37" s="316" t="s">
        <v>6</v>
      </c>
      <c r="I37" s="316">
        <v>1</v>
      </c>
      <c r="J37" s="316">
        <v>1</v>
      </c>
      <c r="K37" s="316">
        <v>1</v>
      </c>
      <c r="L37" s="316">
        <f t="shared" si="0"/>
        <v>5</v>
      </c>
      <c r="M37" s="789">
        <f t="shared" si="1"/>
        <v>6000</v>
      </c>
      <c r="N37" s="790">
        <f>C37/8*35%*10</f>
        <v>525</v>
      </c>
      <c r="O37" s="789"/>
      <c r="P37" s="789">
        <f t="shared" si="21"/>
        <v>0</v>
      </c>
      <c r="Q37" s="791"/>
      <c r="R37" s="789">
        <f t="shared" si="2"/>
        <v>0</v>
      </c>
      <c r="S37" s="792"/>
      <c r="T37" s="789">
        <f>IF(L37=0,0,((M37+N37)/L37/8)*1.55*1.35*S37)</f>
        <v>0</v>
      </c>
      <c r="U37" s="789">
        <f t="shared" si="4"/>
        <v>6525</v>
      </c>
      <c r="V37" s="793"/>
      <c r="W37" s="789">
        <f>IF((L37+O37)=0,0,U37/(L37+O37)*V37*2)</f>
        <v>0</v>
      </c>
      <c r="X37" s="789">
        <v>1</v>
      </c>
      <c r="Y37" s="789">
        <f t="shared" si="14"/>
        <v>2283.75</v>
      </c>
      <c r="Z37" s="789">
        <f t="shared" si="6"/>
        <v>8808.75</v>
      </c>
      <c r="AA37" s="789">
        <f t="shared" si="7"/>
        <v>1761.75</v>
      </c>
      <c r="AB37" s="789">
        <v>2</v>
      </c>
      <c r="AC37" s="789">
        <f t="shared" si="8"/>
        <v>3523.5</v>
      </c>
      <c r="AD37" s="789">
        <f t="shared" si="24"/>
        <v>12332.25</v>
      </c>
      <c r="AE37" s="789">
        <f>(C37*7*AE$5)</f>
        <v>378</v>
      </c>
      <c r="AF37" s="789">
        <f>(AD37*AF$5)</f>
        <v>123.32250000000001</v>
      </c>
      <c r="AG37" s="794"/>
      <c r="AH37" s="798"/>
      <c r="AI37" s="798"/>
      <c r="AJ37" s="801"/>
      <c r="AK37" s="795">
        <f>IF(AD37=0,0,(AD37-AE37-AF37-AG37-AH37-AI37))</f>
        <v>11830.9275</v>
      </c>
      <c r="AL37" s="795"/>
      <c r="AM37" s="802"/>
      <c r="AN37" s="795"/>
      <c r="AO37" s="796">
        <f t="shared" si="15"/>
        <v>0</v>
      </c>
      <c r="AP37" s="797">
        <v>522</v>
      </c>
      <c r="AQ37" s="797">
        <f t="shared" si="16"/>
        <v>12352.9275</v>
      </c>
      <c r="AR37" s="363"/>
      <c r="AS37" s="289"/>
      <c r="AT37" s="819">
        <f t="shared" si="17"/>
        <v>2</v>
      </c>
      <c r="AU37" s="819">
        <f t="shared" si="18"/>
        <v>0</v>
      </c>
      <c r="AV37" s="819">
        <f t="shared" si="19"/>
        <v>0</v>
      </c>
      <c r="AW37" s="819">
        <f t="shared" si="20"/>
        <v>0</v>
      </c>
    </row>
    <row r="38" spans="1:49" ht="69.95" customHeight="1">
      <c r="A38" s="357">
        <v>32</v>
      </c>
      <c r="B38" s="803" t="s">
        <v>25</v>
      </c>
      <c r="C38" s="316">
        <v>600</v>
      </c>
      <c r="D38" s="316">
        <v>521002</v>
      </c>
      <c r="E38" s="316" t="s">
        <v>3</v>
      </c>
      <c r="F38" s="316" t="s">
        <v>3</v>
      </c>
      <c r="G38" s="316" t="s">
        <v>3</v>
      </c>
      <c r="H38" s="316" t="s">
        <v>3</v>
      </c>
      <c r="I38" s="316" t="s">
        <v>3</v>
      </c>
      <c r="J38" s="316" t="s">
        <v>3</v>
      </c>
      <c r="K38" s="316" t="s">
        <v>3</v>
      </c>
      <c r="L38" s="316">
        <f t="shared" si="0"/>
        <v>0</v>
      </c>
      <c r="M38" s="789">
        <f t="shared" si="1"/>
        <v>0</v>
      </c>
      <c r="N38" s="789"/>
      <c r="O38" s="804"/>
      <c r="P38" s="805">
        <f t="shared" si="21"/>
        <v>0</v>
      </c>
      <c r="Q38" s="806"/>
      <c r="R38" s="807">
        <f>IF(L38=0,0,((N38+M38)/L38/8)*1.55*Q38)</f>
        <v>0</v>
      </c>
      <c r="S38" s="804"/>
      <c r="T38" s="807">
        <f>IF(L38=0,0,((M38+N38)/L38/8)*1.55*1.35*S38)</f>
        <v>0</v>
      </c>
      <c r="U38" s="789">
        <f t="shared" si="4"/>
        <v>0</v>
      </c>
      <c r="V38" s="793"/>
      <c r="W38" s="789">
        <f>IF((L38+O38)=0,0,U38/(L38+O38)*V38*2)</f>
        <v>0</v>
      </c>
      <c r="X38" s="789"/>
      <c r="Y38" s="789">
        <f t="shared" si="14"/>
        <v>0</v>
      </c>
      <c r="Z38" s="789">
        <f>W38+U38+Y38</f>
        <v>0</v>
      </c>
      <c r="AA38" s="789">
        <f t="shared" si="7"/>
        <v>0</v>
      </c>
      <c r="AB38" s="789">
        <v>2</v>
      </c>
      <c r="AC38" s="789">
        <f t="shared" si="8"/>
        <v>0</v>
      </c>
      <c r="AD38" s="789">
        <f t="shared" si="24"/>
        <v>0</v>
      </c>
      <c r="AE38" s="789">
        <v>0</v>
      </c>
      <c r="AF38" s="789">
        <f>(AD38*AF$5)</f>
        <v>0</v>
      </c>
      <c r="AG38" s="794"/>
      <c r="AH38" s="798"/>
      <c r="AI38" s="794">
        <f>AD38*1%</f>
        <v>0</v>
      </c>
      <c r="AJ38" s="808"/>
      <c r="AK38" s="317">
        <f>IF(AD38=0,0,(AD38-AE38-AF38-AG38-AH38-AI38-AJ38))</f>
        <v>0</v>
      </c>
      <c r="AL38" s="317"/>
      <c r="AM38" s="795"/>
      <c r="AN38" s="317"/>
      <c r="AO38" s="796">
        <f t="shared" si="15"/>
        <v>0</v>
      </c>
      <c r="AP38" s="797">
        <v>0</v>
      </c>
      <c r="AQ38" s="797">
        <f t="shared" si="16"/>
        <v>0</v>
      </c>
      <c r="AR38" s="363"/>
      <c r="AS38" s="289"/>
      <c r="AT38" s="819">
        <f t="shared" si="17"/>
        <v>0</v>
      </c>
      <c r="AU38" s="819">
        <f t="shared" si="18"/>
        <v>7</v>
      </c>
      <c r="AV38" s="819">
        <f t="shared" si="19"/>
        <v>0</v>
      </c>
      <c r="AW38" s="819">
        <f t="shared" si="20"/>
        <v>0</v>
      </c>
    </row>
    <row r="39" spans="1:49" ht="69.95" customHeight="1">
      <c r="A39" s="357">
        <v>33</v>
      </c>
      <c r="B39" s="315" t="s">
        <v>79</v>
      </c>
      <c r="C39" s="316">
        <v>600</v>
      </c>
      <c r="D39" s="316">
        <v>612010</v>
      </c>
      <c r="E39" s="316">
        <v>1</v>
      </c>
      <c r="F39" s="316">
        <v>1</v>
      </c>
      <c r="G39" s="316" t="s">
        <v>6</v>
      </c>
      <c r="H39" s="316" t="s">
        <v>6</v>
      </c>
      <c r="I39" s="316">
        <v>1</v>
      </c>
      <c r="J39" s="316">
        <v>1</v>
      </c>
      <c r="K39" s="316">
        <v>1</v>
      </c>
      <c r="L39" s="316">
        <f t="shared" si="0"/>
        <v>5</v>
      </c>
      <c r="M39" s="789">
        <f t="shared" si="1"/>
        <v>3000</v>
      </c>
      <c r="N39" s="790">
        <f>L39*C39*35%</f>
        <v>1050</v>
      </c>
      <c r="O39" s="792"/>
      <c r="P39" s="805">
        <f t="shared" si="21"/>
        <v>0</v>
      </c>
      <c r="Q39" s="806"/>
      <c r="R39" s="807">
        <f>IF(L39=0,0,((N39+M39)/L39/8)*1.55*Q39)</f>
        <v>0</v>
      </c>
      <c r="S39" s="804"/>
      <c r="T39" s="807">
        <f>IF(L39=0,0,((M39+N39)/L39/8)*1.55*1.35*S39)</f>
        <v>0</v>
      </c>
      <c r="U39" s="789">
        <f t="shared" si="4"/>
        <v>4050</v>
      </c>
      <c r="V39" s="793"/>
      <c r="W39" s="789">
        <f>IF((L39+O39)=0,0,U39/(L39+O39)*V39*2)</f>
        <v>0</v>
      </c>
      <c r="X39" s="789">
        <v>1</v>
      </c>
      <c r="Y39" s="789">
        <f t="shared" si="14"/>
        <v>1417.5</v>
      </c>
      <c r="Z39" s="789">
        <f>W39+U39+Y39</f>
        <v>5467.5</v>
      </c>
      <c r="AA39" s="789">
        <f t="shared" si="7"/>
        <v>1093.5</v>
      </c>
      <c r="AB39" s="789">
        <v>2</v>
      </c>
      <c r="AC39" s="789">
        <f t="shared" si="8"/>
        <v>2187</v>
      </c>
      <c r="AD39" s="789">
        <f t="shared" si="24"/>
        <v>7654.5</v>
      </c>
      <c r="AE39" s="789">
        <f>(C39*7*AE$5)</f>
        <v>189</v>
      </c>
      <c r="AF39" s="789">
        <f>(AD39*AF$5)</f>
        <v>76.545000000000002</v>
      </c>
      <c r="AG39" s="794"/>
      <c r="AH39" s="798"/>
      <c r="AI39" s="794">
        <f>AD39*1%</f>
        <v>76.545000000000002</v>
      </c>
      <c r="AJ39" s="808"/>
      <c r="AK39" s="795">
        <f>IF(AD39=0,0,(AD39-AE39-AF39-AG39-AH39-AI39-AJ39))</f>
        <v>7312.41</v>
      </c>
      <c r="AL39" s="795"/>
      <c r="AM39" s="795"/>
      <c r="AN39" s="795"/>
      <c r="AO39" s="796">
        <f t="shared" si="15"/>
        <v>0</v>
      </c>
      <c r="AP39" s="797">
        <v>522</v>
      </c>
      <c r="AQ39" s="797">
        <f t="shared" si="16"/>
        <v>7834.41</v>
      </c>
      <c r="AR39" s="363"/>
      <c r="AS39" s="289"/>
      <c r="AT39" s="819">
        <f t="shared" si="17"/>
        <v>2</v>
      </c>
      <c r="AU39" s="819">
        <f t="shared" si="18"/>
        <v>0</v>
      </c>
      <c r="AV39" s="819">
        <f t="shared" si="19"/>
        <v>0</v>
      </c>
      <c r="AW39" s="819">
        <f t="shared" si="20"/>
        <v>0</v>
      </c>
    </row>
    <row r="40" spans="1:49" ht="69.95" customHeight="1">
      <c r="A40" s="357">
        <v>34</v>
      </c>
      <c r="B40" s="315" t="s">
        <v>251</v>
      </c>
      <c r="C40" s="316">
        <v>600</v>
      </c>
      <c r="D40" s="316">
        <v>521002</v>
      </c>
      <c r="E40" s="316" t="s">
        <v>6</v>
      </c>
      <c r="F40" s="316" t="s">
        <v>6</v>
      </c>
      <c r="G40" s="316">
        <v>1</v>
      </c>
      <c r="H40" s="316">
        <v>1</v>
      </c>
      <c r="I40" s="316">
        <v>1</v>
      </c>
      <c r="J40" s="316" t="s">
        <v>6</v>
      </c>
      <c r="K40" s="316">
        <v>1</v>
      </c>
      <c r="L40" s="316">
        <f>SUM(E40:K40)</f>
        <v>4</v>
      </c>
      <c r="M40" s="789">
        <f t="shared" si="1"/>
        <v>2400</v>
      </c>
      <c r="N40" s="789">
        <v>0</v>
      </c>
      <c r="O40" s="789"/>
      <c r="P40" s="789">
        <f>IF(O40="",0,O40*C40)</f>
        <v>0</v>
      </c>
      <c r="Q40" s="791"/>
      <c r="R40" s="789">
        <f>IF(L40=0,0,((N40+M40)/L40/8)*1.55*Q40)</f>
        <v>0</v>
      </c>
      <c r="S40" s="792"/>
      <c r="T40" s="789">
        <f>IF(L40=0,0,((M40+N40)/L40/8)*1.55*1.35*S40)</f>
        <v>0</v>
      </c>
      <c r="U40" s="789">
        <f t="shared" si="4"/>
        <v>2400</v>
      </c>
      <c r="V40" s="793"/>
      <c r="W40" s="789">
        <f>IF((L40+O40)=0,0,U40/(L40+O40)*V40*2)</f>
        <v>0</v>
      </c>
      <c r="X40" s="789">
        <v>1</v>
      </c>
      <c r="Y40" s="789">
        <f t="shared" si="14"/>
        <v>1050</v>
      </c>
      <c r="Z40" s="789">
        <f>W40+U40+Y40</f>
        <v>3450</v>
      </c>
      <c r="AA40" s="789">
        <f t="shared" si="7"/>
        <v>862.5</v>
      </c>
      <c r="AB40" s="789">
        <v>2</v>
      </c>
      <c r="AC40" s="789">
        <f t="shared" si="8"/>
        <v>1725</v>
      </c>
      <c r="AD40" s="789">
        <f t="shared" si="24"/>
        <v>5175</v>
      </c>
      <c r="AE40" s="794">
        <f>(C40*7*AE$5)</f>
        <v>189</v>
      </c>
      <c r="AF40" s="789">
        <f>(AD40*AF$5)</f>
        <v>51.75</v>
      </c>
      <c r="AG40" s="794"/>
      <c r="AH40" s="798"/>
      <c r="AI40" s="794">
        <f>AD40*1%</f>
        <v>51.75</v>
      </c>
      <c r="AJ40" s="801"/>
      <c r="AK40" s="809">
        <f>IF(AD40=0,0,(AD40-AE40-AF40-AG40-AH40-AI40))</f>
        <v>4882.5</v>
      </c>
      <c r="AL40" s="809"/>
      <c r="AM40" s="318">
        <v>4000</v>
      </c>
      <c r="AN40" s="809"/>
      <c r="AO40" s="796">
        <f t="shared" si="15"/>
        <v>4000</v>
      </c>
      <c r="AP40" s="797">
        <v>522</v>
      </c>
      <c r="AQ40" s="797">
        <f t="shared" si="16"/>
        <v>9404.5</v>
      </c>
      <c r="AR40" s="363"/>
      <c r="AS40" s="289"/>
      <c r="AT40" s="819">
        <f>COUNTIF(E40:K40,"L")</f>
        <v>3</v>
      </c>
      <c r="AU40" s="819">
        <f t="shared" si="18"/>
        <v>0</v>
      </c>
      <c r="AV40" s="819">
        <f t="shared" si="19"/>
        <v>0</v>
      </c>
      <c r="AW40" s="819">
        <f t="shared" si="20"/>
        <v>0</v>
      </c>
    </row>
    <row r="41" spans="1:49" ht="69.95" customHeight="1" thickBot="1">
      <c r="A41" s="685"/>
      <c r="B41" s="723"/>
      <c r="C41" s="688"/>
      <c r="D41" s="688"/>
      <c r="E41" s="688"/>
      <c r="F41" s="688"/>
      <c r="G41" s="688"/>
      <c r="H41" s="688"/>
      <c r="I41" s="1194" t="s">
        <v>190</v>
      </c>
      <c r="J41" s="1195"/>
      <c r="K41" s="1195"/>
      <c r="L41" s="1196"/>
      <c r="M41" s="768">
        <f>SUM(M7:M40)</f>
        <v>98250</v>
      </c>
      <c r="N41" s="769">
        <f>SUM(N7:N40)</f>
        <v>3949.3125</v>
      </c>
      <c r="O41" s="770">
        <f>SUM(O7:O40)</f>
        <v>7</v>
      </c>
      <c r="P41" s="771">
        <f>SUM(P7:P40)</f>
        <v>4200</v>
      </c>
      <c r="Q41" s="772"/>
      <c r="R41" s="368"/>
      <c r="S41" s="773"/>
      <c r="T41" s="368"/>
      <c r="U41" s="774">
        <f t="shared" ref="U41:AF41" si="25">SUM(U7:U40)</f>
        <v>106136.8125</v>
      </c>
      <c r="V41" s="775">
        <f t="shared" si="25"/>
        <v>0</v>
      </c>
      <c r="W41" s="774">
        <f t="shared" si="25"/>
        <v>0</v>
      </c>
      <c r="X41" s="774">
        <f t="shared" si="25"/>
        <v>28</v>
      </c>
      <c r="Y41" s="774">
        <f t="shared" si="25"/>
        <v>34266.946875000001</v>
      </c>
      <c r="Z41" s="776">
        <f t="shared" si="25"/>
        <v>140403.75937499999</v>
      </c>
      <c r="AA41" s="776">
        <f t="shared" si="25"/>
        <v>28339.501875000002</v>
      </c>
      <c r="AB41" s="777">
        <f t="shared" si="25"/>
        <v>62</v>
      </c>
      <c r="AC41" s="367">
        <f t="shared" si="25"/>
        <v>55479.003750000003</v>
      </c>
      <c r="AD41" s="778">
        <f t="shared" si="25"/>
        <v>195882.763125</v>
      </c>
      <c r="AE41" s="778">
        <f t="shared" si="25"/>
        <v>5700.2400000000007</v>
      </c>
      <c r="AF41" s="778">
        <f t="shared" si="25"/>
        <v>1890.7876312500007</v>
      </c>
      <c r="AG41" s="779"/>
      <c r="AH41" s="780"/>
      <c r="AI41" s="779">
        <f>SUM(AI7:AI40)</f>
        <v>1835.5051312500007</v>
      </c>
      <c r="AJ41" s="781"/>
      <c r="AK41" s="778">
        <f>SUM(AK7:AK40)</f>
        <v>186456.23036250003</v>
      </c>
      <c r="AL41" s="778">
        <f t="shared" ref="AL41:AN41" si="26">SUM(AL7:AL40)</f>
        <v>0</v>
      </c>
      <c r="AM41" s="778">
        <f>SUM(AM7:AM40)</f>
        <v>79000</v>
      </c>
      <c r="AN41" s="778">
        <f t="shared" si="26"/>
        <v>0</v>
      </c>
      <c r="AO41" s="778">
        <f>SUM(AO7:AO40)</f>
        <v>79000</v>
      </c>
      <c r="AP41" s="778">
        <f>SUM(AP7:AP40)</f>
        <v>14355</v>
      </c>
      <c r="AQ41" s="778">
        <f>SUM(AQ7:AQ40)</f>
        <v>279811.23036250001</v>
      </c>
      <c r="AR41" s="675"/>
      <c r="AS41" s="289"/>
      <c r="AT41" s="823">
        <f>SUM(AT7:AT40)</f>
        <v>61</v>
      </c>
      <c r="AU41" s="823">
        <f>SUM(AU7:AU40)</f>
        <v>21</v>
      </c>
      <c r="AV41" s="823">
        <f>SUM(AV7:AV40)</f>
        <v>7</v>
      </c>
      <c r="AW41" s="823">
        <f>SUM(AW7:AW40)</f>
        <v>0</v>
      </c>
    </row>
    <row r="42" spans="1:49" ht="69.95" customHeight="1">
      <c r="A42" s="685"/>
      <c r="B42" s="714" t="s">
        <v>35</v>
      </c>
      <c r="C42" s="724"/>
      <c r="D42" s="685"/>
      <c r="E42" s="685"/>
      <c r="F42" s="685"/>
      <c r="G42" s="685"/>
      <c r="H42" s="685"/>
      <c r="I42" s="685"/>
      <c r="J42" s="685"/>
      <c r="K42" s="685"/>
      <c r="L42" s="685"/>
      <c r="M42" s="725"/>
      <c r="N42" s="724"/>
      <c r="O42" s="724"/>
      <c r="P42" s="726"/>
      <c r="Q42" s="727"/>
      <c r="R42" s="725"/>
      <c r="S42" s="725"/>
      <c r="T42" s="724"/>
      <c r="U42" s="728"/>
      <c r="V42" s="729"/>
      <c r="W42" s="724"/>
      <c r="X42" s="724"/>
      <c r="Y42" s="724"/>
      <c r="Z42" s="730"/>
      <c r="AA42" s="730"/>
      <c r="AB42" s="731"/>
      <c r="AC42" s="732"/>
      <c r="AD42" s="730"/>
      <c r="AE42" s="733"/>
      <c r="AF42" s="733"/>
      <c r="AG42" s="733"/>
      <c r="AH42" s="734"/>
      <c r="AI42" s="734"/>
      <c r="AJ42" s="730"/>
      <c r="AK42" s="730"/>
      <c r="AL42" s="730"/>
      <c r="AM42" s="730"/>
      <c r="AN42" s="730"/>
      <c r="AO42" s="678"/>
      <c r="AP42" s="678"/>
      <c r="AQ42" s="678"/>
      <c r="AR42" s="678"/>
      <c r="AS42" s="289"/>
      <c r="AT42" s="10"/>
    </row>
    <row r="43" spans="1:49" ht="69.95" customHeight="1">
      <c r="A43" s="685"/>
      <c r="B43" s="735"/>
      <c r="C43" s="724"/>
      <c r="D43" s="685"/>
      <c r="E43" s="685"/>
      <c r="F43" s="685"/>
      <c r="G43" s="685"/>
      <c r="H43" s="685"/>
      <c r="I43" s="685"/>
      <c r="J43" s="685"/>
      <c r="K43" s="685"/>
      <c r="L43" s="685"/>
      <c r="M43" s="725"/>
      <c r="N43" s="724"/>
      <c r="O43" s="724"/>
      <c r="P43" s="726"/>
      <c r="Q43" s="727"/>
      <c r="R43" s="725"/>
      <c r="S43" s="725"/>
      <c r="T43" s="724"/>
      <c r="U43" s="728"/>
      <c r="V43" s="729"/>
      <c r="W43" s="724"/>
      <c r="X43" s="724"/>
      <c r="Y43" s="724"/>
      <c r="Z43" s="730"/>
      <c r="AA43" s="730"/>
      <c r="AB43" s="731"/>
      <c r="AC43" s="732"/>
      <c r="AD43" s="730"/>
      <c r="AE43" s="733"/>
      <c r="AF43" s="733"/>
      <c r="AG43" s="733"/>
      <c r="AH43" s="734"/>
      <c r="AI43" s="734"/>
      <c r="AJ43" s="730"/>
      <c r="AK43" s="730"/>
      <c r="AL43" s="730"/>
      <c r="AM43" s="730"/>
      <c r="AN43" s="730"/>
      <c r="AO43" s="678"/>
      <c r="AP43" s="678"/>
      <c r="AQ43" s="678"/>
      <c r="AR43" s="678"/>
      <c r="AS43" s="289"/>
      <c r="AT43" s="10"/>
    </row>
    <row r="44" spans="1:49" ht="69.95" customHeight="1">
      <c r="A44" s="357">
        <v>1</v>
      </c>
      <c r="B44" s="315" t="s">
        <v>36</v>
      </c>
      <c r="C44" s="316">
        <v>2118.46</v>
      </c>
      <c r="D44" s="316">
        <v>612010</v>
      </c>
      <c r="E44" s="316">
        <v>1</v>
      </c>
      <c r="F44" s="316">
        <v>1</v>
      </c>
      <c r="G44" s="316">
        <v>1</v>
      </c>
      <c r="H44" s="316">
        <v>1</v>
      </c>
      <c r="I44" s="316">
        <v>1</v>
      </c>
      <c r="J44" s="316" t="s">
        <v>6</v>
      </c>
      <c r="K44" s="316" t="s">
        <v>6</v>
      </c>
      <c r="L44" s="316">
        <f>SUM(E44:K44)</f>
        <v>5</v>
      </c>
      <c r="M44" s="789">
        <f>C44*L44</f>
        <v>10592.3</v>
      </c>
      <c r="N44" s="792"/>
      <c r="O44" s="792"/>
      <c r="P44" s="789">
        <f>IF(O44="",0,O44*C44)</f>
        <v>0</v>
      </c>
      <c r="Q44" s="791"/>
      <c r="R44" s="789">
        <f>IF(L44=0,0,((N44+M44)/L44/8)*1.55*Q44)</f>
        <v>0</v>
      </c>
      <c r="S44" s="792"/>
      <c r="T44" s="789">
        <f>IF(L44=0,0,((M44+N44)/L44/8)*1.55*1.35*S44)</f>
        <v>0</v>
      </c>
      <c r="U44" s="789">
        <f>IF((L44+O44)=0,0,(M44+N44+P44+R44+T44))</f>
        <v>10592.3</v>
      </c>
      <c r="V44" s="793"/>
      <c r="W44" s="789">
        <f>IF((L44+O44)=0,0,U44/(L44+O44)*V44*2)</f>
        <v>0</v>
      </c>
      <c r="X44" s="789"/>
      <c r="Y44" s="789">
        <f>IF((L44+O44)=0,0,U44/(L44+O44)*X44*1.75)</f>
        <v>0</v>
      </c>
      <c r="Z44" s="789">
        <f>W44+U44+Y44</f>
        <v>10592.3</v>
      </c>
      <c r="AA44" s="789">
        <f>IF((L44+O44)=0,0,Z44/(L44+O44))</f>
        <v>2118.46</v>
      </c>
      <c r="AB44" s="789">
        <v>2</v>
      </c>
      <c r="AC44" s="789">
        <f>AA44*AB44</f>
        <v>4236.92</v>
      </c>
      <c r="AD44" s="789">
        <f>(Z44+AC44)</f>
        <v>14829.22</v>
      </c>
      <c r="AE44" s="789">
        <f>(C44*7*AE$5)</f>
        <v>667.31490000000008</v>
      </c>
      <c r="AF44" s="794"/>
      <c r="AG44" s="794"/>
      <c r="AH44" s="798"/>
      <c r="AI44" s="798"/>
      <c r="AJ44" s="801"/>
      <c r="AK44" s="795">
        <f>IF(AD44=0,0,(AD44-AE44-AF44-AG44-AH44-AI44))</f>
        <v>14161.9051</v>
      </c>
      <c r="AL44" s="795"/>
      <c r="AM44" s="795">
        <v>3000</v>
      </c>
      <c r="AN44" s="795"/>
      <c r="AO44" s="796">
        <f t="shared" ref="AO44:AO46" si="27">SUM(AL44:AN44)</f>
        <v>3000</v>
      </c>
      <c r="AP44" s="795">
        <v>1694.07</v>
      </c>
      <c r="AQ44" s="795">
        <f>AK44+AO44+AP44</f>
        <v>18855.9751</v>
      </c>
      <c r="AR44" s="363"/>
      <c r="AS44" s="304"/>
      <c r="AT44" s="819">
        <f>COUNTIF(E44:K44,"L")</f>
        <v>2</v>
      </c>
      <c r="AU44" s="819">
        <f>COUNTIF(E44:K44,"V")</f>
        <v>0</v>
      </c>
      <c r="AV44" s="819">
        <f>COUNTIF(E44:K44,"RM")</f>
        <v>0</v>
      </c>
      <c r="AW44" s="819">
        <f>COUNTIF(E44:K44,"F")</f>
        <v>0</v>
      </c>
    </row>
    <row r="45" spans="1:49" ht="69.95" customHeight="1">
      <c r="A45" s="357">
        <v>2</v>
      </c>
      <c r="B45" s="315" t="s">
        <v>103</v>
      </c>
      <c r="C45" s="316">
        <v>660</v>
      </c>
      <c r="D45" s="316">
        <v>521001</v>
      </c>
      <c r="E45" s="316">
        <v>1</v>
      </c>
      <c r="F45" s="316">
        <v>1</v>
      </c>
      <c r="G45" s="316" t="s">
        <v>6</v>
      </c>
      <c r="H45" s="316" t="s">
        <v>6</v>
      </c>
      <c r="I45" s="316">
        <v>1</v>
      </c>
      <c r="J45" s="316">
        <v>1</v>
      </c>
      <c r="K45" s="316">
        <v>1</v>
      </c>
      <c r="L45" s="316">
        <f>SUM(E45:K45)</f>
        <v>5</v>
      </c>
      <c r="M45" s="789">
        <f>C45*L45</f>
        <v>3300</v>
      </c>
      <c r="N45" s="792"/>
      <c r="O45" s="792"/>
      <c r="P45" s="789">
        <f>IF(O45="",0,O45*C45)</f>
        <v>0</v>
      </c>
      <c r="Q45" s="791"/>
      <c r="R45" s="789">
        <f>IF(L45=0,0,((N45+M45)/L45/8)*1.55*Q45)</f>
        <v>0</v>
      </c>
      <c r="S45" s="792"/>
      <c r="T45" s="789">
        <f>IF(L45=0,0,((M45+N45)/L45/8)*1.55*1.35*S45)</f>
        <v>0</v>
      </c>
      <c r="U45" s="789">
        <f>IF((L45+O45)=0,0,(M45+N45+P45+R45+T45))</f>
        <v>3300</v>
      </c>
      <c r="V45" s="793"/>
      <c r="W45" s="789">
        <f>IF((L45+O45)=0,0,U45/(L45+O45)*V45*2)</f>
        <v>0</v>
      </c>
      <c r="X45" s="789">
        <v>1</v>
      </c>
      <c r="Y45" s="789">
        <f>IF((L45+O45)=0,0,U45/(L45+O45)*X45*1.75)</f>
        <v>1155</v>
      </c>
      <c r="Z45" s="789">
        <f>W45+U45+Y45</f>
        <v>4455</v>
      </c>
      <c r="AA45" s="789">
        <f>IF((L45+O45)=0,0,Z45/(L45+O45))</f>
        <v>891</v>
      </c>
      <c r="AB45" s="789">
        <v>2</v>
      </c>
      <c r="AC45" s="789">
        <f>AA45*AB45</f>
        <v>1782</v>
      </c>
      <c r="AD45" s="789">
        <f>(Z45+AC45)</f>
        <v>6237</v>
      </c>
      <c r="AE45" s="789">
        <f>(C45*7*AE$5)</f>
        <v>207.9</v>
      </c>
      <c r="AF45" s="794">
        <f>(AD45*AF$5)</f>
        <v>62.370000000000005</v>
      </c>
      <c r="AG45" s="794"/>
      <c r="AH45" s="798"/>
      <c r="AI45" s="798"/>
      <c r="AJ45" s="801"/>
      <c r="AK45" s="317">
        <f>IF(AD45=0,0,(AD45-AE45-AF45-AG45-AH45-AI45-AJ45))</f>
        <v>5966.7300000000005</v>
      </c>
      <c r="AL45" s="317"/>
      <c r="AM45" s="795">
        <v>3000</v>
      </c>
      <c r="AN45" s="317"/>
      <c r="AO45" s="796">
        <f t="shared" si="27"/>
        <v>3000</v>
      </c>
      <c r="AP45" s="317">
        <v>522</v>
      </c>
      <c r="AQ45" s="795">
        <f>AK45+AO45+AP45</f>
        <v>9488.73</v>
      </c>
      <c r="AR45" s="363"/>
      <c r="AS45" s="304"/>
      <c r="AT45" s="819">
        <f>COUNTIF(E45:K45,"L")</f>
        <v>2</v>
      </c>
      <c r="AU45" s="819">
        <f>COUNTIF(E45:K45,"V")</f>
        <v>0</v>
      </c>
      <c r="AV45" s="819">
        <f>COUNTIF(E45:K45,"RM")</f>
        <v>0</v>
      </c>
      <c r="AW45" s="819">
        <f>COUNTIF(E45:K45,"F")</f>
        <v>0</v>
      </c>
    </row>
    <row r="46" spans="1:49" ht="69.95" customHeight="1">
      <c r="A46" s="357">
        <v>3</v>
      </c>
      <c r="B46" s="315" t="s">
        <v>154</v>
      </c>
      <c r="C46" s="316">
        <v>2117.58</v>
      </c>
      <c r="D46" s="316">
        <v>521002</v>
      </c>
      <c r="E46" s="316">
        <v>1</v>
      </c>
      <c r="F46" s="316">
        <v>1</v>
      </c>
      <c r="G46" s="316">
        <v>1</v>
      </c>
      <c r="H46" s="316">
        <v>1</v>
      </c>
      <c r="I46" s="316">
        <v>1</v>
      </c>
      <c r="J46" s="316" t="s">
        <v>6</v>
      </c>
      <c r="K46" s="316" t="s">
        <v>6</v>
      </c>
      <c r="L46" s="316">
        <f>SUM(E46:K46)</f>
        <v>5</v>
      </c>
      <c r="M46" s="789">
        <f>C46*L46</f>
        <v>10587.9</v>
      </c>
      <c r="N46" s="789"/>
      <c r="O46" s="789"/>
      <c r="P46" s="789">
        <f>IF(O46="",0,O46*C46)</f>
        <v>0</v>
      </c>
      <c r="Q46" s="791"/>
      <c r="R46" s="789">
        <f>IF(L46=0,0,((N46+M46)/L46/8)*1.55*Q46)</f>
        <v>0</v>
      </c>
      <c r="S46" s="792"/>
      <c r="T46" s="789">
        <f>IF(L46=0,0,((M46+N46)/L46/8)*1.55*1.35*S46)</f>
        <v>0</v>
      </c>
      <c r="U46" s="789">
        <f>IF((L46+O46)=0,0,(M46+N46+P46+R46+T46))</f>
        <v>10587.9</v>
      </c>
      <c r="V46" s="793"/>
      <c r="W46" s="789">
        <f>IF((L46+O46)=0,0,U46/(L46+O46)*V46*2)</f>
        <v>0</v>
      </c>
      <c r="X46" s="789"/>
      <c r="Y46" s="789">
        <f>IF((L46+O46)=0,0,U46/(L46+O46)*X46*1.75)</f>
        <v>0</v>
      </c>
      <c r="Z46" s="789">
        <f>W46+U46+Y46</f>
        <v>10587.9</v>
      </c>
      <c r="AA46" s="789">
        <f>IF((L46+O46)=0,0,Z46/(L46+O46))</f>
        <v>2117.58</v>
      </c>
      <c r="AB46" s="789">
        <v>2</v>
      </c>
      <c r="AC46" s="789">
        <f>AA46*AB46</f>
        <v>4235.16</v>
      </c>
      <c r="AD46" s="789">
        <f>(Z46+AC46)</f>
        <v>14823.06</v>
      </c>
      <c r="AE46" s="789">
        <f>(C46*7*AE$5)</f>
        <v>667.03769999999997</v>
      </c>
      <c r="AF46" s="794">
        <f>(AD46*AF$5)</f>
        <v>148.23060000000001</v>
      </c>
      <c r="AG46" s="794"/>
      <c r="AH46" s="798"/>
      <c r="AI46" s="798"/>
      <c r="AJ46" s="801"/>
      <c r="AK46" s="317">
        <f>IF(AD46=0,0,(AD46-AE46-AF46-AG46-AH46-AI46))</f>
        <v>14007.791699999998</v>
      </c>
      <c r="AL46" s="317"/>
      <c r="AM46" s="317"/>
      <c r="AN46" s="317"/>
      <c r="AO46" s="796">
        <f t="shared" si="27"/>
        <v>0</v>
      </c>
      <c r="AP46" s="317">
        <v>1614.07</v>
      </c>
      <c r="AQ46" s="795">
        <f>AK46+AO46+AP46</f>
        <v>15621.861699999998</v>
      </c>
      <c r="AR46" s="363"/>
      <c r="AS46" s="305"/>
      <c r="AT46" s="819">
        <f>COUNTIF(E46:K46,"L")</f>
        <v>2</v>
      </c>
      <c r="AU46" s="819">
        <f>COUNTIF(E46:K46,"V")</f>
        <v>0</v>
      </c>
      <c r="AV46" s="819">
        <f>COUNTIF(E46:K46,"RM")</f>
        <v>0</v>
      </c>
      <c r="AW46" s="819">
        <f>COUNTIF(E46:K46,"F")</f>
        <v>0</v>
      </c>
    </row>
    <row r="47" spans="1:49" ht="69.95" customHeight="1" thickBot="1">
      <c r="A47" s="685"/>
      <c r="B47" s="736"/>
      <c r="C47" s="724"/>
      <c r="D47" s="685"/>
      <c r="E47" s="685"/>
      <c r="F47" s="685"/>
      <c r="G47" s="685"/>
      <c r="H47" s="685"/>
      <c r="I47" s="685"/>
      <c r="J47" s="685"/>
      <c r="K47" s="685"/>
      <c r="L47" s="685"/>
      <c r="M47" s="725"/>
      <c r="N47" s="724"/>
      <c r="O47" s="724"/>
      <c r="P47" s="726"/>
      <c r="Q47" s="727"/>
      <c r="R47" s="725"/>
      <c r="S47" s="725"/>
      <c r="T47" s="724"/>
      <c r="U47" s="728"/>
      <c r="V47" s="729"/>
      <c r="W47" s="724"/>
      <c r="X47" s="724"/>
      <c r="Y47" s="724"/>
      <c r="Z47" s="730"/>
      <c r="AA47" s="730"/>
      <c r="AB47" s="731"/>
      <c r="AC47" s="732"/>
      <c r="AD47" s="730"/>
      <c r="AE47" s="733"/>
      <c r="AF47" s="733"/>
      <c r="AG47" s="733"/>
      <c r="AH47" s="734"/>
      <c r="AI47" s="734"/>
      <c r="AJ47" s="730"/>
      <c r="AK47" s="730"/>
      <c r="AL47" s="730"/>
      <c r="AM47" s="730"/>
      <c r="AN47" s="730"/>
      <c r="AO47" s="737"/>
      <c r="AP47" s="737"/>
      <c r="AQ47" s="737"/>
      <c r="AR47" s="738"/>
      <c r="AS47" s="10"/>
      <c r="AT47" s="823">
        <f>SUM(AT44:AT46)</f>
        <v>6</v>
      </c>
      <c r="AU47" s="823">
        <f>SUM(AU44:AU46)</f>
        <v>0</v>
      </c>
      <c r="AV47" s="823">
        <f>SUM(AV44:AV46)</f>
        <v>0</v>
      </c>
      <c r="AW47" s="823">
        <f>SUM(AW44:AW46)</f>
        <v>0</v>
      </c>
    </row>
    <row r="48" spans="1:49" ht="69.95" customHeight="1" thickBot="1">
      <c r="A48" s="685"/>
      <c r="B48" s="736"/>
      <c r="C48" s="724"/>
      <c r="D48" s="685"/>
      <c r="E48" s="685"/>
      <c r="F48" s="685"/>
      <c r="G48" s="685"/>
      <c r="H48" s="685"/>
      <c r="I48" s="1197" t="s">
        <v>32</v>
      </c>
      <c r="J48" s="1198"/>
      <c r="K48" s="1198"/>
      <c r="L48" s="1199"/>
      <c r="M48" s="739">
        <f>SUM(M44:M46)</f>
        <v>24480.199999999997</v>
      </c>
      <c r="N48" s="740">
        <f>SUM(N44:N46)</f>
        <v>0</v>
      </c>
      <c r="O48" s="740">
        <f>SUM(O44:O46)</f>
        <v>0</v>
      </c>
      <c r="P48" s="740">
        <f>SUM(P44:P46)</f>
        <v>0</v>
      </c>
      <c r="Q48" s="740">
        <f>SUM(Q44:Q47)</f>
        <v>0</v>
      </c>
      <c r="R48" s="740">
        <f>SUM(R44:R47)</f>
        <v>0</v>
      </c>
      <c r="S48" s="740">
        <f>SUM(S44:S47)</f>
        <v>0</v>
      </c>
      <c r="T48" s="740">
        <f>SUM(T44:T47)</f>
        <v>0</v>
      </c>
      <c r="U48" s="740">
        <f t="shared" ref="U48:AF48" si="28">SUM(U44:U46)</f>
        <v>24480.199999999997</v>
      </c>
      <c r="V48" s="783">
        <f t="shared" si="28"/>
        <v>0</v>
      </c>
      <c r="W48" s="741">
        <f t="shared" si="28"/>
        <v>0</v>
      </c>
      <c r="X48" s="741">
        <f t="shared" si="28"/>
        <v>1</v>
      </c>
      <c r="Y48" s="741">
        <f t="shared" si="28"/>
        <v>1155</v>
      </c>
      <c r="Z48" s="742">
        <f t="shared" si="28"/>
        <v>25635.199999999997</v>
      </c>
      <c r="AA48" s="742">
        <f t="shared" si="28"/>
        <v>5127.04</v>
      </c>
      <c r="AB48" s="782">
        <f t="shared" si="28"/>
        <v>6</v>
      </c>
      <c r="AC48" s="743">
        <f t="shared" si="28"/>
        <v>10254.08</v>
      </c>
      <c r="AD48" s="742">
        <f t="shared" si="28"/>
        <v>35889.279999999999</v>
      </c>
      <c r="AE48" s="744">
        <f t="shared" si="28"/>
        <v>1542.2526</v>
      </c>
      <c r="AF48" s="744">
        <f t="shared" si="28"/>
        <v>210.60060000000001</v>
      </c>
      <c r="AG48" s="744">
        <f>SUM(AG44:AG47)</f>
        <v>0</v>
      </c>
      <c r="AH48" s="744">
        <f>SUM(AH44:AH47)</f>
        <v>0</v>
      </c>
      <c r="AI48" s="744">
        <f>SUM(AI44:AI46)</f>
        <v>0</v>
      </c>
      <c r="AJ48" s="742"/>
      <c r="AK48" s="745">
        <f>SUM(AK44:AK46)</f>
        <v>34136.426800000001</v>
      </c>
      <c r="AL48" s="745">
        <f t="shared" ref="AL48:AN48" si="29">SUM(AL44:AL46)</f>
        <v>0</v>
      </c>
      <c r="AM48" s="745">
        <f t="shared" si="29"/>
        <v>6000</v>
      </c>
      <c r="AN48" s="745">
        <f t="shared" si="29"/>
        <v>0</v>
      </c>
      <c r="AO48" s="367">
        <f>SUM(AO44:AO46)</f>
        <v>6000</v>
      </c>
      <c r="AP48" s="367">
        <f>SUM(AP44:AP46)</f>
        <v>3830.1399999999994</v>
      </c>
      <c r="AQ48" s="367">
        <f>SUM(AQ44:AQ46)</f>
        <v>43966.566800000001</v>
      </c>
      <c r="AR48" s="364"/>
      <c r="AS48" s="289"/>
      <c r="AT48" s="10"/>
    </row>
    <row r="49" spans="1:49" ht="69.95" customHeight="1">
      <c r="A49" s="685"/>
      <c r="B49" s="736"/>
      <c r="C49" s="730"/>
      <c r="D49" s="685"/>
      <c r="E49" s="685"/>
      <c r="F49" s="685"/>
      <c r="G49" s="685"/>
      <c r="H49" s="685"/>
      <c r="I49" s="685"/>
      <c r="J49" s="746"/>
      <c r="K49" s="685"/>
      <c r="L49" s="736"/>
      <c r="M49" s="726"/>
      <c r="N49" s="728"/>
      <c r="O49" s="728"/>
      <c r="P49" s="726"/>
      <c r="Q49" s="727"/>
      <c r="R49" s="726"/>
      <c r="S49" s="725"/>
      <c r="T49" s="728"/>
      <c r="U49" s="728"/>
      <c r="V49" s="729"/>
      <c r="W49" s="728"/>
      <c r="X49" s="728"/>
      <c r="Y49" s="728"/>
      <c r="Z49" s="730"/>
      <c r="AA49" s="730"/>
      <c r="AB49" s="731"/>
      <c r="AC49" s="732"/>
      <c r="AD49" s="730"/>
      <c r="AE49" s="733"/>
      <c r="AF49" s="733"/>
      <c r="AG49" s="733"/>
      <c r="AH49" s="734"/>
      <c r="AI49" s="734"/>
      <c r="AJ49" s="730"/>
      <c r="AK49" s="730"/>
      <c r="AL49" s="730"/>
      <c r="AM49" s="730"/>
      <c r="AN49" s="730"/>
      <c r="AO49" s="678"/>
      <c r="AP49" s="678"/>
      <c r="AQ49" s="678"/>
      <c r="AR49" s="678"/>
      <c r="AS49" s="289"/>
      <c r="AT49" s="10"/>
    </row>
    <row r="50" spans="1:49" ht="69.95" customHeight="1">
      <c r="A50" s="685"/>
      <c r="B50" s="370" t="s">
        <v>37</v>
      </c>
      <c r="C50" s="724"/>
      <c r="D50" s="685"/>
      <c r="E50" s="685"/>
      <c r="F50" s="685"/>
      <c r="G50" s="685"/>
      <c r="H50" s="685"/>
      <c r="I50" s="685"/>
      <c r="J50" s="685"/>
      <c r="K50" s="685"/>
      <c r="L50" s="685"/>
      <c r="M50" s="725"/>
      <c r="N50" s="724"/>
      <c r="O50" s="724"/>
      <c r="P50" s="726"/>
      <c r="Q50" s="727"/>
      <c r="R50" s="725"/>
      <c r="S50" s="725"/>
      <c r="T50" s="724"/>
      <c r="U50" s="728"/>
      <c r="V50" s="729"/>
      <c r="W50" s="724"/>
      <c r="X50" s="724"/>
      <c r="Y50" s="724"/>
      <c r="Z50" s="730"/>
      <c r="AA50" s="730"/>
      <c r="AB50" s="731"/>
      <c r="AC50" s="732"/>
      <c r="AD50" s="730"/>
      <c r="AE50" s="733"/>
      <c r="AF50" s="733"/>
      <c r="AG50" s="733"/>
      <c r="AH50" s="734"/>
      <c r="AI50" s="734"/>
      <c r="AJ50" s="730"/>
      <c r="AK50" s="730"/>
      <c r="AL50" s="730"/>
      <c r="AM50" s="730"/>
      <c r="AN50" s="730"/>
      <c r="AO50" s="678"/>
      <c r="AP50" s="678"/>
      <c r="AQ50" s="678"/>
      <c r="AR50" s="678"/>
      <c r="AS50" s="289"/>
      <c r="AT50" s="10"/>
    </row>
    <row r="51" spans="1:49" ht="69.95" customHeight="1">
      <c r="A51" s="747"/>
      <c r="B51" s="748"/>
      <c r="C51" s="724"/>
      <c r="D51" s="747"/>
      <c r="E51" s="747"/>
      <c r="F51" s="747"/>
      <c r="G51" s="747"/>
      <c r="H51" s="747"/>
      <c r="I51" s="747"/>
      <c r="J51" s="747"/>
      <c r="K51" s="747"/>
      <c r="L51" s="747"/>
      <c r="M51" s="749"/>
      <c r="N51" s="750"/>
      <c r="O51" s="750"/>
      <c r="P51" s="751"/>
      <c r="Q51" s="752"/>
      <c r="R51" s="749"/>
      <c r="S51" s="749"/>
      <c r="T51" s="750"/>
      <c r="U51" s="753"/>
      <c r="V51" s="754"/>
      <c r="W51" s="750"/>
      <c r="X51" s="750"/>
      <c r="Y51" s="750"/>
      <c r="Z51" s="755"/>
      <c r="AA51" s="755"/>
      <c r="AB51" s="756"/>
      <c r="AC51" s="757"/>
      <c r="AD51" s="755"/>
      <c r="AE51" s="758"/>
      <c r="AF51" s="758"/>
      <c r="AG51" s="758"/>
      <c r="AH51" s="759"/>
      <c r="AI51" s="759"/>
      <c r="AJ51" s="755"/>
      <c r="AK51" s="730"/>
      <c r="AL51" s="730"/>
      <c r="AM51" s="730"/>
      <c r="AN51" s="730"/>
      <c r="AO51" s="678"/>
      <c r="AP51" s="678"/>
      <c r="AQ51" s="678"/>
      <c r="AR51" s="678"/>
      <c r="AS51" s="289"/>
      <c r="AT51" s="10"/>
    </row>
    <row r="52" spans="1:49" ht="69.95" customHeight="1">
      <c r="A52" s="358">
        <v>1</v>
      </c>
      <c r="B52" s="315" t="s">
        <v>250</v>
      </c>
      <c r="C52" s="316">
        <v>600</v>
      </c>
      <c r="D52" s="316">
        <v>521002</v>
      </c>
      <c r="E52" s="316">
        <v>1</v>
      </c>
      <c r="F52" s="316">
        <v>1</v>
      </c>
      <c r="G52" s="316" t="s">
        <v>6</v>
      </c>
      <c r="H52" s="316" t="s">
        <v>6</v>
      </c>
      <c r="I52" s="316">
        <v>1</v>
      </c>
      <c r="J52" s="316">
        <v>1</v>
      </c>
      <c r="K52" s="316">
        <v>1</v>
      </c>
      <c r="L52" s="316">
        <f t="shared" ref="L52:L57" si="30">SUM(E52:K52)</f>
        <v>5</v>
      </c>
      <c r="M52" s="789">
        <f t="shared" ref="M52:M57" si="31">C52*L52</f>
        <v>3000</v>
      </c>
      <c r="N52" s="790">
        <f>C52*35%*L52</f>
        <v>1050</v>
      </c>
      <c r="O52" s="789"/>
      <c r="P52" s="810">
        <f>IF(O52="",0,O52*C52)</f>
        <v>0</v>
      </c>
      <c r="Q52" s="810"/>
      <c r="R52" s="810">
        <f>IF(L52=0,0,((N52+M52)/L52/8)*1.55*Q52)</f>
        <v>0</v>
      </c>
      <c r="S52" s="810"/>
      <c r="T52" s="810">
        <f>IF(L52=0,0,((M52+N52)/L52/8)*1.55*1.35*S52)</f>
        <v>0</v>
      </c>
      <c r="U52" s="810">
        <f>IF((L52+O52)=0,0,(M52+N52+P52+R52+T52))</f>
        <v>4050</v>
      </c>
      <c r="V52" s="811"/>
      <c r="W52" s="810">
        <f>IF((L52+O52)=0,0,U52/(L52+O52)*V52*2)</f>
        <v>0</v>
      </c>
      <c r="X52" s="810">
        <v>1</v>
      </c>
      <c r="Y52" s="810">
        <f t="shared" ref="Y52:Y57" si="32">IF((L52+O52)=0,0,U52/(L52+O52)*X52*1.75)</f>
        <v>1417.5</v>
      </c>
      <c r="Z52" s="810">
        <f>W52+U52+Y52</f>
        <v>5467.5</v>
      </c>
      <c r="AA52" s="810">
        <f t="shared" ref="AA52:AA57" si="33">IF((L52+O52)=0,0,Z52/(L52+O52))</f>
        <v>1093.5</v>
      </c>
      <c r="AB52" s="810">
        <v>2</v>
      </c>
      <c r="AC52" s="810">
        <f t="shared" ref="AC52:AC57" si="34">AA52*AB52</f>
        <v>2187</v>
      </c>
      <c r="AD52" s="810">
        <f t="shared" ref="AD52:AD57" si="35">(Z52+AC52)</f>
        <v>7654.5</v>
      </c>
      <c r="AE52" s="812">
        <f t="shared" ref="AE52:AE57" si="36">(C52*7*AE$5)</f>
        <v>189</v>
      </c>
      <c r="AF52" s="810">
        <f t="shared" ref="AF52:AF57" si="37">(AD52*AF$5)</f>
        <v>76.545000000000002</v>
      </c>
      <c r="AG52" s="810"/>
      <c r="AH52" s="810"/>
      <c r="AI52" s="810"/>
      <c r="AJ52" s="813"/>
      <c r="AK52" s="814">
        <f t="shared" ref="AK52:AK57" si="38">IF(AD52=0,0,(AD52-AE52-AF52-AG52-AH52-AI52))</f>
        <v>7388.9549999999999</v>
      </c>
      <c r="AL52" s="814"/>
      <c r="AM52" s="318">
        <v>3000</v>
      </c>
      <c r="AN52" s="814"/>
      <c r="AO52" s="796">
        <f t="shared" ref="AO52:AO57" si="39">SUM(AL52:AN52)</f>
        <v>3000</v>
      </c>
      <c r="AP52" s="318">
        <v>420</v>
      </c>
      <c r="AQ52" s="816">
        <f t="shared" ref="AQ52:AQ57" si="40">AK52+AO52+AP52</f>
        <v>10808.955</v>
      </c>
      <c r="AR52" s="676"/>
      <c r="AS52" s="306"/>
      <c r="AT52" s="819">
        <f t="shared" ref="AT52:AT57" si="41">COUNTIF(E52:K52,"L")</f>
        <v>2</v>
      </c>
      <c r="AU52" s="819">
        <f t="shared" ref="AU52:AU57" si="42">COUNTIF(E52:K52,"V")</f>
        <v>0</v>
      </c>
      <c r="AV52" s="819">
        <f t="shared" ref="AV52:AV57" si="43">COUNTIF(E52:K52,"RM")</f>
        <v>0</v>
      </c>
      <c r="AW52" s="819">
        <f t="shared" ref="AW52:AW57" si="44">COUNTIF(E52:K52,"F")</f>
        <v>0</v>
      </c>
    </row>
    <row r="53" spans="1:49" ht="69.95" customHeight="1">
      <c r="A53" s="358">
        <v>2</v>
      </c>
      <c r="B53" s="315" t="s">
        <v>260</v>
      </c>
      <c r="C53" s="316">
        <v>600</v>
      </c>
      <c r="D53" s="316">
        <v>521002</v>
      </c>
      <c r="E53" s="316">
        <v>1</v>
      </c>
      <c r="F53" s="316">
        <v>1</v>
      </c>
      <c r="G53" s="316" t="s">
        <v>6</v>
      </c>
      <c r="H53" s="316" t="s">
        <v>6</v>
      </c>
      <c r="I53" s="316">
        <v>1</v>
      </c>
      <c r="J53" s="316">
        <v>1</v>
      </c>
      <c r="K53" s="316">
        <v>1</v>
      </c>
      <c r="L53" s="316">
        <f t="shared" si="30"/>
        <v>5</v>
      </c>
      <c r="M53" s="789">
        <f t="shared" si="31"/>
        <v>3000</v>
      </c>
      <c r="N53" s="789">
        <v>0</v>
      </c>
      <c r="O53" s="789"/>
      <c r="P53" s="789">
        <f>IF(O53="",0,O53*C53)</f>
        <v>0</v>
      </c>
      <c r="Q53" s="789"/>
      <c r="R53" s="789"/>
      <c r="S53" s="789"/>
      <c r="T53" s="789"/>
      <c r="U53" s="789">
        <f>IF((L53+O53)=0,0,(M53+N53+P53+R53+T53))</f>
        <v>3000</v>
      </c>
      <c r="V53" s="316"/>
      <c r="W53" s="789">
        <f>IF((L53+O53)=0,0,U53/(L53+O53)*V53*2)</f>
        <v>0</v>
      </c>
      <c r="X53" s="789">
        <v>1</v>
      </c>
      <c r="Y53" s="810">
        <f t="shared" si="32"/>
        <v>1050</v>
      </c>
      <c r="Z53" s="789">
        <f>W53+U53+Y53</f>
        <v>4050</v>
      </c>
      <c r="AA53" s="789">
        <f t="shared" si="33"/>
        <v>810</v>
      </c>
      <c r="AB53" s="789">
        <v>2</v>
      </c>
      <c r="AC53" s="789">
        <f t="shared" si="34"/>
        <v>1620</v>
      </c>
      <c r="AD53" s="789">
        <f t="shared" si="35"/>
        <v>5670</v>
      </c>
      <c r="AE53" s="794">
        <f t="shared" si="36"/>
        <v>189</v>
      </c>
      <c r="AF53" s="789">
        <f t="shared" si="37"/>
        <v>56.7</v>
      </c>
      <c r="AG53" s="794"/>
      <c r="AH53" s="794"/>
      <c r="AI53" s="798"/>
      <c r="AJ53" s="801"/>
      <c r="AK53" s="317">
        <f t="shared" si="38"/>
        <v>5424.3</v>
      </c>
      <c r="AL53" s="317"/>
      <c r="AM53" s="802">
        <v>3000</v>
      </c>
      <c r="AN53" s="317"/>
      <c r="AO53" s="796">
        <f t="shared" si="39"/>
        <v>3000</v>
      </c>
      <c r="AP53" s="815">
        <v>420</v>
      </c>
      <c r="AQ53" s="816">
        <f t="shared" si="40"/>
        <v>8844.2999999999993</v>
      </c>
      <c r="AR53" s="676"/>
      <c r="AS53" s="306"/>
      <c r="AT53" s="819">
        <f t="shared" si="41"/>
        <v>2</v>
      </c>
      <c r="AU53" s="819">
        <f t="shared" si="42"/>
        <v>0</v>
      </c>
      <c r="AV53" s="819">
        <f t="shared" si="43"/>
        <v>0</v>
      </c>
      <c r="AW53" s="819">
        <f t="shared" si="44"/>
        <v>0</v>
      </c>
    </row>
    <row r="54" spans="1:49" ht="69.95" customHeight="1">
      <c r="A54" s="358">
        <v>3</v>
      </c>
      <c r="B54" s="315" t="s">
        <v>284</v>
      </c>
      <c r="C54" s="316">
        <v>600</v>
      </c>
      <c r="D54" s="316">
        <v>621002</v>
      </c>
      <c r="E54" s="316">
        <v>1</v>
      </c>
      <c r="F54" s="316">
        <v>1</v>
      </c>
      <c r="G54" s="316">
        <v>1</v>
      </c>
      <c r="H54" s="316">
        <v>1</v>
      </c>
      <c r="I54" s="316">
        <v>1</v>
      </c>
      <c r="J54" s="316" t="s">
        <v>6</v>
      </c>
      <c r="K54" s="316" t="s">
        <v>6</v>
      </c>
      <c r="L54" s="316">
        <f t="shared" si="30"/>
        <v>5</v>
      </c>
      <c r="M54" s="789">
        <f t="shared" si="31"/>
        <v>3000</v>
      </c>
      <c r="N54" s="789"/>
      <c r="O54" s="789"/>
      <c r="P54" s="789">
        <f>IF(O54="",0,O54*C55)</f>
        <v>0</v>
      </c>
      <c r="Q54" s="791"/>
      <c r="R54" s="789"/>
      <c r="S54" s="792"/>
      <c r="T54" s="814"/>
      <c r="U54" s="789">
        <f>IF((L54)=0,0,(M54+N54+P54+R54+T54))</f>
        <v>3000</v>
      </c>
      <c r="V54" s="793"/>
      <c r="W54" s="789">
        <f>IF(V54=0,0,(M54+N54+P54)/(L54+O54)*V54*1.5)</f>
        <v>0</v>
      </c>
      <c r="X54" s="789"/>
      <c r="Y54" s="810">
        <f t="shared" si="32"/>
        <v>0</v>
      </c>
      <c r="Z54" s="789">
        <f>W55+U54+Y54</f>
        <v>3000</v>
      </c>
      <c r="AA54" s="789">
        <f t="shared" si="33"/>
        <v>600</v>
      </c>
      <c r="AB54" s="789">
        <v>2</v>
      </c>
      <c r="AC54" s="789">
        <f t="shared" si="34"/>
        <v>1200</v>
      </c>
      <c r="AD54" s="789">
        <f t="shared" si="35"/>
        <v>4200</v>
      </c>
      <c r="AE54" s="794">
        <f t="shared" si="36"/>
        <v>189</v>
      </c>
      <c r="AF54" s="789">
        <f t="shared" si="37"/>
        <v>42</v>
      </c>
      <c r="AG54" s="794"/>
      <c r="AH54" s="798"/>
      <c r="AI54" s="798"/>
      <c r="AJ54" s="801"/>
      <c r="AK54" s="789">
        <f t="shared" si="38"/>
        <v>3969</v>
      </c>
      <c r="AL54" s="789"/>
      <c r="AM54" s="789"/>
      <c r="AN54" s="789"/>
      <c r="AO54" s="796">
        <f t="shared" si="39"/>
        <v>0</v>
      </c>
      <c r="AP54" s="815">
        <v>420</v>
      </c>
      <c r="AQ54" s="816">
        <f t="shared" si="40"/>
        <v>4389</v>
      </c>
      <c r="AR54" s="676"/>
      <c r="AS54" s="306"/>
      <c r="AT54" s="819">
        <f t="shared" si="41"/>
        <v>2</v>
      </c>
      <c r="AU54" s="819">
        <f t="shared" si="42"/>
        <v>0</v>
      </c>
      <c r="AV54" s="819">
        <f t="shared" si="43"/>
        <v>0</v>
      </c>
      <c r="AW54" s="819">
        <f t="shared" si="44"/>
        <v>0</v>
      </c>
    </row>
    <row r="55" spans="1:49" ht="69.95" customHeight="1">
      <c r="A55" s="358">
        <v>4</v>
      </c>
      <c r="B55" s="315" t="s">
        <v>288</v>
      </c>
      <c r="C55" s="316">
        <v>600</v>
      </c>
      <c r="D55" s="316">
        <v>621002</v>
      </c>
      <c r="E55" s="316">
        <v>1</v>
      </c>
      <c r="F55" s="316" t="s">
        <v>6</v>
      </c>
      <c r="G55" s="316" t="s">
        <v>6</v>
      </c>
      <c r="H55" s="316">
        <v>1</v>
      </c>
      <c r="I55" s="316">
        <v>1</v>
      </c>
      <c r="J55" s="316">
        <v>1</v>
      </c>
      <c r="K55" s="316">
        <v>1</v>
      </c>
      <c r="L55" s="316">
        <f t="shared" si="30"/>
        <v>5</v>
      </c>
      <c r="M55" s="789">
        <f t="shared" si="31"/>
        <v>3000</v>
      </c>
      <c r="N55" s="789"/>
      <c r="O55" s="789">
        <v>0</v>
      </c>
      <c r="P55" s="789">
        <f>IF(O55="",0,O55*C56)</f>
        <v>0</v>
      </c>
      <c r="Q55" s="789"/>
      <c r="R55" s="789"/>
      <c r="S55" s="789"/>
      <c r="T55" s="789"/>
      <c r="U55" s="789">
        <f>IF((L55)=0,0,(M55+N55+P55+R55+T55))</f>
        <v>3000</v>
      </c>
      <c r="V55" s="316"/>
      <c r="W55" s="789">
        <f>IF(V55=0,0,(M55+N55+P55)/(L55+O55)*V55*1.5)</f>
        <v>0</v>
      </c>
      <c r="X55" s="789">
        <v>1</v>
      </c>
      <c r="Y55" s="810">
        <f t="shared" si="32"/>
        <v>1050</v>
      </c>
      <c r="Z55" s="789">
        <f>W56+U55+Y55</f>
        <v>4050</v>
      </c>
      <c r="AA55" s="789">
        <f t="shared" si="33"/>
        <v>810</v>
      </c>
      <c r="AB55" s="789">
        <v>2</v>
      </c>
      <c r="AC55" s="789">
        <f t="shared" si="34"/>
        <v>1620</v>
      </c>
      <c r="AD55" s="789">
        <f t="shared" si="35"/>
        <v>5670</v>
      </c>
      <c r="AE55" s="794">
        <f t="shared" si="36"/>
        <v>189</v>
      </c>
      <c r="AF55" s="789">
        <f t="shared" si="37"/>
        <v>56.7</v>
      </c>
      <c r="AG55" s="794"/>
      <c r="AH55" s="794"/>
      <c r="AI55" s="798"/>
      <c r="AJ55" s="801"/>
      <c r="AK55" s="789">
        <f t="shared" si="38"/>
        <v>5424.3</v>
      </c>
      <c r="AL55" s="789"/>
      <c r="AM55" s="789"/>
      <c r="AN55" s="789"/>
      <c r="AO55" s="796">
        <f t="shared" si="39"/>
        <v>0</v>
      </c>
      <c r="AP55" s="815">
        <v>420</v>
      </c>
      <c r="AQ55" s="816">
        <f t="shared" si="40"/>
        <v>5844.3</v>
      </c>
      <c r="AR55" s="676"/>
      <c r="AS55" s="306"/>
      <c r="AT55" s="819">
        <f t="shared" si="41"/>
        <v>2</v>
      </c>
      <c r="AU55" s="819">
        <f t="shared" si="42"/>
        <v>0</v>
      </c>
      <c r="AV55" s="819">
        <f t="shared" si="43"/>
        <v>0</v>
      </c>
      <c r="AW55" s="819">
        <f t="shared" si="44"/>
        <v>0</v>
      </c>
    </row>
    <row r="56" spans="1:49" ht="69.95" customHeight="1">
      <c r="A56" s="358">
        <v>5</v>
      </c>
      <c r="B56" s="315" t="s">
        <v>291</v>
      </c>
      <c r="C56" s="316">
        <v>600</v>
      </c>
      <c r="D56" s="316">
        <v>621002</v>
      </c>
      <c r="E56" s="316">
        <v>1</v>
      </c>
      <c r="F56" s="316">
        <v>1</v>
      </c>
      <c r="G56" s="316">
        <v>1</v>
      </c>
      <c r="H56" s="316" t="s">
        <v>6</v>
      </c>
      <c r="I56" s="316" t="s">
        <v>6</v>
      </c>
      <c r="J56" s="316">
        <v>1</v>
      </c>
      <c r="K56" s="316">
        <v>1</v>
      </c>
      <c r="L56" s="316">
        <f t="shared" si="30"/>
        <v>5</v>
      </c>
      <c r="M56" s="789">
        <f t="shared" si="31"/>
        <v>3000</v>
      </c>
      <c r="N56" s="789"/>
      <c r="O56" s="789"/>
      <c r="P56" s="789">
        <f>IF(O56="",0,O56*C57)</f>
        <v>0</v>
      </c>
      <c r="Q56" s="789"/>
      <c r="R56" s="789"/>
      <c r="S56" s="789"/>
      <c r="T56" s="789"/>
      <c r="U56" s="789">
        <f>IF((L56)=0,0,(M56+N56+P56+R56+T56))</f>
        <v>3000</v>
      </c>
      <c r="V56" s="316"/>
      <c r="W56" s="789">
        <f>IF(V56=0,0,(M56+N56+P56)/(L56+O56)*V56*1.5)</f>
        <v>0</v>
      </c>
      <c r="X56" s="789">
        <v>1</v>
      </c>
      <c r="Y56" s="810">
        <f t="shared" si="32"/>
        <v>1050</v>
      </c>
      <c r="Z56" s="789">
        <f>W57+U56+Y56</f>
        <v>4050</v>
      </c>
      <c r="AA56" s="789">
        <f t="shared" si="33"/>
        <v>810</v>
      </c>
      <c r="AB56" s="789">
        <v>2</v>
      </c>
      <c r="AC56" s="789">
        <f t="shared" si="34"/>
        <v>1620</v>
      </c>
      <c r="AD56" s="789">
        <f t="shared" si="35"/>
        <v>5670</v>
      </c>
      <c r="AE56" s="794">
        <f t="shared" si="36"/>
        <v>189</v>
      </c>
      <c r="AF56" s="789">
        <f t="shared" si="37"/>
        <v>56.7</v>
      </c>
      <c r="AG56" s="794"/>
      <c r="AH56" s="794"/>
      <c r="AI56" s="798"/>
      <c r="AJ56" s="801"/>
      <c r="AK56" s="789">
        <f t="shared" si="38"/>
        <v>5424.3</v>
      </c>
      <c r="AL56" s="789"/>
      <c r="AM56" s="789"/>
      <c r="AN56" s="789"/>
      <c r="AO56" s="796">
        <f t="shared" si="39"/>
        <v>0</v>
      </c>
      <c r="AP56" s="815">
        <v>420</v>
      </c>
      <c r="AQ56" s="816">
        <f t="shared" si="40"/>
        <v>5844.3</v>
      </c>
      <c r="AR56" s="676"/>
      <c r="AS56" s="306"/>
      <c r="AT56" s="819">
        <f t="shared" si="41"/>
        <v>2</v>
      </c>
      <c r="AU56" s="819">
        <f t="shared" si="42"/>
        <v>0</v>
      </c>
      <c r="AV56" s="819">
        <f t="shared" si="43"/>
        <v>0</v>
      </c>
      <c r="AW56" s="819">
        <f t="shared" si="44"/>
        <v>0</v>
      </c>
    </row>
    <row r="57" spans="1:49" ht="69.95" customHeight="1" thickBot="1">
      <c r="A57" s="358">
        <v>6</v>
      </c>
      <c r="B57" s="315" t="s">
        <v>289</v>
      </c>
      <c r="C57" s="316">
        <v>600</v>
      </c>
      <c r="D57" s="316">
        <v>621002</v>
      </c>
      <c r="E57" s="316">
        <v>1</v>
      </c>
      <c r="F57" s="316">
        <v>1</v>
      </c>
      <c r="G57" s="316">
        <v>1</v>
      </c>
      <c r="H57" s="316" t="s">
        <v>6</v>
      </c>
      <c r="I57" s="316" t="s">
        <v>6</v>
      </c>
      <c r="J57" s="316">
        <v>1</v>
      </c>
      <c r="K57" s="316">
        <v>1</v>
      </c>
      <c r="L57" s="316">
        <f t="shared" si="30"/>
        <v>5</v>
      </c>
      <c r="M57" s="789">
        <f t="shared" si="31"/>
        <v>3000</v>
      </c>
      <c r="N57" s="789"/>
      <c r="O57" s="792"/>
      <c r="P57" s="789">
        <f>IF(O57="",0,O57*#REF!)</f>
        <v>0</v>
      </c>
      <c r="Q57" s="791"/>
      <c r="R57" s="789"/>
      <c r="S57" s="792"/>
      <c r="T57" s="814"/>
      <c r="U57" s="789">
        <f>IF((L57)=0,0,(M57+N57+P57+R57+T57))</f>
        <v>3000</v>
      </c>
      <c r="V57" s="316"/>
      <c r="W57" s="789">
        <f>IF(V57=0,0,(M57+N57+P57)/(L57+O57)*V57*1.5)</f>
        <v>0</v>
      </c>
      <c r="X57" s="789">
        <v>1</v>
      </c>
      <c r="Y57" s="810">
        <f t="shared" si="32"/>
        <v>1050</v>
      </c>
      <c r="Z57" s="789">
        <f>W58+U57+Y57</f>
        <v>4050</v>
      </c>
      <c r="AA57" s="789">
        <f t="shared" si="33"/>
        <v>810</v>
      </c>
      <c r="AB57" s="789">
        <v>2</v>
      </c>
      <c r="AC57" s="789">
        <f t="shared" si="34"/>
        <v>1620</v>
      </c>
      <c r="AD57" s="789">
        <f t="shared" si="35"/>
        <v>5670</v>
      </c>
      <c r="AE57" s="794">
        <f t="shared" si="36"/>
        <v>189</v>
      </c>
      <c r="AF57" s="789">
        <f t="shared" si="37"/>
        <v>56.7</v>
      </c>
      <c r="AG57" s="794"/>
      <c r="AH57" s="798"/>
      <c r="AI57" s="798"/>
      <c r="AJ57" s="801"/>
      <c r="AK57" s="789">
        <f t="shared" si="38"/>
        <v>5424.3</v>
      </c>
      <c r="AL57" s="789"/>
      <c r="AM57" s="802">
        <v>4000</v>
      </c>
      <c r="AN57" s="789"/>
      <c r="AO57" s="796">
        <f t="shared" si="39"/>
        <v>4000</v>
      </c>
      <c r="AP57" s="815">
        <v>420</v>
      </c>
      <c r="AQ57" s="816">
        <f t="shared" si="40"/>
        <v>9844.2999999999993</v>
      </c>
      <c r="AR57" s="676"/>
      <c r="AS57" s="306"/>
      <c r="AT57" s="822">
        <f t="shared" si="41"/>
        <v>2</v>
      </c>
      <c r="AU57" s="819">
        <f t="shared" si="42"/>
        <v>0</v>
      </c>
      <c r="AV57" s="819">
        <f t="shared" si="43"/>
        <v>0</v>
      </c>
      <c r="AW57" s="819">
        <f t="shared" si="44"/>
        <v>0</v>
      </c>
    </row>
    <row r="58" spans="1:49" ht="69.95" customHeight="1" thickBot="1">
      <c r="A58" s="716"/>
      <c r="B58" s="760"/>
      <c r="C58" s="730"/>
      <c r="D58" s="685"/>
      <c r="E58" s="685"/>
      <c r="F58" s="685"/>
      <c r="G58" s="685"/>
      <c r="H58" s="685"/>
      <c r="I58" s="685"/>
      <c r="J58" s="1181" t="s">
        <v>190</v>
      </c>
      <c r="K58" s="1182"/>
      <c r="L58" s="1183"/>
      <c r="M58" s="761">
        <f>SUM(M52:M57)</f>
        <v>18000</v>
      </c>
      <c r="N58" s="359">
        <f>SUM(N52:N57)</f>
        <v>1050</v>
      </c>
      <c r="O58" s="359">
        <f>SUM(O52:O57)</f>
        <v>0</v>
      </c>
      <c r="P58" s="359">
        <f>SUM(P52:P57)</f>
        <v>0</v>
      </c>
      <c r="Q58" s="359">
        <f>SUM(Q51:Q57)</f>
        <v>0</v>
      </c>
      <c r="R58" s="359">
        <f>SUM(R51:R57)</f>
        <v>0</v>
      </c>
      <c r="S58" s="359">
        <f>SUM(S51:S57)</f>
        <v>0</v>
      </c>
      <c r="T58" s="359">
        <f>SUM(T51:T57)</f>
        <v>0</v>
      </c>
      <c r="U58" s="359">
        <f t="shared" ref="U58:AF58" si="45">SUM(U52:U57)</f>
        <v>19050</v>
      </c>
      <c r="V58" s="360">
        <f t="shared" si="45"/>
        <v>0</v>
      </c>
      <c r="W58" s="674">
        <f t="shared" si="45"/>
        <v>0</v>
      </c>
      <c r="X58" s="674">
        <f t="shared" si="45"/>
        <v>5</v>
      </c>
      <c r="Y58" s="674">
        <f t="shared" si="45"/>
        <v>5617.5</v>
      </c>
      <c r="Z58" s="362">
        <f t="shared" si="45"/>
        <v>24667.5</v>
      </c>
      <c r="AA58" s="362">
        <f t="shared" si="45"/>
        <v>4933.5</v>
      </c>
      <c r="AB58" s="762">
        <f t="shared" si="45"/>
        <v>12</v>
      </c>
      <c r="AC58" s="367">
        <f t="shared" si="45"/>
        <v>9867</v>
      </c>
      <c r="AD58" s="362">
        <f t="shared" si="45"/>
        <v>34534.5</v>
      </c>
      <c r="AE58" s="361">
        <f t="shared" si="45"/>
        <v>1134</v>
      </c>
      <c r="AF58" s="361">
        <f t="shared" si="45"/>
        <v>345.34499999999997</v>
      </c>
      <c r="AG58" s="361">
        <f>SUM(AG51:AG57)</f>
        <v>0</v>
      </c>
      <c r="AH58" s="361">
        <f>SUM(AH51:AH57)</f>
        <v>0</v>
      </c>
      <c r="AI58" s="365">
        <f>SUM(AI52:AI57)</f>
        <v>0</v>
      </c>
      <c r="AJ58" s="366"/>
      <c r="AK58" s="362">
        <f>SUM(AK52:AK57)</f>
        <v>33055.154999999999</v>
      </c>
      <c r="AL58" s="362">
        <f t="shared" ref="AL58:AN58" si="46">SUM(AL52:AL57)</f>
        <v>0</v>
      </c>
      <c r="AM58" s="362">
        <f>SUM(AM52:AM57)</f>
        <v>10000</v>
      </c>
      <c r="AN58" s="362">
        <f t="shared" si="46"/>
        <v>0</v>
      </c>
      <c r="AO58" s="367">
        <f>SUM(AO52:AO57)</f>
        <v>10000</v>
      </c>
      <c r="AP58" s="367">
        <f>SUM(AP52:AP57)</f>
        <v>2520</v>
      </c>
      <c r="AQ58" s="367">
        <f>SUM(AQ52:AQ57)</f>
        <v>45575.154999999999</v>
      </c>
      <c r="AR58" s="364"/>
      <c r="AS58" s="289"/>
      <c r="AT58" s="824">
        <f>SUM(AT52:AT57)</f>
        <v>12</v>
      </c>
      <c r="AU58" s="825">
        <f>SUM(AU52:AU57)</f>
        <v>0</v>
      </c>
      <c r="AV58" s="825">
        <f>SUM(AV52:AV57)</f>
        <v>0</v>
      </c>
      <c r="AW58" s="825">
        <f>SUM(AW52:AW57)</f>
        <v>0</v>
      </c>
    </row>
    <row r="59" spans="1:49" ht="69.95" customHeight="1" thickBot="1">
      <c r="A59" s="685"/>
      <c r="B59" s="736"/>
      <c r="C59" s="730"/>
      <c r="D59" s="685"/>
      <c r="E59" s="685"/>
      <c r="F59" s="685"/>
      <c r="G59" s="685"/>
      <c r="H59" s="685"/>
      <c r="I59" s="685"/>
      <c r="J59" s="685"/>
      <c r="K59" s="685"/>
      <c r="L59" s="736"/>
      <c r="M59" s="725"/>
      <c r="N59" s="724"/>
      <c r="O59" s="724"/>
      <c r="P59" s="726"/>
      <c r="Q59" s="727"/>
      <c r="R59" s="725"/>
      <c r="S59" s="725"/>
      <c r="T59" s="724"/>
      <c r="U59" s="728"/>
      <c r="V59" s="729"/>
      <c r="W59" s="724"/>
      <c r="X59" s="724"/>
      <c r="Y59" s="724"/>
      <c r="Z59" s="730"/>
      <c r="AA59" s="730"/>
      <c r="AB59" s="731"/>
      <c r="AC59" s="732"/>
      <c r="AD59" s="730"/>
      <c r="AE59" s="733"/>
      <c r="AF59" s="733"/>
      <c r="AG59" s="733"/>
      <c r="AH59" s="734"/>
      <c r="AI59" s="734"/>
      <c r="AJ59" s="730"/>
      <c r="AK59" s="730"/>
      <c r="AL59" s="730"/>
      <c r="AM59" s="730"/>
      <c r="AN59" s="730"/>
      <c r="AO59" s="678"/>
      <c r="AP59" s="678"/>
      <c r="AQ59" s="678"/>
      <c r="AR59" s="678"/>
      <c r="AS59" s="289"/>
      <c r="AT59" s="10"/>
    </row>
    <row r="60" spans="1:49" ht="69.95" customHeight="1" thickBot="1">
      <c r="A60" s="685"/>
      <c r="B60" s="736"/>
      <c r="C60" s="730"/>
      <c r="D60" s="685"/>
      <c r="E60" s="685"/>
      <c r="F60" s="1181" t="s">
        <v>38</v>
      </c>
      <c r="G60" s="1182"/>
      <c r="H60" s="1182"/>
      <c r="I60" s="1182"/>
      <c r="J60" s="1182"/>
      <c r="K60" s="1182"/>
      <c r="L60" s="1183"/>
      <c r="M60" s="761">
        <f>M41+M48+M58</f>
        <v>140730.20000000001</v>
      </c>
      <c r="N60" s="359">
        <f>N41+N48+N58</f>
        <v>4999.3125</v>
      </c>
      <c r="O60" s="359">
        <f>O41+O48+O58</f>
        <v>7</v>
      </c>
      <c r="P60" s="359">
        <f>P41+P48+P58</f>
        <v>4200</v>
      </c>
      <c r="Q60" s="359" t="e">
        <f>SUM(#REF!+#REF!+Q48+#REF!)</f>
        <v>#REF!</v>
      </c>
      <c r="R60" s="359" t="e">
        <f>SUM(#REF!+#REF!+R48+#REF!)</f>
        <v>#REF!</v>
      </c>
      <c r="S60" s="359" t="e">
        <f>SUM(#REF!+#REF!+S48+#REF!)</f>
        <v>#REF!</v>
      </c>
      <c r="T60" s="359" t="e">
        <f>SUM(#REF!+#REF!+T48+#REF!)</f>
        <v>#REF!</v>
      </c>
      <c r="U60" s="359">
        <f t="shared" ref="U60:AF60" si="47">U41+U48+U58</f>
        <v>149667.01250000001</v>
      </c>
      <c r="V60" s="360">
        <f t="shared" si="47"/>
        <v>0</v>
      </c>
      <c r="W60" s="674">
        <f t="shared" si="47"/>
        <v>0</v>
      </c>
      <c r="X60" s="674">
        <f t="shared" si="47"/>
        <v>34</v>
      </c>
      <c r="Y60" s="674">
        <f t="shared" si="47"/>
        <v>41039.446875000001</v>
      </c>
      <c r="Z60" s="362">
        <f t="shared" si="47"/>
        <v>190706.45937499998</v>
      </c>
      <c r="AA60" s="362">
        <f t="shared" si="47"/>
        <v>38400.041875000003</v>
      </c>
      <c r="AB60" s="762">
        <f t="shared" si="47"/>
        <v>80</v>
      </c>
      <c r="AC60" s="367">
        <f t="shared" si="47"/>
        <v>75600.083750000005</v>
      </c>
      <c r="AD60" s="362">
        <f t="shared" si="47"/>
        <v>266306.54312499997</v>
      </c>
      <c r="AE60" s="361">
        <f t="shared" si="47"/>
        <v>8376.4926000000014</v>
      </c>
      <c r="AF60" s="361">
        <f t="shared" si="47"/>
        <v>2446.7332312500007</v>
      </c>
      <c r="AG60" s="361" t="e">
        <f>SUM(#REF!+#REF!+#REF!+AG48+#REF!)</f>
        <v>#REF!</v>
      </c>
      <c r="AH60" s="361" t="e">
        <f>SUM(#REF!+#REF!+#REF!+AH48+#REF!)</f>
        <v>#REF!</v>
      </c>
      <c r="AI60" s="763">
        <f>AI41+AI48+AI58</f>
        <v>1835.5051312500007</v>
      </c>
      <c r="AJ60" s="362" t="e">
        <f>SUM(#REF!+#REF!+#REF!+AJ48+#REF!)</f>
        <v>#REF!</v>
      </c>
      <c r="AK60" s="362">
        <f>AK41+AK48+AK58</f>
        <v>253647.81216250002</v>
      </c>
      <c r="AL60" s="362">
        <f t="shared" ref="AL60:AN60" si="48">AL41+AL48+AL58</f>
        <v>0</v>
      </c>
      <c r="AM60" s="362">
        <f t="shared" si="48"/>
        <v>95000</v>
      </c>
      <c r="AN60" s="362">
        <f t="shared" si="48"/>
        <v>0</v>
      </c>
      <c r="AO60" s="367">
        <f>AO41+AO48+AO58</f>
        <v>95000</v>
      </c>
      <c r="AP60" s="367">
        <f>AP41+AP48+AP58</f>
        <v>20705.14</v>
      </c>
      <c r="AQ60" s="367">
        <f>AQ41+AQ48+AQ58</f>
        <v>369352.95216250001</v>
      </c>
      <c r="AR60" s="364"/>
      <c r="AS60" s="289"/>
      <c r="AT60" s="828">
        <f>SUM(AT58,AT47,AT41)</f>
        <v>79</v>
      </c>
      <c r="AU60" s="828">
        <f t="shared" ref="AU60:AW60" si="49">SUM(AU58,AU47,AU41)</f>
        <v>21</v>
      </c>
      <c r="AV60" s="828">
        <f t="shared" si="49"/>
        <v>7</v>
      </c>
      <c r="AW60" s="828">
        <f t="shared" si="49"/>
        <v>0</v>
      </c>
    </row>
    <row r="62" spans="1:49" ht="24.95" customHeight="1">
      <c r="AO62" s="1200"/>
      <c r="AP62" s="1200"/>
    </row>
    <row r="63" spans="1:49" ht="24.95" customHeight="1">
      <c r="AO63" s="1200"/>
      <c r="AP63" s="1200"/>
    </row>
    <row r="64" spans="1:49" ht="24.95" customHeight="1">
      <c r="AP64" s="817"/>
    </row>
    <row r="65" spans="41:42" ht="24.95" customHeight="1">
      <c r="AP65" s="746"/>
    </row>
    <row r="66" spans="41:42" ht="24.95" customHeight="1"/>
    <row r="67" spans="41:42" ht="24.95" customHeight="1">
      <c r="AO67" s="1200"/>
      <c r="AP67" s="1200"/>
    </row>
    <row r="68" spans="41:42" ht="24.95" customHeight="1"/>
    <row r="69" spans="41:42" ht="24.95" customHeight="1"/>
    <row r="70" spans="41:42" ht="24.95" customHeight="1"/>
    <row r="71" spans="41:42" ht="24.95" customHeight="1"/>
    <row r="72" spans="41:42" ht="24.95" customHeight="1"/>
    <row r="73" spans="41:42" ht="24.95" customHeight="1"/>
    <row r="74" spans="41:42" ht="24.95" customHeight="1"/>
    <row r="75" spans="41:42" ht="24.95" customHeight="1"/>
    <row r="76" spans="41:42" ht="24.95" customHeight="1"/>
    <row r="77" spans="41:42" ht="24.95" customHeight="1"/>
    <row r="78" spans="41:42" ht="24.95" customHeight="1"/>
  </sheetData>
  <mergeCells count="30">
    <mergeCell ref="A1:D1"/>
    <mergeCell ref="R1:U1"/>
    <mergeCell ref="A2:D2"/>
    <mergeCell ref="L3:AD3"/>
    <mergeCell ref="Q4:T4"/>
    <mergeCell ref="A4:B4"/>
    <mergeCell ref="G4:I4"/>
    <mergeCell ref="J4:K4"/>
    <mergeCell ref="L4:M4"/>
    <mergeCell ref="U4:U5"/>
    <mergeCell ref="AO62:AP62"/>
    <mergeCell ref="AO63:AP63"/>
    <mergeCell ref="AO67:AP67"/>
    <mergeCell ref="AQ3:AQ4"/>
    <mergeCell ref="AE3:AI3"/>
    <mergeCell ref="AO3:AO5"/>
    <mergeCell ref="AN3:AN5"/>
    <mergeCell ref="AL3:AL5"/>
    <mergeCell ref="AM3:AM5"/>
    <mergeCell ref="F60:L60"/>
    <mergeCell ref="V4:W4"/>
    <mergeCell ref="AK3:AK5"/>
    <mergeCell ref="O4:P4"/>
    <mergeCell ref="AT5:AW5"/>
    <mergeCell ref="AB4:AC4"/>
    <mergeCell ref="AA4:AA5"/>
    <mergeCell ref="X4:Y4"/>
    <mergeCell ref="I41:L41"/>
    <mergeCell ref="J58:L58"/>
    <mergeCell ref="I48:L48"/>
  </mergeCells>
  <conditionalFormatting sqref="AS7:AS34 AD41:AF41 AR44:AR46 AR52:AR57 AK46:AP46 AO45:AP45 AQ45:AQ46 AO7:AR41 AO45:AO46 AK7:AN45 AO44:AQ44 AK47:AL56 AN47:AN56 AM47:AM51 AM54:AM56 AK58:AN60">
    <cfRule type="cellIs" priority="4497" stopIfTrue="1" operator="between">
      <formula>"si es mayor o igual 50,0"</formula>
      <formula>"si es menor que 50,0"</formula>
    </cfRule>
  </conditionalFormatting>
  <conditionalFormatting sqref="AO52:AO57">
    <cfRule type="cellIs" priority="1" stopIfTrue="1" operator="between">
      <formula>"si es mayor o igual 50,0"</formula>
      <formula>"si es menor que 50,0"</formula>
    </cfRule>
  </conditionalFormatting>
  <printOptions horizontalCentered="1"/>
  <pageMargins left="2.2834645669291338" right="0.11811023622047245" top="0.55118110236220474" bottom="0.55118110236220474" header="0.31496062992125984" footer="0.31496062992125984"/>
  <pageSetup paperSize="5" scale="17" orientation="landscape" r:id="rId1"/>
  <rowBreaks count="1" manualBreakCount="1">
    <brk id="41" max="4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6"/>
  <dimension ref="A1:AW77"/>
  <sheetViews>
    <sheetView tabSelected="1" zoomScale="10" zoomScaleNormal="10" zoomScaleSheetLayoutView="25" workbookViewId="0">
      <selection activeCell="Z1" sqref="Z1"/>
    </sheetView>
  </sheetViews>
  <sheetFormatPr baseColWidth="10" defaultRowHeight="18" customHeight="1" outlineLevelCol="2"/>
  <cols>
    <col min="1" max="1" width="7.7109375" style="843" customWidth="1"/>
    <col min="2" max="2" width="47.85546875" style="843" customWidth="1"/>
    <col min="3" max="3" width="22.28515625" style="1008" customWidth="1"/>
    <col min="4" max="4" width="19.85546875" style="877" customWidth="1"/>
    <col min="5" max="5" width="10.7109375" style="877" customWidth="1"/>
    <col min="6" max="6" width="10.7109375" style="1009" customWidth="1"/>
    <col min="7" max="7" width="10.5703125" style="877" customWidth="1"/>
    <col min="8" max="9" width="10.42578125" style="877" customWidth="1"/>
    <col min="10" max="10" width="10.28515625" style="877" customWidth="1"/>
    <col min="11" max="11" width="10.85546875" style="877" customWidth="1"/>
    <col min="12" max="12" width="9.5703125" style="1008" customWidth="1"/>
    <col min="13" max="13" width="24.7109375" style="1010" customWidth="1"/>
    <col min="14" max="14" width="18.42578125" style="1008" customWidth="1"/>
    <col min="15" max="15" width="13.42578125" style="1008" customWidth="1"/>
    <col min="16" max="16" width="19.28515625" style="1008" customWidth="1"/>
    <col min="17" max="17" width="10.140625" style="1008" hidden="1" customWidth="1" outlineLevel="1"/>
    <col min="18" max="18" width="11" style="1008" hidden="1" customWidth="1" outlineLevel="1"/>
    <col min="19" max="19" width="9.28515625" style="1010" hidden="1" customWidth="1" outlineLevel="1"/>
    <col min="20" max="20" width="11.140625" style="1008" hidden="1" customWidth="1" outlineLevel="1"/>
    <col min="21" max="21" width="24.140625" style="1008" customWidth="1" collapsed="1"/>
    <col min="22" max="22" width="10.140625" style="1011" hidden="1" customWidth="1"/>
    <col min="23" max="23" width="24.7109375" style="1008" hidden="1" customWidth="1"/>
    <col min="24" max="24" width="13" style="1008" customWidth="1"/>
    <col min="25" max="25" width="21.42578125" style="1008" customWidth="1"/>
    <col min="26" max="26" width="20" style="1010" customWidth="1"/>
    <col min="27" max="27" width="20.28515625" style="1010" customWidth="1"/>
    <col min="28" max="28" width="16.5703125" style="1012" customWidth="1"/>
    <col min="29" max="29" width="21.42578125" style="1008" customWidth="1"/>
    <col min="30" max="30" width="21.7109375" style="843" customWidth="1"/>
    <col min="31" max="31" width="22.28515625" style="877" customWidth="1"/>
    <col min="32" max="32" width="20.7109375" style="877" customWidth="1"/>
    <col min="33" max="33" width="13.85546875" style="877" hidden="1" customWidth="1"/>
    <col min="34" max="34" width="8.5703125" style="877" hidden="1" customWidth="1"/>
    <col min="35" max="35" width="20.140625" style="877" customWidth="1"/>
    <col min="36" max="36" width="7.5703125" style="843" hidden="1" customWidth="1"/>
    <col min="37" max="37" width="23" style="843" customWidth="1"/>
    <col min="38" max="40" width="23" style="843" hidden="1" customWidth="1" outlineLevel="2"/>
    <col min="41" max="41" width="23.140625" style="843" customWidth="1" collapsed="1"/>
    <col min="42" max="42" width="19" style="843" customWidth="1"/>
    <col min="43" max="43" width="25.5703125" style="843" customWidth="1"/>
    <col min="44" max="44" width="68.5703125" style="843" customWidth="1"/>
    <col min="45" max="16384" width="11.42578125" style="843"/>
  </cols>
  <sheetData>
    <row r="1" spans="1:49" ht="60" customHeight="1">
      <c r="A1" s="1575" t="s">
        <v>29</v>
      </c>
      <c r="B1" s="1575"/>
      <c r="C1" s="1575"/>
      <c r="D1" s="1575"/>
      <c r="E1" s="1404"/>
      <c r="F1" s="1405"/>
      <c r="G1" s="1406"/>
      <c r="H1" s="1407"/>
      <c r="I1" s="1407"/>
      <c r="J1" s="1405"/>
      <c r="K1" s="1406"/>
      <c r="L1" s="1407"/>
      <c r="M1" s="1408"/>
      <c r="N1" s="1405"/>
      <c r="O1" s="1406"/>
      <c r="P1" s="1407"/>
      <c r="Q1" s="1407"/>
      <c r="R1" s="1409"/>
      <c r="S1" s="1409"/>
      <c r="T1" s="1409"/>
      <c r="U1" s="1409"/>
      <c r="V1" s="1410"/>
      <c r="W1" s="1405"/>
      <c r="X1" s="1405"/>
      <c r="Y1" s="1405"/>
      <c r="Z1" s="1406"/>
      <c r="AA1" s="1407"/>
      <c r="AB1" s="1410"/>
      <c r="AC1" s="1405"/>
      <c r="AD1" s="1406"/>
      <c r="AE1" s="1408"/>
      <c r="AF1" s="1408"/>
      <c r="AG1" s="1408"/>
      <c r="AH1" s="1411"/>
      <c r="AI1" s="1408"/>
      <c r="AJ1" s="1408"/>
      <c r="AK1" s="1408"/>
      <c r="AL1" s="1408"/>
      <c r="AM1" s="1408"/>
      <c r="AN1" s="1408"/>
      <c r="AO1" s="1408"/>
      <c r="AP1" s="1408"/>
      <c r="AQ1" s="1405"/>
    </row>
    <row r="2" spans="1:49" ht="60" customHeight="1" thickBot="1">
      <c r="A2" s="1575" t="s">
        <v>0</v>
      </c>
      <c r="B2" s="1575"/>
      <c r="C2" s="1575"/>
      <c r="D2" s="1575"/>
      <c r="E2" s="1404"/>
      <c r="F2" s="1405"/>
      <c r="G2" s="1406"/>
      <c r="H2" s="1407"/>
      <c r="I2" s="1407"/>
      <c r="J2" s="1405"/>
      <c r="K2" s="1406"/>
      <c r="L2" s="1407"/>
      <c r="M2" s="1408"/>
      <c r="N2" s="1405"/>
      <c r="O2" s="1406"/>
      <c r="P2" s="1407"/>
      <c r="Q2" s="1407"/>
      <c r="R2" s="1405"/>
      <c r="S2" s="1411"/>
      <c r="T2" s="1407"/>
      <c r="U2" s="1407"/>
      <c r="V2" s="1412"/>
      <c r="W2" s="1406"/>
      <c r="X2" s="1406"/>
      <c r="Y2" s="1406"/>
      <c r="Z2" s="1407"/>
      <c r="AA2" s="1407"/>
      <c r="AB2" s="1412"/>
      <c r="AC2" s="1406"/>
      <c r="AD2" s="1407"/>
      <c r="AE2" s="1408"/>
      <c r="AF2" s="1408"/>
      <c r="AG2" s="1411"/>
      <c r="AH2" s="1408"/>
      <c r="AI2" s="1408"/>
      <c r="AJ2" s="1405"/>
      <c r="AK2" s="1406"/>
      <c r="AL2" s="1406"/>
      <c r="AM2" s="1406"/>
      <c r="AN2" s="1406"/>
      <c r="AO2" s="1405"/>
      <c r="AP2" s="1405"/>
      <c r="AQ2" s="1405"/>
    </row>
    <row r="3" spans="1:49" ht="60" customHeight="1" thickBot="1">
      <c r="A3" s="1413"/>
      <c r="B3" s="1413"/>
      <c r="C3" s="1413"/>
      <c r="D3" s="1413"/>
      <c r="E3" s="1413"/>
      <c r="F3" s="1414"/>
      <c r="G3" s="1414"/>
      <c r="H3" s="1414"/>
      <c r="I3" s="1414"/>
      <c r="J3" s="1414"/>
      <c r="K3" s="1414"/>
      <c r="L3" s="1415" t="s">
        <v>106</v>
      </c>
      <c r="M3" s="1416"/>
      <c r="N3" s="1416"/>
      <c r="O3" s="1416"/>
      <c r="P3" s="1416"/>
      <c r="Q3" s="1416"/>
      <c r="R3" s="1416"/>
      <c r="S3" s="1416"/>
      <c r="T3" s="1416"/>
      <c r="U3" s="1416"/>
      <c r="V3" s="1417"/>
      <c r="W3" s="1417"/>
      <c r="X3" s="1417"/>
      <c r="Y3" s="1417"/>
      <c r="Z3" s="1417"/>
      <c r="AA3" s="1417"/>
      <c r="AB3" s="1417"/>
      <c r="AC3" s="1417"/>
      <c r="AD3" s="1418"/>
      <c r="AE3" s="1419" t="s">
        <v>105</v>
      </c>
      <c r="AF3" s="1417"/>
      <c r="AG3" s="1417"/>
      <c r="AH3" s="1417"/>
      <c r="AI3" s="1418"/>
      <c r="AJ3" s="1414"/>
      <c r="AK3" s="1420" t="s">
        <v>104</v>
      </c>
      <c r="AL3" s="1421" t="s">
        <v>335</v>
      </c>
      <c r="AM3" s="1421" t="s">
        <v>339</v>
      </c>
      <c r="AN3" s="1421" t="s">
        <v>337</v>
      </c>
      <c r="AO3" s="1422" t="s">
        <v>338</v>
      </c>
      <c r="AP3" s="1423" t="s">
        <v>340</v>
      </c>
      <c r="AQ3" s="1424"/>
      <c r="AR3" s="1425" t="s">
        <v>234</v>
      </c>
    </row>
    <row r="4" spans="1:49" ht="60" customHeight="1" thickBot="1">
      <c r="A4" s="1426" t="s">
        <v>15</v>
      </c>
      <c r="B4" s="1427"/>
      <c r="C4" s="1363">
        <v>43493</v>
      </c>
      <c r="D4" s="1363"/>
      <c r="E4" s="1364" t="s">
        <v>16</v>
      </c>
      <c r="F4" s="1365"/>
      <c r="G4" s="1366">
        <v>43499</v>
      </c>
      <c r="H4" s="1366"/>
      <c r="I4" s="1366"/>
      <c r="J4" s="1417"/>
      <c r="K4" s="1417"/>
      <c r="L4" s="1428" t="s">
        <v>107</v>
      </c>
      <c r="M4" s="1429"/>
      <c r="N4" s="1430" t="s">
        <v>17</v>
      </c>
      <c r="O4" s="1431" t="s">
        <v>99</v>
      </c>
      <c r="P4" s="1431"/>
      <c r="Q4" s="1431" t="s">
        <v>93</v>
      </c>
      <c r="R4" s="1431"/>
      <c r="S4" s="1431"/>
      <c r="T4" s="1431"/>
      <c r="U4" s="1432" t="s">
        <v>96</v>
      </c>
      <c r="V4" s="1433" t="s">
        <v>97</v>
      </c>
      <c r="W4" s="1434"/>
      <c r="X4" s="1435" t="s">
        <v>257</v>
      </c>
      <c r="Y4" s="1436"/>
      <c r="Z4" s="1437" t="s">
        <v>10</v>
      </c>
      <c r="AA4" s="1421" t="s">
        <v>98</v>
      </c>
      <c r="AB4" s="1438" t="s">
        <v>102</v>
      </c>
      <c r="AC4" s="1439"/>
      <c r="AD4" s="1440" t="s">
        <v>9</v>
      </c>
      <c r="AE4" s="1441" t="s">
        <v>30</v>
      </c>
      <c r="AF4" s="1441" t="s">
        <v>58</v>
      </c>
      <c r="AG4" s="1441" t="s">
        <v>74</v>
      </c>
      <c r="AH4" s="1441" t="s">
        <v>31</v>
      </c>
      <c r="AI4" s="1421" t="s">
        <v>341</v>
      </c>
      <c r="AJ4" s="1442" t="s">
        <v>66</v>
      </c>
      <c r="AK4" s="1443"/>
      <c r="AL4" s="1444"/>
      <c r="AM4" s="1444"/>
      <c r="AN4" s="1444"/>
      <c r="AO4" s="1445"/>
      <c r="AP4" s="1446"/>
      <c r="AQ4" s="1447" t="s">
        <v>270</v>
      </c>
      <c r="AR4" s="1448" t="s">
        <v>235</v>
      </c>
    </row>
    <row r="5" spans="1:49" s="877" customFormat="1" ht="60" customHeight="1">
      <c r="A5" s="1449" t="s">
        <v>1</v>
      </c>
      <c r="B5" s="1449" t="s">
        <v>20</v>
      </c>
      <c r="C5" s="1450" t="s">
        <v>21</v>
      </c>
      <c r="D5" s="1367" t="s">
        <v>19</v>
      </c>
      <c r="E5" s="1451" t="s">
        <v>6</v>
      </c>
      <c r="F5" s="1452" t="s">
        <v>7</v>
      </c>
      <c r="G5" s="1453" t="s">
        <v>7</v>
      </c>
      <c r="H5" s="1453" t="s">
        <v>2</v>
      </c>
      <c r="I5" s="1453" t="s">
        <v>3</v>
      </c>
      <c r="J5" s="1453" t="s">
        <v>4</v>
      </c>
      <c r="K5" s="1453" t="s">
        <v>5</v>
      </c>
      <c r="L5" s="1367" t="s">
        <v>92</v>
      </c>
      <c r="M5" s="1453" t="s">
        <v>89</v>
      </c>
      <c r="N5" s="1454" t="s">
        <v>14</v>
      </c>
      <c r="O5" s="1454" t="s">
        <v>100</v>
      </c>
      <c r="P5" s="1455" t="s">
        <v>89</v>
      </c>
      <c r="Q5" s="1455" t="s">
        <v>95</v>
      </c>
      <c r="R5" s="1455" t="s">
        <v>89</v>
      </c>
      <c r="S5" s="1455" t="s">
        <v>94</v>
      </c>
      <c r="T5" s="1455" t="s">
        <v>89</v>
      </c>
      <c r="U5" s="1456"/>
      <c r="V5" s="1457" t="s">
        <v>90</v>
      </c>
      <c r="W5" s="1455" t="s">
        <v>89</v>
      </c>
      <c r="X5" s="1458" t="s">
        <v>90</v>
      </c>
      <c r="Y5" s="1459" t="s">
        <v>89</v>
      </c>
      <c r="Z5" s="1460" t="s">
        <v>8</v>
      </c>
      <c r="AA5" s="1444"/>
      <c r="AB5" s="1461" t="s">
        <v>101</v>
      </c>
      <c r="AC5" s="1455" t="s">
        <v>89</v>
      </c>
      <c r="AD5" s="1462" t="s">
        <v>18</v>
      </c>
      <c r="AE5" s="1463">
        <v>4.4999999999999998E-2</v>
      </c>
      <c r="AF5" s="1464">
        <v>0.01</v>
      </c>
      <c r="AG5" s="1464" t="s">
        <v>75</v>
      </c>
      <c r="AH5" s="1462" t="s">
        <v>67</v>
      </c>
      <c r="AI5" s="1465"/>
      <c r="AJ5" s="1466" t="s">
        <v>67</v>
      </c>
      <c r="AK5" s="1443"/>
      <c r="AL5" s="1465"/>
      <c r="AM5" s="1465"/>
      <c r="AN5" s="1465"/>
      <c r="AO5" s="1467"/>
      <c r="AP5" s="1468"/>
      <c r="AQ5" s="1447"/>
      <c r="AR5" s="1448"/>
      <c r="AT5" s="1051" t="s">
        <v>323</v>
      </c>
      <c r="AU5" s="1052"/>
      <c r="AV5" s="1052"/>
      <c r="AW5" s="1053"/>
    </row>
    <row r="6" spans="1:49" s="877" customFormat="1" ht="60" customHeight="1">
      <c r="A6" s="1469"/>
      <c r="B6" s="1470" t="s">
        <v>11</v>
      </c>
      <c r="C6" s="1471"/>
      <c r="D6" s="1472"/>
      <c r="E6" s="1472"/>
      <c r="F6" s="1473"/>
      <c r="G6" s="1474"/>
      <c r="H6" s="1474"/>
      <c r="I6" s="1474"/>
      <c r="J6" s="1474"/>
      <c r="K6" s="1474"/>
      <c r="L6" s="1474"/>
      <c r="M6" s="1474"/>
      <c r="N6" s="1474"/>
      <c r="O6" s="1474"/>
      <c r="P6" s="1474"/>
      <c r="Q6" s="1475"/>
      <c r="R6" s="1476"/>
      <c r="S6" s="1475"/>
      <c r="T6" s="1474"/>
      <c r="U6" s="1474"/>
      <c r="V6" s="1477"/>
      <c r="W6" s="1474"/>
      <c r="X6" s="1474"/>
      <c r="Y6" s="1474"/>
      <c r="Z6" s="1474"/>
      <c r="AA6" s="1474"/>
      <c r="AB6" s="1477"/>
      <c r="AC6" s="1478"/>
      <c r="AD6" s="1478"/>
      <c r="AE6" s="1479"/>
      <c r="AF6" s="1479"/>
      <c r="AG6" s="1479"/>
      <c r="AH6" s="1478"/>
      <c r="AI6" s="1478"/>
      <c r="AJ6" s="1478"/>
      <c r="AK6" s="1478"/>
      <c r="AL6" s="1478"/>
      <c r="AM6" s="1478"/>
      <c r="AN6" s="1478"/>
      <c r="AO6" s="1480"/>
      <c r="AP6" s="1480"/>
      <c r="AQ6" s="1474"/>
      <c r="AR6" s="1481"/>
      <c r="AT6" s="892" t="s">
        <v>6</v>
      </c>
      <c r="AU6" s="892" t="s">
        <v>3</v>
      </c>
      <c r="AV6" s="892" t="s">
        <v>159</v>
      </c>
      <c r="AW6" s="892" t="s">
        <v>320</v>
      </c>
    </row>
    <row r="7" spans="1:49" ht="60" customHeight="1">
      <c r="A7" s="1383">
        <v>1</v>
      </c>
      <c r="B7" s="1368" t="s">
        <v>50</v>
      </c>
      <c r="C7" s="1369"/>
      <c r="D7" s="1370">
        <v>521001</v>
      </c>
      <c r="E7" s="1370"/>
      <c r="F7" s="1370"/>
      <c r="G7" s="1370"/>
      <c r="H7" s="1370"/>
      <c r="I7" s="1370"/>
      <c r="J7" s="1370"/>
      <c r="K7" s="1370"/>
      <c r="L7" s="1370">
        <f t="shared" ref="L7:L39" si="0">SUM(E7:K7)</f>
        <v>0</v>
      </c>
      <c r="M7" s="1371">
        <f t="shared" ref="M7:M40" si="1">C7*L7</f>
        <v>0</v>
      </c>
      <c r="N7" s="1372"/>
      <c r="O7" s="1371">
        <f>COUNTIF(E7:K7,"RM") + COUNTIF(E7:K7,"V") + COUNTIF(E7:K7,"F")</f>
        <v>0</v>
      </c>
      <c r="P7" s="1371">
        <f>IF(O7="",0,O7*C7)</f>
        <v>0</v>
      </c>
      <c r="Q7" s="1373"/>
      <c r="R7" s="1371">
        <f t="shared" ref="R7:R37" si="2">IF(L7=0,0,((N7+M7)/L7/8)*1.55*Q7)</f>
        <v>0</v>
      </c>
      <c r="S7" s="1374"/>
      <c r="T7" s="1371">
        <f t="shared" ref="T7:T36" si="3">IF(L7=0,0,((M7+N7)/L7/8)*1.55*1.35*S7)</f>
        <v>0</v>
      </c>
      <c r="U7" s="1371">
        <f>IF((L7+O7)=0,0,(M7+N7+P7+R7+T7))</f>
        <v>0</v>
      </c>
      <c r="V7" s="1375">
        <v>0</v>
      </c>
      <c r="W7" s="1371">
        <f t="shared" ref="W7:W13" si="4">IF((L7+O7)=0,0,U7/(L7+O7)*V7*2)</f>
        <v>0</v>
      </c>
      <c r="X7" s="1371">
        <f>COUNTIF(K7,"1")</f>
        <v>0</v>
      </c>
      <c r="Y7" s="1371">
        <f>IF((L7+O7)=0,0,U7/(L7+O7)*X7*1.75)</f>
        <v>0</v>
      </c>
      <c r="Z7" s="1371">
        <f t="shared" ref="Z7:Z37" si="5">W7+U7+Y7</f>
        <v>0</v>
      </c>
      <c r="AA7" s="1371">
        <f t="shared" ref="AA7:AA40" si="6">IF((L7+O7)=0,0,Z7/(L7+O7))</f>
        <v>0</v>
      </c>
      <c r="AB7" s="1371">
        <f>COUNTIF(E7:K7,"L")</f>
        <v>0</v>
      </c>
      <c r="AC7" s="1371">
        <f t="shared" ref="AC7:AC40" si="7">AA7*AB7</f>
        <v>0</v>
      </c>
      <c r="AD7" s="1371">
        <f t="shared" ref="AD7:AD25" si="8">(Z7+AC7)</f>
        <v>0</v>
      </c>
      <c r="AE7" s="1371">
        <f t="shared" ref="AE7:AE40" si="9">(C7*7*AE$5)</f>
        <v>0</v>
      </c>
      <c r="AF7" s="1371">
        <f t="shared" ref="AF7:AF36" si="10">(AD7*AF$5)</f>
        <v>0</v>
      </c>
      <c r="AG7" s="1376"/>
      <c r="AH7" s="1376"/>
      <c r="AI7" s="1376">
        <f t="shared" ref="AI7:AI36" si="11">AD7*1%</f>
        <v>0</v>
      </c>
      <c r="AJ7" s="1377"/>
      <c r="AK7" s="1378">
        <f t="shared" ref="AK7:AK13" si="12">IF(AD7=0,0,(AD7-AE7-AF7-AG7-AH7-AI7-AJ7))</f>
        <v>0</v>
      </c>
      <c r="AL7" s="1378"/>
      <c r="AM7" s="1378"/>
      <c r="AN7" s="1378"/>
      <c r="AO7" s="1379">
        <f>SUM(AL7:AN7)</f>
        <v>0</v>
      </c>
      <c r="AP7" s="1380"/>
      <c r="AQ7" s="1381">
        <f>AK7+AO7+AP7</f>
        <v>0</v>
      </c>
      <c r="AR7" s="1377"/>
      <c r="AS7" s="1482"/>
      <c r="AT7" s="906">
        <f>COUNTIF(E7:K7,"L")</f>
        <v>0</v>
      </c>
      <c r="AU7" s="906">
        <f>COUNTIF(E7:K7,"V")</f>
        <v>0</v>
      </c>
      <c r="AV7" s="906">
        <f>COUNTIF(E7:K7,"RM")</f>
        <v>0</v>
      </c>
      <c r="AW7" s="906">
        <f>COUNTIF(E7:K7,"F")</f>
        <v>0</v>
      </c>
    </row>
    <row r="8" spans="1:49" ht="60" customHeight="1">
      <c r="A8" s="1383">
        <v>2</v>
      </c>
      <c r="B8" s="1382" t="s">
        <v>84</v>
      </c>
      <c r="C8" s="1369"/>
      <c r="D8" s="1383">
        <v>521001</v>
      </c>
      <c r="E8" s="1383"/>
      <c r="F8" s="1383"/>
      <c r="G8" s="1383"/>
      <c r="H8" s="1383"/>
      <c r="I8" s="1383"/>
      <c r="J8" s="1383"/>
      <c r="K8" s="1383"/>
      <c r="L8" s="1383">
        <f t="shared" si="0"/>
        <v>0</v>
      </c>
      <c r="M8" s="1369">
        <f t="shared" si="1"/>
        <v>0</v>
      </c>
      <c r="N8" s="1384"/>
      <c r="O8" s="1369">
        <f t="shared" ref="O8:O40" si="13">COUNTIF(E8:K8,"RM") + COUNTIF(E8:K8,"V") + COUNTIF(E8:K8,"F")</f>
        <v>0</v>
      </c>
      <c r="P8" s="1369">
        <f>IF(O8="",0,O8*C8)</f>
        <v>0</v>
      </c>
      <c r="Q8" s="1385"/>
      <c r="R8" s="1369">
        <f t="shared" si="2"/>
        <v>0</v>
      </c>
      <c r="S8" s="1386"/>
      <c r="T8" s="1369">
        <f t="shared" si="3"/>
        <v>0</v>
      </c>
      <c r="U8" s="1369">
        <f t="shared" ref="U7:U40" si="14">IF((L8+O8)=0,0,(M8+N8+P8+R8+T8))</f>
        <v>0</v>
      </c>
      <c r="V8" s="1387"/>
      <c r="W8" s="1369">
        <f t="shared" si="4"/>
        <v>0</v>
      </c>
      <c r="X8" s="1369">
        <f t="shared" ref="X8:X40" si="15">COUNTIF(K8,"1")</f>
        <v>0</v>
      </c>
      <c r="Y8" s="1369">
        <f t="shared" ref="Y8:Y40" si="16">IF((L8+O8)=0,0,U8/(L8+O8)*X8*1.75)</f>
        <v>0</v>
      </c>
      <c r="Z8" s="1369">
        <f t="shared" si="5"/>
        <v>0</v>
      </c>
      <c r="AA8" s="1369">
        <f t="shared" si="6"/>
        <v>0</v>
      </c>
      <c r="AB8" s="1369">
        <f t="shared" ref="AB8:AB40" si="17">COUNTIF(E8:K8,"L")</f>
        <v>0</v>
      </c>
      <c r="AC8" s="1369">
        <f t="shared" si="7"/>
        <v>0</v>
      </c>
      <c r="AD8" s="1369">
        <f t="shared" si="8"/>
        <v>0</v>
      </c>
      <c r="AE8" s="1369">
        <f t="shared" si="9"/>
        <v>0</v>
      </c>
      <c r="AF8" s="1369">
        <f t="shared" si="10"/>
        <v>0</v>
      </c>
      <c r="AG8" s="1388"/>
      <c r="AH8" s="1389"/>
      <c r="AI8" s="1388">
        <f t="shared" si="11"/>
        <v>0</v>
      </c>
      <c r="AJ8" s="1390"/>
      <c r="AK8" s="1381">
        <f t="shared" si="12"/>
        <v>0</v>
      </c>
      <c r="AL8" s="1381"/>
      <c r="AM8" s="1381"/>
      <c r="AN8" s="1381"/>
      <c r="AO8" s="1379">
        <f t="shared" ref="AO8:AO40" si="18">SUM(AL8:AN8)</f>
        <v>0</v>
      </c>
      <c r="AP8" s="1391"/>
      <c r="AQ8" s="1381">
        <f>AK8+AO8+AP8</f>
        <v>0</v>
      </c>
      <c r="AR8" s="1390"/>
      <c r="AS8" s="907"/>
      <c r="AT8" s="906">
        <f>COUNTIF(E8:K8,"L")</f>
        <v>0</v>
      </c>
      <c r="AU8" s="906">
        <f>COUNTIF(E8:K8,"V")</f>
        <v>0</v>
      </c>
      <c r="AV8" s="906">
        <f>COUNTIF(E8:K8,"RM")</f>
        <v>0</v>
      </c>
      <c r="AW8" s="906">
        <f>COUNTIF(E8:K8,"F")</f>
        <v>0</v>
      </c>
    </row>
    <row r="9" spans="1:49" ht="60" customHeight="1">
      <c r="A9" s="1383">
        <v>3</v>
      </c>
      <c r="B9" s="1382" t="s">
        <v>49</v>
      </c>
      <c r="C9" s="1369"/>
      <c r="D9" s="1383">
        <v>521001</v>
      </c>
      <c r="E9" s="1383"/>
      <c r="F9" s="1383"/>
      <c r="G9" s="1383"/>
      <c r="H9" s="1383"/>
      <c r="I9" s="1383"/>
      <c r="J9" s="1383"/>
      <c r="K9" s="1383"/>
      <c r="L9" s="1383">
        <f t="shared" si="0"/>
        <v>0</v>
      </c>
      <c r="M9" s="1369">
        <v>0</v>
      </c>
      <c r="N9" s="1384"/>
      <c r="O9" s="1369">
        <f t="shared" si="13"/>
        <v>0</v>
      </c>
      <c r="P9" s="1369">
        <f>IF(O9="",0,O9*C9)</f>
        <v>0</v>
      </c>
      <c r="Q9" s="1385"/>
      <c r="R9" s="1369">
        <f t="shared" si="2"/>
        <v>0</v>
      </c>
      <c r="S9" s="1386"/>
      <c r="T9" s="1369">
        <f t="shared" si="3"/>
        <v>0</v>
      </c>
      <c r="U9" s="1369">
        <f t="shared" si="14"/>
        <v>0</v>
      </c>
      <c r="V9" s="1387"/>
      <c r="W9" s="1369">
        <f t="shared" si="4"/>
        <v>0</v>
      </c>
      <c r="X9" s="1369">
        <f t="shared" si="15"/>
        <v>0</v>
      </c>
      <c r="Y9" s="1369">
        <f t="shared" si="16"/>
        <v>0</v>
      </c>
      <c r="Z9" s="1369">
        <f t="shared" si="5"/>
        <v>0</v>
      </c>
      <c r="AA9" s="1369">
        <f t="shared" si="6"/>
        <v>0</v>
      </c>
      <c r="AB9" s="1369">
        <f t="shared" si="17"/>
        <v>0</v>
      </c>
      <c r="AC9" s="1369">
        <f t="shared" si="7"/>
        <v>0</v>
      </c>
      <c r="AD9" s="1369">
        <f t="shared" si="8"/>
        <v>0</v>
      </c>
      <c r="AE9" s="1369">
        <f t="shared" si="9"/>
        <v>0</v>
      </c>
      <c r="AF9" s="1369">
        <f t="shared" si="10"/>
        <v>0</v>
      </c>
      <c r="AG9" s="1388"/>
      <c r="AH9" s="1389"/>
      <c r="AI9" s="1388">
        <f t="shared" si="11"/>
        <v>0</v>
      </c>
      <c r="AJ9" s="1390"/>
      <c r="AK9" s="1381">
        <f t="shared" si="12"/>
        <v>0</v>
      </c>
      <c r="AL9" s="1381"/>
      <c r="AM9" s="1381"/>
      <c r="AN9" s="1381"/>
      <c r="AO9" s="1379">
        <f t="shared" si="18"/>
        <v>0</v>
      </c>
      <c r="AP9" s="1391"/>
      <c r="AQ9" s="1381">
        <f>AK9+AO9+AP9</f>
        <v>0</v>
      </c>
      <c r="AR9" s="1390"/>
      <c r="AS9" s="907"/>
      <c r="AT9" s="906">
        <f t="shared" ref="AT9:AT40" si="19">COUNTIF(E9:K9,"L")</f>
        <v>0</v>
      </c>
      <c r="AU9" s="906">
        <f t="shared" ref="AU9:AU40" si="20">COUNTIF(E9:K9,"V")</f>
        <v>0</v>
      </c>
      <c r="AV9" s="906">
        <f t="shared" ref="AV9:AV40" si="21">COUNTIF(E9:K9,"RM")</f>
        <v>0</v>
      </c>
      <c r="AW9" s="906">
        <f t="shared" ref="AW9:AW40" si="22">COUNTIF(E9:K9,"F")</f>
        <v>0</v>
      </c>
    </row>
    <row r="10" spans="1:49" ht="60" customHeight="1">
      <c r="A10" s="1383">
        <v>4</v>
      </c>
      <c r="B10" s="1382" t="s">
        <v>63</v>
      </c>
      <c r="C10" s="1369"/>
      <c r="D10" s="1383">
        <v>521001</v>
      </c>
      <c r="E10" s="1383"/>
      <c r="F10" s="1383"/>
      <c r="G10" s="1383"/>
      <c r="H10" s="1383"/>
      <c r="I10" s="1383"/>
      <c r="J10" s="1383"/>
      <c r="K10" s="1383"/>
      <c r="L10" s="1383">
        <f t="shared" si="0"/>
        <v>0</v>
      </c>
      <c r="M10" s="1369">
        <f t="shared" si="1"/>
        <v>0</v>
      </c>
      <c r="N10" s="1384"/>
      <c r="O10" s="1369">
        <f t="shared" si="13"/>
        <v>0</v>
      </c>
      <c r="P10" s="1369"/>
      <c r="Q10" s="1385"/>
      <c r="R10" s="1369">
        <f t="shared" si="2"/>
        <v>0</v>
      </c>
      <c r="S10" s="1386"/>
      <c r="T10" s="1369">
        <f t="shared" si="3"/>
        <v>0</v>
      </c>
      <c r="U10" s="1369">
        <f t="shared" si="14"/>
        <v>0</v>
      </c>
      <c r="V10" s="1387"/>
      <c r="W10" s="1369">
        <f t="shared" si="4"/>
        <v>0</v>
      </c>
      <c r="X10" s="1369">
        <f t="shared" si="15"/>
        <v>0</v>
      </c>
      <c r="Y10" s="1369">
        <f t="shared" si="16"/>
        <v>0</v>
      </c>
      <c r="Z10" s="1369">
        <f t="shared" si="5"/>
        <v>0</v>
      </c>
      <c r="AA10" s="1369">
        <f t="shared" si="6"/>
        <v>0</v>
      </c>
      <c r="AB10" s="1369">
        <f t="shared" si="17"/>
        <v>0</v>
      </c>
      <c r="AC10" s="1369">
        <f t="shared" si="7"/>
        <v>0</v>
      </c>
      <c r="AD10" s="1369">
        <f t="shared" si="8"/>
        <v>0</v>
      </c>
      <c r="AE10" s="1369">
        <f t="shared" si="9"/>
        <v>0</v>
      </c>
      <c r="AF10" s="1369">
        <f t="shared" si="10"/>
        <v>0</v>
      </c>
      <c r="AG10" s="1388"/>
      <c r="AH10" s="1389"/>
      <c r="AI10" s="1388">
        <f t="shared" si="11"/>
        <v>0</v>
      </c>
      <c r="AJ10" s="1390"/>
      <c r="AK10" s="1381">
        <f t="shared" si="12"/>
        <v>0</v>
      </c>
      <c r="AL10" s="1381"/>
      <c r="AM10" s="1381"/>
      <c r="AN10" s="1381"/>
      <c r="AO10" s="1379">
        <f t="shared" si="18"/>
        <v>0</v>
      </c>
      <c r="AP10" s="1391"/>
      <c r="AQ10" s="1381">
        <f t="shared" ref="AQ9:AQ38" si="23">AK10+AO10+AP10</f>
        <v>0</v>
      </c>
      <c r="AR10" s="1390"/>
      <c r="AS10" s="907"/>
      <c r="AT10" s="906">
        <f t="shared" si="19"/>
        <v>0</v>
      </c>
      <c r="AU10" s="906">
        <f t="shared" si="20"/>
        <v>0</v>
      </c>
      <c r="AV10" s="906">
        <f t="shared" si="21"/>
        <v>0</v>
      </c>
      <c r="AW10" s="906">
        <f t="shared" si="22"/>
        <v>0</v>
      </c>
    </row>
    <row r="11" spans="1:49" ht="60" customHeight="1">
      <c r="A11" s="1383">
        <v>5</v>
      </c>
      <c r="B11" s="1382" t="s">
        <v>40</v>
      </c>
      <c r="C11" s="1392"/>
      <c r="D11" s="1383">
        <v>611010</v>
      </c>
      <c r="E11" s="1383"/>
      <c r="F11" s="1383"/>
      <c r="G11" s="1383"/>
      <c r="H11" s="1383"/>
      <c r="I11" s="1383"/>
      <c r="J11" s="1383"/>
      <c r="K11" s="1383"/>
      <c r="L11" s="1383">
        <f t="shared" si="0"/>
        <v>0</v>
      </c>
      <c r="M11" s="1369">
        <f t="shared" si="1"/>
        <v>0</v>
      </c>
      <c r="N11" s="1384"/>
      <c r="O11" s="1369">
        <f t="shared" si="13"/>
        <v>0</v>
      </c>
      <c r="P11" s="1369">
        <f>IF(O11="",0,O11*C11)</f>
        <v>0</v>
      </c>
      <c r="Q11" s="1385"/>
      <c r="R11" s="1369">
        <f t="shared" si="2"/>
        <v>0</v>
      </c>
      <c r="S11" s="1386"/>
      <c r="T11" s="1369">
        <f t="shared" si="3"/>
        <v>0</v>
      </c>
      <c r="U11" s="1369">
        <f t="shared" si="14"/>
        <v>0</v>
      </c>
      <c r="V11" s="1387"/>
      <c r="W11" s="1369">
        <f t="shared" si="4"/>
        <v>0</v>
      </c>
      <c r="X11" s="1369">
        <f t="shared" si="15"/>
        <v>0</v>
      </c>
      <c r="Y11" s="1369">
        <f t="shared" si="16"/>
        <v>0</v>
      </c>
      <c r="Z11" s="1369">
        <f t="shared" si="5"/>
        <v>0</v>
      </c>
      <c r="AA11" s="1369">
        <f t="shared" si="6"/>
        <v>0</v>
      </c>
      <c r="AB11" s="1369">
        <f t="shared" si="17"/>
        <v>0</v>
      </c>
      <c r="AC11" s="1369">
        <f t="shared" si="7"/>
        <v>0</v>
      </c>
      <c r="AD11" s="1369">
        <f t="shared" si="8"/>
        <v>0</v>
      </c>
      <c r="AE11" s="1369">
        <f t="shared" si="9"/>
        <v>0</v>
      </c>
      <c r="AF11" s="1369">
        <f t="shared" si="10"/>
        <v>0</v>
      </c>
      <c r="AG11" s="1388"/>
      <c r="AH11" s="1388"/>
      <c r="AI11" s="1388">
        <f t="shared" si="11"/>
        <v>0</v>
      </c>
      <c r="AJ11" s="1390"/>
      <c r="AK11" s="1381">
        <f t="shared" si="12"/>
        <v>0</v>
      </c>
      <c r="AL11" s="1381"/>
      <c r="AM11" s="1381"/>
      <c r="AN11" s="1381"/>
      <c r="AO11" s="1379">
        <f t="shared" si="18"/>
        <v>0</v>
      </c>
      <c r="AP11" s="1391"/>
      <c r="AQ11" s="1381">
        <f t="shared" si="23"/>
        <v>0</v>
      </c>
      <c r="AR11" s="1390"/>
      <c r="AS11" s="907"/>
      <c r="AT11" s="906">
        <f t="shared" si="19"/>
        <v>0</v>
      </c>
      <c r="AU11" s="906">
        <f t="shared" si="20"/>
        <v>0</v>
      </c>
      <c r="AV11" s="906">
        <f t="shared" si="21"/>
        <v>0</v>
      </c>
      <c r="AW11" s="906">
        <f t="shared" si="22"/>
        <v>0</v>
      </c>
    </row>
    <row r="12" spans="1:49" ht="60" customHeight="1">
      <c r="A12" s="1383">
        <v>6</v>
      </c>
      <c r="B12" s="1382" t="s">
        <v>88</v>
      </c>
      <c r="C12" s="1383"/>
      <c r="D12" s="1383">
        <v>611010</v>
      </c>
      <c r="E12" s="1383"/>
      <c r="F12" s="1383"/>
      <c r="G12" s="1383"/>
      <c r="H12" s="1383"/>
      <c r="I12" s="1383"/>
      <c r="J12" s="1383"/>
      <c r="K12" s="1383"/>
      <c r="L12" s="1383">
        <f t="shared" si="0"/>
        <v>0</v>
      </c>
      <c r="M12" s="1369">
        <f t="shared" si="1"/>
        <v>0</v>
      </c>
      <c r="N12" s="1384"/>
      <c r="O12" s="1369">
        <f t="shared" si="13"/>
        <v>0</v>
      </c>
      <c r="P12" s="1369">
        <f>IF(O12="",0,O12*C12)</f>
        <v>0</v>
      </c>
      <c r="Q12" s="1385"/>
      <c r="R12" s="1369">
        <f t="shared" si="2"/>
        <v>0</v>
      </c>
      <c r="S12" s="1386"/>
      <c r="T12" s="1369">
        <f t="shared" si="3"/>
        <v>0</v>
      </c>
      <c r="U12" s="1369">
        <f t="shared" si="14"/>
        <v>0</v>
      </c>
      <c r="V12" s="1387"/>
      <c r="W12" s="1369">
        <f>IF((L12+O12)=0,0,U12/(L12+O12)*V12*2)</f>
        <v>0</v>
      </c>
      <c r="X12" s="1369">
        <f t="shared" si="15"/>
        <v>0</v>
      </c>
      <c r="Y12" s="1369">
        <f t="shared" si="16"/>
        <v>0</v>
      </c>
      <c r="Z12" s="1369">
        <f t="shared" si="5"/>
        <v>0</v>
      </c>
      <c r="AA12" s="1369">
        <f t="shared" si="6"/>
        <v>0</v>
      </c>
      <c r="AB12" s="1369">
        <f t="shared" si="17"/>
        <v>0</v>
      </c>
      <c r="AC12" s="1369">
        <f t="shared" si="7"/>
        <v>0</v>
      </c>
      <c r="AD12" s="1369">
        <f t="shared" si="8"/>
        <v>0</v>
      </c>
      <c r="AE12" s="1369">
        <f t="shared" si="9"/>
        <v>0</v>
      </c>
      <c r="AF12" s="1369">
        <f t="shared" si="10"/>
        <v>0</v>
      </c>
      <c r="AG12" s="1388"/>
      <c r="AH12" s="1388"/>
      <c r="AI12" s="1388">
        <f t="shared" si="11"/>
        <v>0</v>
      </c>
      <c r="AJ12" s="1390"/>
      <c r="AK12" s="1381">
        <f t="shared" si="12"/>
        <v>0</v>
      </c>
      <c r="AL12" s="1381"/>
      <c r="AM12" s="1381"/>
      <c r="AN12" s="1381"/>
      <c r="AO12" s="1379">
        <f t="shared" si="18"/>
        <v>0</v>
      </c>
      <c r="AP12" s="1391"/>
      <c r="AQ12" s="1381">
        <f t="shared" si="23"/>
        <v>0</v>
      </c>
      <c r="AR12" s="1390"/>
      <c r="AS12" s="907"/>
      <c r="AT12" s="906">
        <f t="shared" si="19"/>
        <v>0</v>
      </c>
      <c r="AU12" s="906">
        <f t="shared" si="20"/>
        <v>0</v>
      </c>
      <c r="AV12" s="906">
        <f t="shared" si="21"/>
        <v>0</v>
      </c>
      <c r="AW12" s="906">
        <f t="shared" si="22"/>
        <v>0</v>
      </c>
    </row>
    <row r="13" spans="1:49" ht="60" customHeight="1">
      <c r="A13" s="1383">
        <v>7</v>
      </c>
      <c r="B13" s="1382" t="s">
        <v>72</v>
      </c>
      <c r="C13" s="1383"/>
      <c r="D13" s="1383">
        <v>611010</v>
      </c>
      <c r="E13" s="1383"/>
      <c r="F13" s="1383"/>
      <c r="G13" s="1383"/>
      <c r="H13" s="1383"/>
      <c r="I13" s="1383"/>
      <c r="J13" s="1383"/>
      <c r="K13" s="1383"/>
      <c r="L13" s="1383">
        <f t="shared" si="0"/>
        <v>0</v>
      </c>
      <c r="M13" s="1369">
        <f t="shared" si="1"/>
        <v>0</v>
      </c>
      <c r="N13" s="1384"/>
      <c r="O13" s="1369">
        <f t="shared" si="13"/>
        <v>0</v>
      </c>
      <c r="P13" s="1369">
        <f>IF(O13="",0,O13*C13)</f>
        <v>0</v>
      </c>
      <c r="Q13" s="1385"/>
      <c r="R13" s="1369">
        <f t="shared" si="2"/>
        <v>0</v>
      </c>
      <c r="S13" s="1386"/>
      <c r="T13" s="1369">
        <f t="shared" si="3"/>
        <v>0</v>
      </c>
      <c r="U13" s="1369">
        <f t="shared" si="14"/>
        <v>0</v>
      </c>
      <c r="V13" s="1387"/>
      <c r="W13" s="1369">
        <f t="shared" si="4"/>
        <v>0</v>
      </c>
      <c r="X13" s="1369">
        <f t="shared" si="15"/>
        <v>0</v>
      </c>
      <c r="Y13" s="1369">
        <f t="shared" si="16"/>
        <v>0</v>
      </c>
      <c r="Z13" s="1369">
        <f t="shared" si="5"/>
        <v>0</v>
      </c>
      <c r="AA13" s="1369">
        <f t="shared" si="6"/>
        <v>0</v>
      </c>
      <c r="AB13" s="1369">
        <f t="shared" si="17"/>
        <v>0</v>
      </c>
      <c r="AC13" s="1369">
        <f t="shared" si="7"/>
        <v>0</v>
      </c>
      <c r="AD13" s="1369">
        <f t="shared" si="8"/>
        <v>0</v>
      </c>
      <c r="AE13" s="1369">
        <f t="shared" si="9"/>
        <v>0</v>
      </c>
      <c r="AF13" s="1369">
        <f t="shared" si="10"/>
        <v>0</v>
      </c>
      <c r="AG13" s="1388"/>
      <c r="AH13" s="1388"/>
      <c r="AI13" s="1388">
        <f t="shared" si="11"/>
        <v>0</v>
      </c>
      <c r="AJ13" s="1390"/>
      <c r="AK13" s="1381">
        <f t="shared" si="12"/>
        <v>0</v>
      </c>
      <c r="AL13" s="1381"/>
      <c r="AM13" s="1381"/>
      <c r="AN13" s="1381"/>
      <c r="AO13" s="1379">
        <f t="shared" si="18"/>
        <v>0</v>
      </c>
      <c r="AP13" s="1391"/>
      <c r="AQ13" s="1381">
        <f t="shared" si="23"/>
        <v>0</v>
      </c>
      <c r="AR13" s="1390"/>
      <c r="AS13" s="907"/>
      <c r="AT13" s="906">
        <f t="shared" si="19"/>
        <v>0</v>
      </c>
      <c r="AU13" s="906">
        <f t="shared" si="20"/>
        <v>0</v>
      </c>
      <c r="AV13" s="906">
        <f t="shared" si="21"/>
        <v>0</v>
      </c>
      <c r="AW13" s="906">
        <f t="shared" si="22"/>
        <v>0</v>
      </c>
    </row>
    <row r="14" spans="1:49" ht="60" customHeight="1">
      <c r="A14" s="1383">
        <v>8</v>
      </c>
      <c r="B14" s="1382" t="s">
        <v>73</v>
      </c>
      <c r="C14" s="1383"/>
      <c r="D14" s="1383">
        <v>611010</v>
      </c>
      <c r="E14" s="1383"/>
      <c r="F14" s="1383"/>
      <c r="G14" s="1383"/>
      <c r="H14" s="1383"/>
      <c r="I14" s="1383"/>
      <c r="J14" s="1383"/>
      <c r="K14" s="1383"/>
      <c r="L14" s="1383">
        <f t="shared" si="0"/>
        <v>0</v>
      </c>
      <c r="M14" s="1369">
        <f t="shared" si="1"/>
        <v>0</v>
      </c>
      <c r="N14" s="1384"/>
      <c r="O14" s="1369">
        <f t="shared" si="13"/>
        <v>0</v>
      </c>
      <c r="P14" s="1369">
        <f t="shared" ref="P14:P39" si="24">IF(O14="",0,O14*C14)</f>
        <v>0</v>
      </c>
      <c r="Q14" s="1385"/>
      <c r="R14" s="1369">
        <f t="shared" si="2"/>
        <v>0</v>
      </c>
      <c r="S14" s="1386"/>
      <c r="T14" s="1369">
        <f t="shared" si="3"/>
        <v>0</v>
      </c>
      <c r="U14" s="1369">
        <f t="shared" si="14"/>
        <v>0</v>
      </c>
      <c r="V14" s="1387"/>
      <c r="W14" s="1369">
        <f>IF((L14+O14)=0,0,U14/(L14+O14)*V14*2)</f>
        <v>0</v>
      </c>
      <c r="X14" s="1369">
        <f t="shared" si="15"/>
        <v>0</v>
      </c>
      <c r="Y14" s="1369">
        <f t="shared" si="16"/>
        <v>0</v>
      </c>
      <c r="Z14" s="1369">
        <f t="shared" si="5"/>
        <v>0</v>
      </c>
      <c r="AA14" s="1369">
        <f t="shared" si="6"/>
        <v>0</v>
      </c>
      <c r="AB14" s="1369">
        <f t="shared" si="17"/>
        <v>0</v>
      </c>
      <c r="AC14" s="1369">
        <f t="shared" si="7"/>
        <v>0</v>
      </c>
      <c r="AD14" s="1369">
        <f t="shared" si="8"/>
        <v>0</v>
      </c>
      <c r="AE14" s="1369">
        <f t="shared" si="9"/>
        <v>0</v>
      </c>
      <c r="AF14" s="1369">
        <f t="shared" si="10"/>
        <v>0</v>
      </c>
      <c r="AG14" s="1388"/>
      <c r="AH14" s="1389"/>
      <c r="AI14" s="1388">
        <f t="shared" si="11"/>
        <v>0</v>
      </c>
      <c r="AJ14" s="1390"/>
      <c r="AK14" s="1381">
        <f>IF(AD14=0,0,(AD14-AE14-AF14-AG14-AH14-AI14-AJ14))</f>
        <v>0</v>
      </c>
      <c r="AL14" s="1381"/>
      <c r="AM14" s="1381"/>
      <c r="AN14" s="1381"/>
      <c r="AO14" s="1379">
        <f t="shared" si="18"/>
        <v>0</v>
      </c>
      <c r="AP14" s="1391"/>
      <c r="AQ14" s="1381">
        <f t="shared" si="23"/>
        <v>0</v>
      </c>
      <c r="AR14" s="1390"/>
      <c r="AS14" s="907"/>
      <c r="AT14" s="906">
        <f t="shared" si="19"/>
        <v>0</v>
      </c>
      <c r="AU14" s="906">
        <f t="shared" si="20"/>
        <v>0</v>
      </c>
      <c r="AV14" s="906">
        <f t="shared" si="21"/>
        <v>0</v>
      </c>
      <c r="AW14" s="906">
        <f t="shared" si="22"/>
        <v>0</v>
      </c>
    </row>
    <row r="15" spans="1:49" ht="60" customHeight="1">
      <c r="A15" s="1383">
        <v>9</v>
      </c>
      <c r="B15" s="1382" t="s">
        <v>56</v>
      </c>
      <c r="C15" s="1383"/>
      <c r="D15" s="1383">
        <v>611010</v>
      </c>
      <c r="E15" s="1383"/>
      <c r="F15" s="1383"/>
      <c r="G15" s="1383"/>
      <c r="H15" s="1383"/>
      <c r="I15" s="1383"/>
      <c r="J15" s="1383"/>
      <c r="K15" s="1383"/>
      <c r="L15" s="1383">
        <f t="shared" si="0"/>
        <v>0</v>
      </c>
      <c r="M15" s="1369">
        <f t="shared" si="1"/>
        <v>0</v>
      </c>
      <c r="N15" s="1384"/>
      <c r="O15" s="1369">
        <f t="shared" si="13"/>
        <v>0</v>
      </c>
      <c r="P15" s="1369">
        <f t="shared" si="24"/>
        <v>0</v>
      </c>
      <c r="Q15" s="1385"/>
      <c r="R15" s="1369">
        <f t="shared" si="2"/>
        <v>0</v>
      </c>
      <c r="S15" s="1386"/>
      <c r="T15" s="1369">
        <f t="shared" si="3"/>
        <v>0</v>
      </c>
      <c r="U15" s="1369">
        <f t="shared" si="14"/>
        <v>0</v>
      </c>
      <c r="V15" s="1387"/>
      <c r="W15" s="1369">
        <v>0</v>
      </c>
      <c r="X15" s="1369">
        <f t="shared" si="15"/>
        <v>0</v>
      </c>
      <c r="Y15" s="1369">
        <f t="shared" si="16"/>
        <v>0</v>
      </c>
      <c r="Z15" s="1369">
        <f t="shared" si="5"/>
        <v>0</v>
      </c>
      <c r="AA15" s="1369">
        <f t="shared" si="6"/>
        <v>0</v>
      </c>
      <c r="AB15" s="1369">
        <f t="shared" si="17"/>
        <v>0</v>
      </c>
      <c r="AC15" s="1369">
        <f t="shared" si="7"/>
        <v>0</v>
      </c>
      <c r="AD15" s="1369">
        <f t="shared" si="8"/>
        <v>0</v>
      </c>
      <c r="AE15" s="1369">
        <f t="shared" si="9"/>
        <v>0</v>
      </c>
      <c r="AF15" s="1369">
        <f t="shared" si="10"/>
        <v>0</v>
      </c>
      <c r="AG15" s="1388"/>
      <c r="AH15" s="1389"/>
      <c r="AI15" s="1388">
        <f t="shared" si="11"/>
        <v>0</v>
      </c>
      <c r="AJ15" s="1390"/>
      <c r="AK15" s="1381">
        <f>IF(AD15=0,0,(AD15-AE15-AF15-AG15-AH15-AI15-AJ15))</f>
        <v>0</v>
      </c>
      <c r="AL15" s="1381"/>
      <c r="AM15" s="1381"/>
      <c r="AN15" s="1381"/>
      <c r="AO15" s="1379">
        <f t="shared" si="18"/>
        <v>0</v>
      </c>
      <c r="AP15" s="1391"/>
      <c r="AQ15" s="1381">
        <f t="shared" si="23"/>
        <v>0</v>
      </c>
      <c r="AR15" s="1390"/>
      <c r="AS15" s="907"/>
      <c r="AT15" s="906">
        <f t="shared" si="19"/>
        <v>0</v>
      </c>
      <c r="AU15" s="906">
        <f t="shared" si="20"/>
        <v>0</v>
      </c>
      <c r="AV15" s="906">
        <f t="shared" si="21"/>
        <v>0</v>
      </c>
      <c r="AW15" s="906">
        <f t="shared" si="22"/>
        <v>0</v>
      </c>
    </row>
    <row r="16" spans="1:49" ht="60" customHeight="1">
      <c r="A16" s="1383">
        <v>10</v>
      </c>
      <c r="B16" s="1382" t="s">
        <v>77</v>
      </c>
      <c r="C16" s="1383"/>
      <c r="D16" s="1383">
        <v>521001</v>
      </c>
      <c r="E16" s="1383"/>
      <c r="F16" s="1383"/>
      <c r="G16" s="1383"/>
      <c r="H16" s="1383"/>
      <c r="I16" s="1383"/>
      <c r="J16" s="1383"/>
      <c r="K16" s="1383"/>
      <c r="L16" s="1383">
        <f t="shared" si="0"/>
        <v>0</v>
      </c>
      <c r="M16" s="1369">
        <f t="shared" si="1"/>
        <v>0</v>
      </c>
      <c r="N16" s="1384"/>
      <c r="O16" s="1369">
        <f t="shared" si="13"/>
        <v>0</v>
      </c>
      <c r="P16" s="1369">
        <f t="shared" si="24"/>
        <v>0</v>
      </c>
      <c r="Q16" s="1385"/>
      <c r="R16" s="1369">
        <f t="shared" si="2"/>
        <v>0</v>
      </c>
      <c r="S16" s="1386"/>
      <c r="T16" s="1369">
        <f t="shared" si="3"/>
        <v>0</v>
      </c>
      <c r="U16" s="1369">
        <f t="shared" si="14"/>
        <v>0</v>
      </c>
      <c r="V16" s="1387"/>
      <c r="W16" s="1369">
        <f t="shared" ref="W16:W36" si="25">IF((L16+O16)=0,0,U16/(L16+O16)*V16*2)</f>
        <v>0</v>
      </c>
      <c r="X16" s="1369">
        <f t="shared" si="15"/>
        <v>0</v>
      </c>
      <c r="Y16" s="1369">
        <f t="shared" si="16"/>
        <v>0</v>
      </c>
      <c r="Z16" s="1369">
        <f t="shared" si="5"/>
        <v>0</v>
      </c>
      <c r="AA16" s="1369">
        <f t="shared" si="6"/>
        <v>0</v>
      </c>
      <c r="AB16" s="1369">
        <f t="shared" si="17"/>
        <v>0</v>
      </c>
      <c r="AC16" s="1369">
        <f t="shared" si="7"/>
        <v>0</v>
      </c>
      <c r="AD16" s="1369">
        <f t="shared" si="8"/>
        <v>0</v>
      </c>
      <c r="AE16" s="1369">
        <f t="shared" si="9"/>
        <v>0</v>
      </c>
      <c r="AF16" s="1369">
        <f t="shared" si="10"/>
        <v>0</v>
      </c>
      <c r="AG16" s="1388"/>
      <c r="AH16" s="1389"/>
      <c r="AI16" s="1388">
        <f t="shared" si="11"/>
        <v>0</v>
      </c>
      <c r="AJ16" s="1390"/>
      <c r="AK16" s="1381">
        <f>IF(AD16=0,0,(AD16-AE16-AF16-AG16-AH16-AI16-AJ16))</f>
        <v>0</v>
      </c>
      <c r="AL16" s="1381"/>
      <c r="AM16" s="1381"/>
      <c r="AN16" s="1381"/>
      <c r="AO16" s="1379">
        <f t="shared" si="18"/>
        <v>0</v>
      </c>
      <c r="AP16" s="1391"/>
      <c r="AQ16" s="1381">
        <f t="shared" si="23"/>
        <v>0</v>
      </c>
      <c r="AR16" s="1390"/>
      <c r="AS16" s="907"/>
      <c r="AT16" s="906">
        <f t="shared" si="19"/>
        <v>0</v>
      </c>
      <c r="AU16" s="906">
        <f t="shared" si="20"/>
        <v>0</v>
      </c>
      <c r="AV16" s="906">
        <f t="shared" si="21"/>
        <v>0</v>
      </c>
      <c r="AW16" s="906">
        <f t="shared" si="22"/>
        <v>0</v>
      </c>
    </row>
    <row r="17" spans="1:49" ht="60" customHeight="1">
      <c r="A17" s="1383">
        <v>11</v>
      </c>
      <c r="B17" s="1368" t="s">
        <v>41</v>
      </c>
      <c r="C17" s="1383"/>
      <c r="D17" s="1383">
        <v>521001</v>
      </c>
      <c r="E17" s="1383"/>
      <c r="F17" s="1383"/>
      <c r="G17" s="1383"/>
      <c r="H17" s="1383"/>
      <c r="I17" s="1383"/>
      <c r="J17" s="1383"/>
      <c r="K17" s="1383"/>
      <c r="L17" s="1383">
        <f t="shared" si="0"/>
        <v>0</v>
      </c>
      <c r="M17" s="1369">
        <f t="shared" si="1"/>
        <v>0</v>
      </c>
      <c r="N17" s="1384"/>
      <c r="O17" s="1369">
        <f t="shared" si="13"/>
        <v>0</v>
      </c>
      <c r="P17" s="1369">
        <f t="shared" si="24"/>
        <v>0</v>
      </c>
      <c r="Q17" s="1385"/>
      <c r="R17" s="1369">
        <f t="shared" si="2"/>
        <v>0</v>
      </c>
      <c r="S17" s="1386"/>
      <c r="T17" s="1369">
        <f t="shared" si="3"/>
        <v>0</v>
      </c>
      <c r="U17" s="1369">
        <f t="shared" si="14"/>
        <v>0</v>
      </c>
      <c r="V17" s="1387"/>
      <c r="W17" s="1369">
        <f t="shared" si="25"/>
        <v>0</v>
      </c>
      <c r="X17" s="1369">
        <f t="shared" si="15"/>
        <v>0</v>
      </c>
      <c r="Y17" s="1369">
        <f t="shared" si="16"/>
        <v>0</v>
      </c>
      <c r="Z17" s="1369">
        <f t="shared" si="5"/>
        <v>0</v>
      </c>
      <c r="AA17" s="1369">
        <f t="shared" si="6"/>
        <v>0</v>
      </c>
      <c r="AB17" s="1369">
        <f t="shared" si="17"/>
        <v>0</v>
      </c>
      <c r="AC17" s="1369">
        <f t="shared" si="7"/>
        <v>0</v>
      </c>
      <c r="AD17" s="1369">
        <f t="shared" si="8"/>
        <v>0</v>
      </c>
      <c r="AE17" s="1369">
        <f t="shared" si="9"/>
        <v>0</v>
      </c>
      <c r="AF17" s="1369">
        <f t="shared" si="10"/>
        <v>0</v>
      </c>
      <c r="AG17" s="1388"/>
      <c r="AH17" s="1389"/>
      <c r="AI17" s="1388">
        <f t="shared" si="11"/>
        <v>0</v>
      </c>
      <c r="AJ17" s="1390"/>
      <c r="AK17" s="1381">
        <f>IF(AD17=0,0,(AD17-AE17-AF17-AG17-AH17-AI17-AJ17))</f>
        <v>0</v>
      </c>
      <c r="AL17" s="1381"/>
      <c r="AM17" s="1381"/>
      <c r="AN17" s="1381"/>
      <c r="AO17" s="1379">
        <f t="shared" si="18"/>
        <v>0</v>
      </c>
      <c r="AP17" s="1391"/>
      <c r="AQ17" s="1381">
        <f t="shared" si="23"/>
        <v>0</v>
      </c>
      <c r="AR17" s="1390"/>
      <c r="AS17" s="907"/>
      <c r="AT17" s="906">
        <f t="shared" si="19"/>
        <v>0</v>
      </c>
      <c r="AU17" s="906">
        <f t="shared" si="20"/>
        <v>0</v>
      </c>
      <c r="AV17" s="906">
        <f t="shared" si="21"/>
        <v>0</v>
      </c>
      <c r="AW17" s="906">
        <f t="shared" si="22"/>
        <v>0</v>
      </c>
    </row>
    <row r="18" spans="1:49" ht="60" customHeight="1">
      <c r="A18" s="1383">
        <v>12</v>
      </c>
      <c r="B18" s="1382" t="s">
        <v>42</v>
      </c>
      <c r="C18" s="1383"/>
      <c r="D18" s="1383">
        <v>521001</v>
      </c>
      <c r="E18" s="1383"/>
      <c r="F18" s="1383"/>
      <c r="G18" s="1383"/>
      <c r="H18" s="1383"/>
      <c r="I18" s="1383"/>
      <c r="J18" s="1383"/>
      <c r="K18" s="1383"/>
      <c r="L18" s="1383">
        <f t="shared" si="0"/>
        <v>0</v>
      </c>
      <c r="M18" s="1369">
        <f t="shared" si="1"/>
        <v>0</v>
      </c>
      <c r="N18" s="1393"/>
      <c r="O18" s="1369">
        <f t="shared" si="13"/>
        <v>0</v>
      </c>
      <c r="P18" s="1369">
        <f t="shared" si="24"/>
        <v>0</v>
      </c>
      <c r="Q18" s="1385"/>
      <c r="R18" s="1369">
        <f t="shared" si="2"/>
        <v>0</v>
      </c>
      <c r="S18" s="1386"/>
      <c r="T18" s="1369">
        <f t="shared" si="3"/>
        <v>0</v>
      </c>
      <c r="U18" s="1369">
        <f t="shared" si="14"/>
        <v>0</v>
      </c>
      <c r="V18" s="1387"/>
      <c r="W18" s="1369">
        <f t="shared" si="25"/>
        <v>0</v>
      </c>
      <c r="X18" s="1369">
        <f t="shared" si="15"/>
        <v>0</v>
      </c>
      <c r="Y18" s="1369">
        <f t="shared" si="16"/>
        <v>0</v>
      </c>
      <c r="Z18" s="1369">
        <f t="shared" si="5"/>
        <v>0</v>
      </c>
      <c r="AA18" s="1369">
        <f t="shared" si="6"/>
        <v>0</v>
      </c>
      <c r="AB18" s="1369">
        <f t="shared" si="17"/>
        <v>0</v>
      </c>
      <c r="AC18" s="1369">
        <f t="shared" si="7"/>
        <v>0</v>
      </c>
      <c r="AD18" s="1369">
        <f t="shared" si="8"/>
        <v>0</v>
      </c>
      <c r="AE18" s="1369">
        <f t="shared" si="9"/>
        <v>0</v>
      </c>
      <c r="AF18" s="1369">
        <f t="shared" si="10"/>
        <v>0</v>
      </c>
      <c r="AG18" s="1388"/>
      <c r="AH18" s="1388"/>
      <c r="AI18" s="1388">
        <f t="shared" si="11"/>
        <v>0</v>
      </c>
      <c r="AJ18" s="1390"/>
      <c r="AK18" s="1381">
        <f t="shared" ref="AK18:AK36" si="26">IF(AD18=0,0,(AD18-AE18-AF18-AG18-AH18-AI18-AJ18))</f>
        <v>0</v>
      </c>
      <c r="AL18" s="1381"/>
      <c r="AM18" s="1381"/>
      <c r="AN18" s="1381"/>
      <c r="AO18" s="1379">
        <f t="shared" si="18"/>
        <v>0</v>
      </c>
      <c r="AP18" s="1391"/>
      <c r="AQ18" s="1381">
        <f t="shared" si="23"/>
        <v>0</v>
      </c>
      <c r="AR18" s="1390"/>
      <c r="AS18" s="907"/>
      <c r="AT18" s="906">
        <f t="shared" si="19"/>
        <v>0</v>
      </c>
      <c r="AU18" s="906">
        <f t="shared" si="20"/>
        <v>0</v>
      </c>
      <c r="AV18" s="906">
        <f t="shared" si="21"/>
        <v>0</v>
      </c>
      <c r="AW18" s="906">
        <f t="shared" si="22"/>
        <v>0</v>
      </c>
    </row>
    <row r="19" spans="1:49" ht="60" customHeight="1">
      <c r="A19" s="1383">
        <v>13</v>
      </c>
      <c r="B19" s="1368" t="s">
        <v>65</v>
      </c>
      <c r="C19" s="1383"/>
      <c r="D19" s="1383">
        <v>521001</v>
      </c>
      <c r="E19" s="1383"/>
      <c r="F19" s="1383"/>
      <c r="G19" s="1383"/>
      <c r="H19" s="1383"/>
      <c r="I19" s="1383"/>
      <c r="J19" s="1383"/>
      <c r="K19" s="1383"/>
      <c r="L19" s="1383">
        <f t="shared" si="0"/>
        <v>0</v>
      </c>
      <c r="M19" s="1369">
        <f t="shared" si="1"/>
        <v>0</v>
      </c>
      <c r="N19" s="1384"/>
      <c r="O19" s="1369">
        <f t="shared" si="13"/>
        <v>0</v>
      </c>
      <c r="P19" s="1369">
        <f t="shared" si="24"/>
        <v>0</v>
      </c>
      <c r="Q19" s="1385"/>
      <c r="R19" s="1369">
        <f t="shared" si="2"/>
        <v>0</v>
      </c>
      <c r="S19" s="1386"/>
      <c r="T19" s="1369">
        <f t="shared" si="3"/>
        <v>0</v>
      </c>
      <c r="U19" s="1369">
        <f t="shared" si="14"/>
        <v>0</v>
      </c>
      <c r="V19" s="1387"/>
      <c r="W19" s="1369">
        <f t="shared" si="25"/>
        <v>0</v>
      </c>
      <c r="X19" s="1369">
        <f t="shared" si="15"/>
        <v>0</v>
      </c>
      <c r="Y19" s="1369">
        <f t="shared" si="16"/>
        <v>0</v>
      </c>
      <c r="Z19" s="1369">
        <f t="shared" si="5"/>
        <v>0</v>
      </c>
      <c r="AA19" s="1369">
        <f t="shared" si="6"/>
        <v>0</v>
      </c>
      <c r="AB19" s="1369">
        <f t="shared" si="17"/>
        <v>0</v>
      </c>
      <c r="AC19" s="1369">
        <f t="shared" si="7"/>
        <v>0</v>
      </c>
      <c r="AD19" s="1369">
        <f t="shared" si="8"/>
        <v>0</v>
      </c>
      <c r="AE19" s="1369">
        <f t="shared" si="9"/>
        <v>0</v>
      </c>
      <c r="AF19" s="1369">
        <f t="shared" si="10"/>
        <v>0</v>
      </c>
      <c r="AG19" s="1388"/>
      <c r="AH19" s="1389"/>
      <c r="AI19" s="1388">
        <f t="shared" si="11"/>
        <v>0</v>
      </c>
      <c r="AJ19" s="1390"/>
      <c r="AK19" s="1381">
        <f t="shared" si="26"/>
        <v>0</v>
      </c>
      <c r="AL19" s="1381"/>
      <c r="AM19" s="1381"/>
      <c r="AN19" s="1381"/>
      <c r="AO19" s="1379">
        <f t="shared" si="18"/>
        <v>0</v>
      </c>
      <c r="AP19" s="1391"/>
      <c r="AQ19" s="1381">
        <f t="shared" si="23"/>
        <v>0</v>
      </c>
      <c r="AR19" s="1390"/>
      <c r="AS19" s="907"/>
      <c r="AT19" s="906">
        <f t="shared" si="19"/>
        <v>0</v>
      </c>
      <c r="AU19" s="906">
        <f t="shared" si="20"/>
        <v>0</v>
      </c>
      <c r="AV19" s="906">
        <f t="shared" si="21"/>
        <v>0</v>
      </c>
      <c r="AW19" s="906">
        <f t="shared" si="22"/>
        <v>0</v>
      </c>
    </row>
    <row r="20" spans="1:49" ht="60" customHeight="1">
      <c r="A20" s="1383">
        <v>14</v>
      </c>
      <c r="B20" s="1368" t="s">
        <v>64</v>
      </c>
      <c r="C20" s="1383"/>
      <c r="D20" s="1383">
        <v>611010</v>
      </c>
      <c r="E20" s="1383"/>
      <c r="F20" s="1383"/>
      <c r="G20" s="1383"/>
      <c r="H20" s="1383"/>
      <c r="I20" s="1383"/>
      <c r="J20" s="1383"/>
      <c r="K20" s="1383"/>
      <c r="L20" s="1383">
        <f t="shared" si="0"/>
        <v>0</v>
      </c>
      <c r="M20" s="1369">
        <f t="shared" si="1"/>
        <v>0</v>
      </c>
      <c r="N20" s="1393"/>
      <c r="O20" s="1369">
        <f t="shared" si="13"/>
        <v>0</v>
      </c>
      <c r="P20" s="1369">
        <f t="shared" si="24"/>
        <v>0</v>
      </c>
      <c r="Q20" s="1385"/>
      <c r="R20" s="1369">
        <f t="shared" si="2"/>
        <v>0</v>
      </c>
      <c r="S20" s="1386"/>
      <c r="T20" s="1369">
        <f t="shared" si="3"/>
        <v>0</v>
      </c>
      <c r="U20" s="1369">
        <f t="shared" si="14"/>
        <v>0</v>
      </c>
      <c r="V20" s="1387"/>
      <c r="W20" s="1369">
        <f t="shared" si="25"/>
        <v>0</v>
      </c>
      <c r="X20" s="1369">
        <f t="shared" si="15"/>
        <v>0</v>
      </c>
      <c r="Y20" s="1369">
        <f t="shared" si="16"/>
        <v>0</v>
      </c>
      <c r="Z20" s="1369">
        <f t="shared" si="5"/>
        <v>0</v>
      </c>
      <c r="AA20" s="1369">
        <f t="shared" si="6"/>
        <v>0</v>
      </c>
      <c r="AB20" s="1369">
        <f t="shared" si="17"/>
        <v>0</v>
      </c>
      <c r="AC20" s="1369">
        <f t="shared" si="7"/>
        <v>0</v>
      </c>
      <c r="AD20" s="1369">
        <f t="shared" si="8"/>
        <v>0</v>
      </c>
      <c r="AE20" s="1369">
        <f t="shared" si="9"/>
        <v>0</v>
      </c>
      <c r="AF20" s="1369">
        <f t="shared" si="10"/>
        <v>0</v>
      </c>
      <c r="AG20" s="1388"/>
      <c r="AH20" s="1388"/>
      <c r="AI20" s="1388">
        <f t="shared" si="11"/>
        <v>0</v>
      </c>
      <c r="AJ20" s="1390"/>
      <c r="AK20" s="1381">
        <f t="shared" si="26"/>
        <v>0</v>
      </c>
      <c r="AL20" s="1381"/>
      <c r="AM20" s="1381"/>
      <c r="AN20" s="1381"/>
      <c r="AO20" s="1379">
        <f t="shared" si="18"/>
        <v>0</v>
      </c>
      <c r="AP20" s="1391"/>
      <c r="AQ20" s="1381">
        <f t="shared" si="23"/>
        <v>0</v>
      </c>
      <c r="AR20" s="1390"/>
      <c r="AS20" s="907"/>
      <c r="AT20" s="906">
        <f t="shared" si="19"/>
        <v>0</v>
      </c>
      <c r="AU20" s="906">
        <f t="shared" si="20"/>
        <v>0</v>
      </c>
      <c r="AV20" s="906">
        <f t="shared" si="21"/>
        <v>0</v>
      </c>
      <c r="AW20" s="906">
        <f t="shared" si="22"/>
        <v>0</v>
      </c>
    </row>
    <row r="21" spans="1:49" ht="60" customHeight="1">
      <c r="A21" s="1383">
        <v>15</v>
      </c>
      <c r="B21" s="1382" t="s">
        <v>24</v>
      </c>
      <c r="C21" s="1383"/>
      <c r="D21" s="1383">
        <v>521001</v>
      </c>
      <c r="E21" s="1383"/>
      <c r="F21" s="1383"/>
      <c r="G21" s="1383"/>
      <c r="H21" s="1383"/>
      <c r="I21" s="1383"/>
      <c r="J21" s="1383"/>
      <c r="K21" s="1383"/>
      <c r="L21" s="1383">
        <f t="shared" si="0"/>
        <v>0</v>
      </c>
      <c r="M21" s="1369">
        <f t="shared" si="1"/>
        <v>0</v>
      </c>
      <c r="N21" s="1384"/>
      <c r="O21" s="1369">
        <f t="shared" si="13"/>
        <v>0</v>
      </c>
      <c r="P21" s="1369">
        <f t="shared" si="24"/>
        <v>0</v>
      </c>
      <c r="Q21" s="1385"/>
      <c r="R21" s="1369">
        <f t="shared" si="2"/>
        <v>0</v>
      </c>
      <c r="S21" s="1386"/>
      <c r="T21" s="1369">
        <f t="shared" si="3"/>
        <v>0</v>
      </c>
      <c r="U21" s="1369">
        <f t="shared" si="14"/>
        <v>0</v>
      </c>
      <c r="V21" s="1387"/>
      <c r="W21" s="1369">
        <f t="shared" si="25"/>
        <v>0</v>
      </c>
      <c r="X21" s="1369">
        <f t="shared" si="15"/>
        <v>0</v>
      </c>
      <c r="Y21" s="1369">
        <f t="shared" si="16"/>
        <v>0</v>
      </c>
      <c r="Z21" s="1369">
        <f t="shared" si="5"/>
        <v>0</v>
      </c>
      <c r="AA21" s="1369">
        <f t="shared" si="6"/>
        <v>0</v>
      </c>
      <c r="AB21" s="1369">
        <f t="shared" si="17"/>
        <v>0</v>
      </c>
      <c r="AC21" s="1369">
        <f t="shared" si="7"/>
        <v>0</v>
      </c>
      <c r="AD21" s="1369">
        <f t="shared" si="8"/>
        <v>0</v>
      </c>
      <c r="AE21" s="1369">
        <f t="shared" si="9"/>
        <v>0</v>
      </c>
      <c r="AF21" s="1369">
        <f t="shared" si="10"/>
        <v>0</v>
      </c>
      <c r="AG21" s="1388"/>
      <c r="AH21" s="1389"/>
      <c r="AI21" s="1388">
        <f t="shared" si="11"/>
        <v>0</v>
      </c>
      <c r="AJ21" s="1390"/>
      <c r="AK21" s="1381">
        <f t="shared" si="26"/>
        <v>0</v>
      </c>
      <c r="AL21" s="1381"/>
      <c r="AM21" s="1381"/>
      <c r="AN21" s="1381"/>
      <c r="AO21" s="1379">
        <f t="shared" si="18"/>
        <v>0</v>
      </c>
      <c r="AP21" s="1391"/>
      <c r="AQ21" s="1381">
        <f t="shared" si="23"/>
        <v>0</v>
      </c>
      <c r="AR21" s="1390"/>
      <c r="AS21" s="907"/>
      <c r="AT21" s="906">
        <f t="shared" si="19"/>
        <v>0</v>
      </c>
      <c r="AU21" s="906">
        <f t="shared" si="20"/>
        <v>0</v>
      </c>
      <c r="AV21" s="906">
        <f t="shared" si="21"/>
        <v>0</v>
      </c>
      <c r="AW21" s="906">
        <f t="shared" si="22"/>
        <v>0</v>
      </c>
    </row>
    <row r="22" spans="1:49" ht="60" customHeight="1">
      <c r="A22" s="1383">
        <v>16</v>
      </c>
      <c r="B22" s="1382" t="s">
        <v>44</v>
      </c>
      <c r="C22" s="1383"/>
      <c r="D22" s="1383">
        <v>521001</v>
      </c>
      <c r="E22" s="1383"/>
      <c r="F22" s="1383"/>
      <c r="G22" s="1383"/>
      <c r="H22" s="1383"/>
      <c r="I22" s="1383"/>
      <c r="J22" s="1383"/>
      <c r="K22" s="1383"/>
      <c r="L22" s="1383">
        <f t="shared" si="0"/>
        <v>0</v>
      </c>
      <c r="M22" s="1369">
        <f t="shared" si="1"/>
        <v>0</v>
      </c>
      <c r="N22" s="1393"/>
      <c r="O22" s="1369">
        <f t="shared" si="13"/>
        <v>0</v>
      </c>
      <c r="P22" s="1369">
        <f t="shared" si="24"/>
        <v>0</v>
      </c>
      <c r="Q22" s="1385"/>
      <c r="R22" s="1369">
        <f t="shared" si="2"/>
        <v>0</v>
      </c>
      <c r="S22" s="1386"/>
      <c r="T22" s="1369">
        <f t="shared" si="3"/>
        <v>0</v>
      </c>
      <c r="U22" s="1369">
        <f t="shared" si="14"/>
        <v>0</v>
      </c>
      <c r="V22" s="1387"/>
      <c r="W22" s="1369">
        <f t="shared" si="25"/>
        <v>0</v>
      </c>
      <c r="X22" s="1369">
        <f t="shared" si="15"/>
        <v>0</v>
      </c>
      <c r="Y22" s="1369">
        <f t="shared" si="16"/>
        <v>0</v>
      </c>
      <c r="Z22" s="1369">
        <f t="shared" si="5"/>
        <v>0</v>
      </c>
      <c r="AA22" s="1369">
        <f t="shared" si="6"/>
        <v>0</v>
      </c>
      <c r="AB22" s="1369">
        <f t="shared" si="17"/>
        <v>0</v>
      </c>
      <c r="AC22" s="1369">
        <f t="shared" si="7"/>
        <v>0</v>
      </c>
      <c r="AD22" s="1369">
        <f t="shared" si="8"/>
        <v>0</v>
      </c>
      <c r="AE22" s="1369">
        <f t="shared" si="9"/>
        <v>0</v>
      </c>
      <c r="AF22" s="1369">
        <f t="shared" si="10"/>
        <v>0</v>
      </c>
      <c r="AG22" s="1388"/>
      <c r="AH22" s="1389"/>
      <c r="AI22" s="1388">
        <f t="shared" si="11"/>
        <v>0</v>
      </c>
      <c r="AJ22" s="1390"/>
      <c r="AK22" s="1381">
        <f t="shared" si="26"/>
        <v>0</v>
      </c>
      <c r="AL22" s="1381"/>
      <c r="AM22" s="1381"/>
      <c r="AN22" s="1381"/>
      <c r="AO22" s="1379">
        <f t="shared" si="18"/>
        <v>0</v>
      </c>
      <c r="AP22" s="1391"/>
      <c r="AQ22" s="1381">
        <f t="shared" si="23"/>
        <v>0</v>
      </c>
      <c r="AR22" s="1390"/>
      <c r="AS22" s="907"/>
      <c r="AT22" s="906">
        <f t="shared" si="19"/>
        <v>0</v>
      </c>
      <c r="AU22" s="906">
        <f t="shared" si="20"/>
        <v>0</v>
      </c>
      <c r="AV22" s="906">
        <f t="shared" si="21"/>
        <v>0</v>
      </c>
      <c r="AW22" s="906">
        <f t="shared" si="22"/>
        <v>0</v>
      </c>
    </row>
    <row r="23" spans="1:49" ht="60" customHeight="1">
      <c r="A23" s="1383">
        <v>17</v>
      </c>
      <c r="B23" s="1368" t="s">
        <v>46</v>
      </c>
      <c r="C23" s="1383"/>
      <c r="D23" s="1383">
        <v>521001</v>
      </c>
      <c r="E23" s="1383"/>
      <c r="F23" s="1383"/>
      <c r="G23" s="1383"/>
      <c r="H23" s="1383"/>
      <c r="I23" s="1383"/>
      <c r="J23" s="1383"/>
      <c r="K23" s="1383"/>
      <c r="L23" s="1383">
        <f t="shared" si="0"/>
        <v>0</v>
      </c>
      <c r="M23" s="1369">
        <f t="shared" si="1"/>
        <v>0</v>
      </c>
      <c r="N23" s="1384"/>
      <c r="O23" s="1369">
        <f t="shared" si="13"/>
        <v>0</v>
      </c>
      <c r="P23" s="1369">
        <f t="shared" si="24"/>
        <v>0</v>
      </c>
      <c r="Q23" s="1385"/>
      <c r="R23" s="1369">
        <f t="shared" si="2"/>
        <v>0</v>
      </c>
      <c r="S23" s="1386"/>
      <c r="T23" s="1369">
        <f t="shared" si="3"/>
        <v>0</v>
      </c>
      <c r="U23" s="1369">
        <f t="shared" si="14"/>
        <v>0</v>
      </c>
      <c r="V23" s="1387"/>
      <c r="W23" s="1369">
        <f t="shared" si="25"/>
        <v>0</v>
      </c>
      <c r="X23" s="1369">
        <f t="shared" si="15"/>
        <v>0</v>
      </c>
      <c r="Y23" s="1369">
        <f t="shared" si="16"/>
        <v>0</v>
      </c>
      <c r="Z23" s="1369">
        <f t="shared" si="5"/>
        <v>0</v>
      </c>
      <c r="AA23" s="1369">
        <f t="shared" si="6"/>
        <v>0</v>
      </c>
      <c r="AB23" s="1369">
        <f t="shared" si="17"/>
        <v>0</v>
      </c>
      <c r="AC23" s="1369">
        <f t="shared" si="7"/>
        <v>0</v>
      </c>
      <c r="AD23" s="1369">
        <f t="shared" si="8"/>
        <v>0</v>
      </c>
      <c r="AE23" s="1369">
        <f t="shared" si="9"/>
        <v>0</v>
      </c>
      <c r="AF23" s="1369">
        <f t="shared" si="10"/>
        <v>0</v>
      </c>
      <c r="AG23" s="1388"/>
      <c r="AH23" s="1389"/>
      <c r="AI23" s="1388">
        <f t="shared" si="11"/>
        <v>0</v>
      </c>
      <c r="AJ23" s="1390"/>
      <c r="AK23" s="1381">
        <f t="shared" si="26"/>
        <v>0</v>
      </c>
      <c r="AL23" s="1381"/>
      <c r="AM23" s="1381"/>
      <c r="AN23" s="1381"/>
      <c r="AO23" s="1379">
        <f t="shared" si="18"/>
        <v>0</v>
      </c>
      <c r="AP23" s="1391"/>
      <c r="AQ23" s="1381">
        <f t="shared" si="23"/>
        <v>0</v>
      </c>
      <c r="AR23" s="1390"/>
      <c r="AS23" s="907"/>
      <c r="AT23" s="906">
        <f t="shared" si="19"/>
        <v>0</v>
      </c>
      <c r="AU23" s="906">
        <f t="shared" si="20"/>
        <v>0</v>
      </c>
      <c r="AV23" s="906">
        <f t="shared" si="21"/>
        <v>0</v>
      </c>
      <c r="AW23" s="906">
        <f t="shared" si="22"/>
        <v>0</v>
      </c>
    </row>
    <row r="24" spans="1:49" ht="60" customHeight="1">
      <c r="A24" s="1383">
        <v>18</v>
      </c>
      <c r="B24" s="1368" t="s">
        <v>78</v>
      </c>
      <c r="C24" s="1383"/>
      <c r="D24" s="1383">
        <v>521001</v>
      </c>
      <c r="E24" s="1383"/>
      <c r="F24" s="1383"/>
      <c r="G24" s="1383"/>
      <c r="H24" s="1383"/>
      <c r="I24" s="1383"/>
      <c r="J24" s="1383"/>
      <c r="K24" s="1383"/>
      <c r="L24" s="1383">
        <f t="shared" si="0"/>
        <v>0</v>
      </c>
      <c r="M24" s="1369">
        <f t="shared" si="1"/>
        <v>0</v>
      </c>
      <c r="N24" s="1393"/>
      <c r="O24" s="1369">
        <f t="shared" si="13"/>
        <v>0</v>
      </c>
      <c r="P24" s="1369">
        <f t="shared" si="24"/>
        <v>0</v>
      </c>
      <c r="Q24" s="1385"/>
      <c r="R24" s="1369">
        <f t="shared" si="2"/>
        <v>0</v>
      </c>
      <c r="S24" s="1386"/>
      <c r="T24" s="1369">
        <f t="shared" si="3"/>
        <v>0</v>
      </c>
      <c r="U24" s="1369">
        <f t="shared" si="14"/>
        <v>0</v>
      </c>
      <c r="V24" s="1387"/>
      <c r="W24" s="1369">
        <f t="shared" si="25"/>
        <v>0</v>
      </c>
      <c r="X24" s="1369">
        <f t="shared" si="15"/>
        <v>0</v>
      </c>
      <c r="Y24" s="1369">
        <f t="shared" si="16"/>
        <v>0</v>
      </c>
      <c r="Z24" s="1369">
        <f t="shared" si="5"/>
        <v>0</v>
      </c>
      <c r="AA24" s="1369">
        <f t="shared" si="6"/>
        <v>0</v>
      </c>
      <c r="AB24" s="1369">
        <f t="shared" si="17"/>
        <v>0</v>
      </c>
      <c r="AC24" s="1369">
        <f t="shared" si="7"/>
        <v>0</v>
      </c>
      <c r="AD24" s="1369">
        <f t="shared" si="8"/>
        <v>0</v>
      </c>
      <c r="AE24" s="1369">
        <f t="shared" si="9"/>
        <v>0</v>
      </c>
      <c r="AF24" s="1369">
        <f t="shared" si="10"/>
        <v>0</v>
      </c>
      <c r="AG24" s="1388"/>
      <c r="AH24" s="1389"/>
      <c r="AI24" s="1388">
        <f t="shared" si="11"/>
        <v>0</v>
      </c>
      <c r="AJ24" s="1390"/>
      <c r="AK24" s="1381">
        <f t="shared" si="26"/>
        <v>0</v>
      </c>
      <c r="AL24" s="1381"/>
      <c r="AM24" s="1381"/>
      <c r="AN24" s="1381"/>
      <c r="AO24" s="1379">
        <f t="shared" si="18"/>
        <v>0</v>
      </c>
      <c r="AP24" s="1391"/>
      <c r="AQ24" s="1381">
        <f t="shared" si="23"/>
        <v>0</v>
      </c>
      <c r="AR24" s="1390"/>
      <c r="AS24" s="907"/>
      <c r="AT24" s="906">
        <f t="shared" si="19"/>
        <v>0</v>
      </c>
      <c r="AU24" s="906">
        <f t="shared" si="20"/>
        <v>0</v>
      </c>
      <c r="AV24" s="906">
        <f t="shared" si="21"/>
        <v>0</v>
      </c>
      <c r="AW24" s="906">
        <f t="shared" si="22"/>
        <v>0</v>
      </c>
    </row>
    <row r="25" spans="1:49" ht="60" customHeight="1">
      <c r="A25" s="1383">
        <v>19</v>
      </c>
      <c r="B25" s="1368" t="s">
        <v>48</v>
      </c>
      <c r="C25" s="1383"/>
      <c r="D25" s="1383">
        <v>611010</v>
      </c>
      <c r="E25" s="1383"/>
      <c r="F25" s="1383"/>
      <c r="G25" s="1383"/>
      <c r="H25" s="1383"/>
      <c r="I25" s="1383"/>
      <c r="J25" s="1383"/>
      <c r="K25" s="1383"/>
      <c r="L25" s="1383">
        <f t="shared" si="0"/>
        <v>0</v>
      </c>
      <c r="M25" s="1369">
        <f t="shared" si="1"/>
        <v>0</v>
      </c>
      <c r="N25" s="1384"/>
      <c r="O25" s="1369">
        <f t="shared" si="13"/>
        <v>0</v>
      </c>
      <c r="P25" s="1369">
        <f t="shared" si="24"/>
        <v>0</v>
      </c>
      <c r="Q25" s="1385"/>
      <c r="R25" s="1369">
        <f t="shared" si="2"/>
        <v>0</v>
      </c>
      <c r="S25" s="1386"/>
      <c r="T25" s="1369">
        <f t="shared" si="3"/>
        <v>0</v>
      </c>
      <c r="U25" s="1369">
        <f t="shared" si="14"/>
        <v>0</v>
      </c>
      <c r="V25" s="1387"/>
      <c r="W25" s="1369">
        <f t="shared" si="25"/>
        <v>0</v>
      </c>
      <c r="X25" s="1369">
        <f t="shared" si="15"/>
        <v>0</v>
      </c>
      <c r="Y25" s="1369">
        <f t="shared" si="16"/>
        <v>0</v>
      </c>
      <c r="Z25" s="1369">
        <f t="shared" si="5"/>
        <v>0</v>
      </c>
      <c r="AA25" s="1369">
        <f t="shared" si="6"/>
        <v>0</v>
      </c>
      <c r="AB25" s="1369">
        <f t="shared" si="17"/>
        <v>0</v>
      </c>
      <c r="AC25" s="1369">
        <f t="shared" si="7"/>
        <v>0</v>
      </c>
      <c r="AD25" s="1369">
        <f t="shared" si="8"/>
        <v>0</v>
      </c>
      <c r="AE25" s="1369">
        <f t="shared" si="9"/>
        <v>0</v>
      </c>
      <c r="AF25" s="1369">
        <f t="shared" si="10"/>
        <v>0</v>
      </c>
      <c r="AG25" s="1388"/>
      <c r="AH25" s="1389"/>
      <c r="AI25" s="1388">
        <f t="shared" si="11"/>
        <v>0</v>
      </c>
      <c r="AJ25" s="1390"/>
      <c r="AK25" s="1381">
        <f t="shared" si="26"/>
        <v>0</v>
      </c>
      <c r="AL25" s="1381"/>
      <c r="AM25" s="1381"/>
      <c r="AN25" s="1381"/>
      <c r="AO25" s="1379">
        <f t="shared" si="18"/>
        <v>0</v>
      </c>
      <c r="AP25" s="1391"/>
      <c r="AQ25" s="1381">
        <f t="shared" si="23"/>
        <v>0</v>
      </c>
      <c r="AR25" s="1390"/>
      <c r="AS25" s="907"/>
      <c r="AT25" s="906">
        <f t="shared" si="19"/>
        <v>0</v>
      </c>
      <c r="AU25" s="906">
        <f t="shared" si="20"/>
        <v>0</v>
      </c>
      <c r="AV25" s="906">
        <f t="shared" si="21"/>
        <v>0</v>
      </c>
      <c r="AW25" s="906">
        <f t="shared" si="22"/>
        <v>0</v>
      </c>
    </row>
    <row r="26" spans="1:49" ht="60" customHeight="1">
      <c r="A26" s="1383">
        <v>20</v>
      </c>
      <c r="B26" s="1368" t="s">
        <v>83</v>
      </c>
      <c r="C26" s="1383"/>
      <c r="D26" s="1383">
        <v>521002</v>
      </c>
      <c r="E26" s="1383"/>
      <c r="F26" s="1383"/>
      <c r="G26" s="1383"/>
      <c r="H26" s="1383"/>
      <c r="I26" s="1383"/>
      <c r="J26" s="1383"/>
      <c r="K26" s="1383"/>
      <c r="L26" s="1383">
        <f t="shared" si="0"/>
        <v>0</v>
      </c>
      <c r="M26" s="1369">
        <f t="shared" si="1"/>
        <v>0</v>
      </c>
      <c r="N26" s="1394"/>
      <c r="O26" s="1369">
        <f t="shared" si="13"/>
        <v>0</v>
      </c>
      <c r="P26" s="1369">
        <f t="shared" si="24"/>
        <v>0</v>
      </c>
      <c r="Q26" s="1385"/>
      <c r="R26" s="1369">
        <f t="shared" si="2"/>
        <v>0</v>
      </c>
      <c r="S26" s="1386"/>
      <c r="T26" s="1369">
        <f t="shared" si="3"/>
        <v>0</v>
      </c>
      <c r="U26" s="1369">
        <f t="shared" si="14"/>
        <v>0</v>
      </c>
      <c r="V26" s="1387"/>
      <c r="W26" s="1369">
        <f t="shared" si="25"/>
        <v>0</v>
      </c>
      <c r="X26" s="1369">
        <f t="shared" si="15"/>
        <v>0</v>
      </c>
      <c r="Y26" s="1369">
        <f t="shared" si="16"/>
        <v>0</v>
      </c>
      <c r="Z26" s="1369">
        <f t="shared" si="5"/>
        <v>0</v>
      </c>
      <c r="AA26" s="1369">
        <f t="shared" si="6"/>
        <v>0</v>
      </c>
      <c r="AB26" s="1369">
        <f t="shared" si="17"/>
        <v>0</v>
      </c>
      <c r="AC26" s="1369">
        <f t="shared" si="7"/>
        <v>0</v>
      </c>
      <c r="AD26" s="1369">
        <f>(Z26+AC26)</f>
        <v>0</v>
      </c>
      <c r="AE26" s="1369">
        <f t="shared" si="9"/>
        <v>0</v>
      </c>
      <c r="AF26" s="1369">
        <f t="shared" si="10"/>
        <v>0</v>
      </c>
      <c r="AG26" s="1388"/>
      <c r="AH26" s="1389"/>
      <c r="AI26" s="1388">
        <f t="shared" si="11"/>
        <v>0</v>
      </c>
      <c r="AJ26" s="1390"/>
      <c r="AK26" s="1381">
        <f t="shared" si="26"/>
        <v>0</v>
      </c>
      <c r="AL26" s="1381"/>
      <c r="AM26" s="1381"/>
      <c r="AN26" s="1381"/>
      <c r="AO26" s="1379">
        <f t="shared" si="18"/>
        <v>0</v>
      </c>
      <c r="AP26" s="1391"/>
      <c r="AQ26" s="1381">
        <f t="shared" si="23"/>
        <v>0</v>
      </c>
      <c r="AR26" s="1390"/>
      <c r="AS26" s="907"/>
      <c r="AT26" s="906">
        <f t="shared" si="19"/>
        <v>0</v>
      </c>
      <c r="AU26" s="906">
        <f t="shared" si="20"/>
        <v>0</v>
      </c>
      <c r="AV26" s="906">
        <f t="shared" si="21"/>
        <v>0</v>
      </c>
      <c r="AW26" s="906">
        <f t="shared" si="22"/>
        <v>0</v>
      </c>
    </row>
    <row r="27" spans="1:49" ht="60" customHeight="1">
      <c r="A27" s="1383">
        <v>21</v>
      </c>
      <c r="B27" s="1368" t="s">
        <v>45</v>
      </c>
      <c r="C27" s="1383"/>
      <c r="D27" s="1383">
        <v>521002</v>
      </c>
      <c r="E27" s="1383"/>
      <c r="F27" s="1383"/>
      <c r="G27" s="1383"/>
      <c r="H27" s="1383"/>
      <c r="I27" s="1383"/>
      <c r="J27" s="1383"/>
      <c r="K27" s="1383"/>
      <c r="L27" s="1383">
        <f t="shared" si="0"/>
        <v>0</v>
      </c>
      <c r="M27" s="1369">
        <f t="shared" si="1"/>
        <v>0</v>
      </c>
      <c r="N27" s="1393"/>
      <c r="O27" s="1369">
        <f t="shared" si="13"/>
        <v>0</v>
      </c>
      <c r="P27" s="1369">
        <f t="shared" si="24"/>
        <v>0</v>
      </c>
      <c r="Q27" s="1385"/>
      <c r="R27" s="1369">
        <f t="shared" si="2"/>
        <v>0</v>
      </c>
      <c r="S27" s="1386"/>
      <c r="T27" s="1369">
        <f t="shared" si="3"/>
        <v>0</v>
      </c>
      <c r="U27" s="1369">
        <f t="shared" si="14"/>
        <v>0</v>
      </c>
      <c r="V27" s="1387"/>
      <c r="W27" s="1369">
        <f t="shared" si="25"/>
        <v>0</v>
      </c>
      <c r="X27" s="1369">
        <f t="shared" si="15"/>
        <v>0</v>
      </c>
      <c r="Y27" s="1369">
        <f t="shared" si="16"/>
        <v>0</v>
      </c>
      <c r="Z27" s="1369">
        <f t="shared" si="5"/>
        <v>0</v>
      </c>
      <c r="AA27" s="1369">
        <f t="shared" si="6"/>
        <v>0</v>
      </c>
      <c r="AB27" s="1369">
        <f t="shared" si="17"/>
        <v>0</v>
      </c>
      <c r="AC27" s="1369">
        <f t="shared" si="7"/>
        <v>0</v>
      </c>
      <c r="AD27" s="1369">
        <f t="shared" ref="AD27:AD40" si="27">(Z27+AC27)</f>
        <v>0</v>
      </c>
      <c r="AE27" s="1369">
        <f t="shared" si="9"/>
        <v>0</v>
      </c>
      <c r="AF27" s="1369">
        <f t="shared" si="10"/>
        <v>0</v>
      </c>
      <c r="AG27" s="1388"/>
      <c r="AH27" s="1388"/>
      <c r="AI27" s="1388">
        <f t="shared" si="11"/>
        <v>0</v>
      </c>
      <c r="AJ27" s="1390"/>
      <c r="AK27" s="1381">
        <f t="shared" si="26"/>
        <v>0</v>
      </c>
      <c r="AL27" s="1381"/>
      <c r="AM27" s="1381"/>
      <c r="AN27" s="1381"/>
      <c r="AO27" s="1379">
        <f t="shared" si="18"/>
        <v>0</v>
      </c>
      <c r="AP27" s="1391"/>
      <c r="AQ27" s="1381">
        <f t="shared" si="23"/>
        <v>0</v>
      </c>
      <c r="AR27" s="1390"/>
      <c r="AS27" s="907"/>
      <c r="AT27" s="906">
        <f t="shared" si="19"/>
        <v>0</v>
      </c>
      <c r="AU27" s="906">
        <f t="shared" si="20"/>
        <v>0</v>
      </c>
      <c r="AV27" s="906">
        <f t="shared" si="21"/>
        <v>0</v>
      </c>
      <c r="AW27" s="906">
        <f t="shared" si="22"/>
        <v>0</v>
      </c>
    </row>
    <row r="28" spans="1:49" ht="60" customHeight="1">
      <c r="A28" s="1383">
        <v>22</v>
      </c>
      <c r="B28" s="1368" t="s">
        <v>22</v>
      </c>
      <c r="C28" s="1383"/>
      <c r="D28" s="1383">
        <v>521002</v>
      </c>
      <c r="E28" s="1383"/>
      <c r="F28" s="1383"/>
      <c r="G28" s="1383"/>
      <c r="H28" s="1383"/>
      <c r="I28" s="1383"/>
      <c r="J28" s="1383"/>
      <c r="K28" s="1383"/>
      <c r="L28" s="1383">
        <f t="shared" si="0"/>
        <v>0</v>
      </c>
      <c r="M28" s="1369">
        <f t="shared" si="1"/>
        <v>0</v>
      </c>
      <c r="N28" s="1384"/>
      <c r="O28" s="1369">
        <f t="shared" si="13"/>
        <v>0</v>
      </c>
      <c r="P28" s="1369">
        <f t="shared" si="24"/>
        <v>0</v>
      </c>
      <c r="Q28" s="1385"/>
      <c r="R28" s="1369">
        <f t="shared" si="2"/>
        <v>0</v>
      </c>
      <c r="S28" s="1386"/>
      <c r="T28" s="1369">
        <f t="shared" si="3"/>
        <v>0</v>
      </c>
      <c r="U28" s="1369">
        <f t="shared" si="14"/>
        <v>0</v>
      </c>
      <c r="V28" s="1387"/>
      <c r="W28" s="1369">
        <f t="shared" si="25"/>
        <v>0</v>
      </c>
      <c r="X28" s="1369">
        <f t="shared" si="15"/>
        <v>0</v>
      </c>
      <c r="Y28" s="1369">
        <f t="shared" si="16"/>
        <v>0</v>
      </c>
      <c r="Z28" s="1369">
        <f t="shared" si="5"/>
        <v>0</v>
      </c>
      <c r="AA28" s="1369">
        <f t="shared" si="6"/>
        <v>0</v>
      </c>
      <c r="AB28" s="1369">
        <f t="shared" si="17"/>
        <v>0</v>
      </c>
      <c r="AC28" s="1369">
        <f t="shared" si="7"/>
        <v>0</v>
      </c>
      <c r="AD28" s="1369">
        <f t="shared" si="27"/>
        <v>0</v>
      </c>
      <c r="AE28" s="1369">
        <f t="shared" si="9"/>
        <v>0</v>
      </c>
      <c r="AF28" s="1369">
        <f t="shared" si="10"/>
        <v>0</v>
      </c>
      <c r="AG28" s="1388"/>
      <c r="AH28" s="1389"/>
      <c r="AI28" s="1388">
        <f t="shared" si="11"/>
        <v>0</v>
      </c>
      <c r="AJ28" s="1390"/>
      <c r="AK28" s="1381">
        <f t="shared" si="26"/>
        <v>0</v>
      </c>
      <c r="AL28" s="1381"/>
      <c r="AM28" s="1381"/>
      <c r="AN28" s="1381"/>
      <c r="AO28" s="1379">
        <f t="shared" si="18"/>
        <v>0</v>
      </c>
      <c r="AP28" s="1391"/>
      <c r="AQ28" s="1381">
        <f t="shared" si="23"/>
        <v>0</v>
      </c>
      <c r="AR28" s="1390"/>
      <c r="AS28" s="907"/>
      <c r="AT28" s="906">
        <f t="shared" si="19"/>
        <v>0</v>
      </c>
      <c r="AU28" s="906">
        <f t="shared" si="20"/>
        <v>0</v>
      </c>
      <c r="AV28" s="906">
        <f t="shared" si="21"/>
        <v>0</v>
      </c>
      <c r="AW28" s="906">
        <f t="shared" si="22"/>
        <v>0</v>
      </c>
    </row>
    <row r="29" spans="1:49" ht="60" customHeight="1">
      <c r="A29" s="1383">
        <v>23</v>
      </c>
      <c r="B29" s="1368" t="s">
        <v>39</v>
      </c>
      <c r="C29" s="1383"/>
      <c r="D29" s="1383">
        <v>521002</v>
      </c>
      <c r="E29" s="1383"/>
      <c r="F29" s="1383"/>
      <c r="G29" s="1383"/>
      <c r="H29" s="1383"/>
      <c r="I29" s="1383"/>
      <c r="J29" s="1383"/>
      <c r="K29" s="1383"/>
      <c r="L29" s="1383">
        <f t="shared" si="0"/>
        <v>0</v>
      </c>
      <c r="M29" s="1369">
        <f t="shared" si="1"/>
        <v>0</v>
      </c>
      <c r="N29" s="1384"/>
      <c r="O29" s="1369">
        <f t="shared" si="13"/>
        <v>0</v>
      </c>
      <c r="P29" s="1369">
        <f t="shared" si="24"/>
        <v>0</v>
      </c>
      <c r="Q29" s="1385"/>
      <c r="R29" s="1369">
        <f t="shared" si="2"/>
        <v>0</v>
      </c>
      <c r="S29" s="1386"/>
      <c r="T29" s="1369">
        <f t="shared" si="3"/>
        <v>0</v>
      </c>
      <c r="U29" s="1369">
        <f t="shared" si="14"/>
        <v>0</v>
      </c>
      <c r="V29" s="1387"/>
      <c r="W29" s="1369">
        <f t="shared" si="25"/>
        <v>0</v>
      </c>
      <c r="X29" s="1369">
        <f t="shared" si="15"/>
        <v>0</v>
      </c>
      <c r="Y29" s="1369">
        <f t="shared" si="16"/>
        <v>0</v>
      </c>
      <c r="Z29" s="1369">
        <f t="shared" si="5"/>
        <v>0</v>
      </c>
      <c r="AA29" s="1369">
        <f t="shared" si="6"/>
        <v>0</v>
      </c>
      <c r="AB29" s="1369">
        <f t="shared" si="17"/>
        <v>0</v>
      </c>
      <c r="AC29" s="1369">
        <f t="shared" si="7"/>
        <v>0</v>
      </c>
      <c r="AD29" s="1369">
        <v>0</v>
      </c>
      <c r="AE29" s="1369">
        <f t="shared" si="9"/>
        <v>0</v>
      </c>
      <c r="AF29" s="1369">
        <v>0</v>
      </c>
      <c r="AG29" s="1388"/>
      <c r="AH29" s="1389"/>
      <c r="AI29" s="1388">
        <f t="shared" si="11"/>
        <v>0</v>
      </c>
      <c r="AJ29" s="1390"/>
      <c r="AK29" s="1381">
        <f t="shared" si="26"/>
        <v>0</v>
      </c>
      <c r="AL29" s="1381"/>
      <c r="AM29" s="1381"/>
      <c r="AN29" s="1381"/>
      <c r="AO29" s="1379">
        <f t="shared" si="18"/>
        <v>0</v>
      </c>
      <c r="AP29" s="1391"/>
      <c r="AQ29" s="1381">
        <f t="shared" si="23"/>
        <v>0</v>
      </c>
      <c r="AR29" s="1390"/>
      <c r="AS29" s="907"/>
      <c r="AT29" s="906">
        <f t="shared" si="19"/>
        <v>0</v>
      </c>
      <c r="AU29" s="906">
        <f t="shared" si="20"/>
        <v>0</v>
      </c>
      <c r="AV29" s="906">
        <f t="shared" si="21"/>
        <v>0</v>
      </c>
      <c r="AW29" s="906">
        <f t="shared" si="22"/>
        <v>0</v>
      </c>
    </row>
    <row r="30" spans="1:49" ht="60" customHeight="1">
      <c r="A30" s="1383">
        <v>24</v>
      </c>
      <c r="B30" s="1368" t="s">
        <v>61</v>
      </c>
      <c r="C30" s="1383"/>
      <c r="D30" s="1383">
        <v>521002</v>
      </c>
      <c r="E30" s="1383"/>
      <c r="F30" s="1383"/>
      <c r="G30" s="1383"/>
      <c r="H30" s="1383"/>
      <c r="I30" s="1383"/>
      <c r="J30" s="1383"/>
      <c r="K30" s="1383"/>
      <c r="L30" s="1383">
        <f t="shared" si="0"/>
        <v>0</v>
      </c>
      <c r="M30" s="1369">
        <f t="shared" si="1"/>
        <v>0</v>
      </c>
      <c r="N30" s="1384"/>
      <c r="O30" s="1369">
        <f t="shared" si="13"/>
        <v>0</v>
      </c>
      <c r="P30" s="1369">
        <f t="shared" si="24"/>
        <v>0</v>
      </c>
      <c r="Q30" s="1385"/>
      <c r="R30" s="1369">
        <f t="shared" si="2"/>
        <v>0</v>
      </c>
      <c r="S30" s="1386"/>
      <c r="T30" s="1369">
        <f t="shared" si="3"/>
        <v>0</v>
      </c>
      <c r="U30" s="1369">
        <f t="shared" si="14"/>
        <v>0</v>
      </c>
      <c r="V30" s="1387"/>
      <c r="W30" s="1369">
        <f t="shared" si="25"/>
        <v>0</v>
      </c>
      <c r="X30" s="1369">
        <f t="shared" si="15"/>
        <v>0</v>
      </c>
      <c r="Y30" s="1369">
        <f t="shared" si="16"/>
        <v>0</v>
      </c>
      <c r="Z30" s="1369">
        <f t="shared" si="5"/>
        <v>0</v>
      </c>
      <c r="AA30" s="1369">
        <f t="shared" si="6"/>
        <v>0</v>
      </c>
      <c r="AB30" s="1369">
        <f t="shared" si="17"/>
        <v>0</v>
      </c>
      <c r="AC30" s="1369">
        <f t="shared" si="7"/>
        <v>0</v>
      </c>
      <c r="AD30" s="1369">
        <f t="shared" si="27"/>
        <v>0</v>
      </c>
      <c r="AE30" s="1369">
        <f t="shared" si="9"/>
        <v>0</v>
      </c>
      <c r="AF30" s="1369">
        <f t="shared" si="10"/>
        <v>0</v>
      </c>
      <c r="AG30" s="1388"/>
      <c r="AH30" s="1389"/>
      <c r="AI30" s="1388">
        <f t="shared" si="11"/>
        <v>0</v>
      </c>
      <c r="AJ30" s="1390"/>
      <c r="AK30" s="1381">
        <f t="shared" si="26"/>
        <v>0</v>
      </c>
      <c r="AL30" s="1381"/>
      <c r="AM30" s="1381"/>
      <c r="AN30" s="1381"/>
      <c r="AO30" s="1379">
        <f t="shared" si="18"/>
        <v>0</v>
      </c>
      <c r="AP30" s="1391"/>
      <c r="AQ30" s="1381">
        <f t="shared" si="23"/>
        <v>0</v>
      </c>
      <c r="AR30" s="1390"/>
      <c r="AS30" s="907"/>
      <c r="AT30" s="906">
        <f t="shared" si="19"/>
        <v>0</v>
      </c>
      <c r="AU30" s="906">
        <f t="shared" si="20"/>
        <v>0</v>
      </c>
      <c r="AV30" s="906">
        <f t="shared" si="21"/>
        <v>0</v>
      </c>
      <c r="AW30" s="906">
        <f t="shared" si="22"/>
        <v>0</v>
      </c>
    </row>
    <row r="31" spans="1:49" ht="60" customHeight="1">
      <c r="A31" s="1383">
        <v>25</v>
      </c>
      <c r="B31" s="1368" t="s">
        <v>59</v>
      </c>
      <c r="C31" s="1383"/>
      <c r="D31" s="1383">
        <v>521002</v>
      </c>
      <c r="E31" s="1383"/>
      <c r="F31" s="1383"/>
      <c r="G31" s="1383"/>
      <c r="H31" s="1383"/>
      <c r="I31" s="1383"/>
      <c r="J31" s="1383"/>
      <c r="K31" s="1383"/>
      <c r="L31" s="1383">
        <f t="shared" si="0"/>
        <v>0</v>
      </c>
      <c r="M31" s="1369">
        <f t="shared" si="1"/>
        <v>0</v>
      </c>
      <c r="N31" s="1384"/>
      <c r="O31" s="1369">
        <f t="shared" si="13"/>
        <v>0</v>
      </c>
      <c r="P31" s="1369">
        <f t="shared" si="24"/>
        <v>0</v>
      </c>
      <c r="Q31" s="1385"/>
      <c r="R31" s="1369">
        <f t="shared" si="2"/>
        <v>0</v>
      </c>
      <c r="S31" s="1386"/>
      <c r="T31" s="1369">
        <f t="shared" si="3"/>
        <v>0</v>
      </c>
      <c r="U31" s="1369">
        <f t="shared" si="14"/>
        <v>0</v>
      </c>
      <c r="V31" s="1387"/>
      <c r="W31" s="1369">
        <f t="shared" si="25"/>
        <v>0</v>
      </c>
      <c r="X31" s="1369">
        <f t="shared" si="15"/>
        <v>0</v>
      </c>
      <c r="Y31" s="1369">
        <f t="shared" si="16"/>
        <v>0</v>
      </c>
      <c r="Z31" s="1369">
        <f t="shared" si="5"/>
        <v>0</v>
      </c>
      <c r="AA31" s="1369">
        <f t="shared" si="6"/>
        <v>0</v>
      </c>
      <c r="AB31" s="1369">
        <f t="shared" si="17"/>
        <v>0</v>
      </c>
      <c r="AC31" s="1369">
        <f t="shared" si="7"/>
        <v>0</v>
      </c>
      <c r="AD31" s="1369">
        <f t="shared" si="27"/>
        <v>0</v>
      </c>
      <c r="AE31" s="1369">
        <f t="shared" si="9"/>
        <v>0</v>
      </c>
      <c r="AF31" s="1369">
        <f t="shared" si="10"/>
        <v>0</v>
      </c>
      <c r="AG31" s="1388"/>
      <c r="AH31" s="1389"/>
      <c r="AI31" s="1388">
        <f t="shared" si="11"/>
        <v>0</v>
      </c>
      <c r="AJ31" s="1390"/>
      <c r="AK31" s="1381">
        <f t="shared" si="26"/>
        <v>0</v>
      </c>
      <c r="AL31" s="1381"/>
      <c r="AM31" s="1381"/>
      <c r="AN31" s="1381"/>
      <c r="AO31" s="1379">
        <f t="shared" si="18"/>
        <v>0</v>
      </c>
      <c r="AP31" s="1391"/>
      <c r="AQ31" s="1381">
        <f t="shared" si="23"/>
        <v>0</v>
      </c>
      <c r="AR31" s="1390"/>
      <c r="AS31" s="907"/>
      <c r="AT31" s="906">
        <f t="shared" si="19"/>
        <v>0</v>
      </c>
      <c r="AU31" s="906">
        <f t="shared" si="20"/>
        <v>0</v>
      </c>
      <c r="AV31" s="906">
        <f t="shared" si="21"/>
        <v>0</v>
      </c>
      <c r="AW31" s="906">
        <f t="shared" si="22"/>
        <v>0</v>
      </c>
    </row>
    <row r="32" spans="1:49" ht="60" customHeight="1">
      <c r="A32" s="1383">
        <v>26</v>
      </c>
      <c r="B32" s="1382" t="s">
        <v>239</v>
      </c>
      <c r="C32" s="1383"/>
      <c r="D32" s="1383">
        <v>521002</v>
      </c>
      <c r="E32" s="1383"/>
      <c r="F32" s="1383"/>
      <c r="G32" s="1383"/>
      <c r="H32" s="1383"/>
      <c r="I32" s="1383"/>
      <c r="J32" s="1383"/>
      <c r="K32" s="1383"/>
      <c r="L32" s="1383">
        <f t="shared" si="0"/>
        <v>0</v>
      </c>
      <c r="M32" s="1369">
        <f t="shared" si="1"/>
        <v>0</v>
      </c>
      <c r="N32" s="1393"/>
      <c r="O32" s="1369">
        <f t="shared" si="13"/>
        <v>0</v>
      </c>
      <c r="P32" s="1369">
        <f t="shared" si="24"/>
        <v>0</v>
      </c>
      <c r="Q32" s="1385"/>
      <c r="R32" s="1369">
        <f t="shared" si="2"/>
        <v>0</v>
      </c>
      <c r="S32" s="1386"/>
      <c r="T32" s="1369">
        <f t="shared" si="3"/>
        <v>0</v>
      </c>
      <c r="U32" s="1369">
        <f t="shared" si="14"/>
        <v>0</v>
      </c>
      <c r="V32" s="1387"/>
      <c r="W32" s="1369">
        <f t="shared" si="25"/>
        <v>0</v>
      </c>
      <c r="X32" s="1369">
        <f t="shared" si="15"/>
        <v>0</v>
      </c>
      <c r="Y32" s="1369">
        <f t="shared" si="16"/>
        <v>0</v>
      </c>
      <c r="Z32" s="1369">
        <f t="shared" si="5"/>
        <v>0</v>
      </c>
      <c r="AA32" s="1369">
        <f t="shared" si="6"/>
        <v>0</v>
      </c>
      <c r="AB32" s="1369">
        <f t="shared" si="17"/>
        <v>0</v>
      </c>
      <c r="AC32" s="1369">
        <f t="shared" si="7"/>
        <v>0</v>
      </c>
      <c r="AD32" s="1369">
        <f t="shared" si="27"/>
        <v>0</v>
      </c>
      <c r="AE32" s="1369">
        <f t="shared" si="9"/>
        <v>0</v>
      </c>
      <c r="AF32" s="1369">
        <f t="shared" si="10"/>
        <v>0</v>
      </c>
      <c r="AG32" s="1388"/>
      <c r="AH32" s="1389">
        <v>0</v>
      </c>
      <c r="AI32" s="1388">
        <f t="shared" si="11"/>
        <v>0</v>
      </c>
      <c r="AJ32" s="1390"/>
      <c r="AK32" s="1381">
        <f t="shared" si="26"/>
        <v>0</v>
      </c>
      <c r="AL32" s="1381"/>
      <c r="AM32" s="1381"/>
      <c r="AN32" s="1381"/>
      <c r="AO32" s="1379">
        <f t="shared" si="18"/>
        <v>0</v>
      </c>
      <c r="AP32" s="1391"/>
      <c r="AQ32" s="1381">
        <f t="shared" si="23"/>
        <v>0</v>
      </c>
      <c r="AR32" s="1390"/>
      <c r="AS32" s="907"/>
      <c r="AT32" s="906">
        <f t="shared" si="19"/>
        <v>0</v>
      </c>
      <c r="AU32" s="906">
        <f t="shared" si="20"/>
        <v>0</v>
      </c>
      <c r="AV32" s="906">
        <f t="shared" si="21"/>
        <v>0</v>
      </c>
      <c r="AW32" s="906">
        <f t="shared" si="22"/>
        <v>0</v>
      </c>
    </row>
    <row r="33" spans="1:49" ht="60" customHeight="1">
      <c r="A33" s="1383">
        <v>27</v>
      </c>
      <c r="B33" s="1382" t="s">
        <v>241</v>
      </c>
      <c r="C33" s="1383"/>
      <c r="D33" s="1383">
        <v>521002</v>
      </c>
      <c r="E33" s="1383"/>
      <c r="F33" s="1383"/>
      <c r="G33" s="1383"/>
      <c r="H33" s="1383"/>
      <c r="I33" s="1383"/>
      <c r="J33" s="1383"/>
      <c r="K33" s="1383"/>
      <c r="L33" s="1383">
        <f t="shared" si="0"/>
        <v>0</v>
      </c>
      <c r="M33" s="1369">
        <f t="shared" si="1"/>
        <v>0</v>
      </c>
      <c r="N33" s="1384"/>
      <c r="O33" s="1369">
        <f t="shared" si="13"/>
        <v>0</v>
      </c>
      <c r="P33" s="1369">
        <f t="shared" si="24"/>
        <v>0</v>
      </c>
      <c r="Q33" s="1385"/>
      <c r="R33" s="1369">
        <f t="shared" si="2"/>
        <v>0</v>
      </c>
      <c r="S33" s="1386"/>
      <c r="T33" s="1369">
        <f t="shared" si="3"/>
        <v>0</v>
      </c>
      <c r="U33" s="1369">
        <f t="shared" si="14"/>
        <v>0</v>
      </c>
      <c r="V33" s="1387"/>
      <c r="W33" s="1369">
        <f t="shared" si="25"/>
        <v>0</v>
      </c>
      <c r="X33" s="1369">
        <f t="shared" si="15"/>
        <v>0</v>
      </c>
      <c r="Y33" s="1369">
        <f t="shared" si="16"/>
        <v>0</v>
      </c>
      <c r="Z33" s="1369">
        <f t="shared" si="5"/>
        <v>0</v>
      </c>
      <c r="AA33" s="1369">
        <f t="shared" si="6"/>
        <v>0</v>
      </c>
      <c r="AB33" s="1369">
        <f t="shared" si="17"/>
        <v>0</v>
      </c>
      <c r="AC33" s="1369">
        <f t="shared" si="7"/>
        <v>0</v>
      </c>
      <c r="AD33" s="1369">
        <f t="shared" si="27"/>
        <v>0</v>
      </c>
      <c r="AE33" s="1369">
        <f t="shared" si="9"/>
        <v>0</v>
      </c>
      <c r="AF33" s="1369">
        <f t="shared" si="10"/>
        <v>0</v>
      </c>
      <c r="AG33" s="1388"/>
      <c r="AH33" s="1389"/>
      <c r="AI33" s="1388">
        <f t="shared" si="11"/>
        <v>0</v>
      </c>
      <c r="AJ33" s="1390"/>
      <c r="AK33" s="1390">
        <f t="shared" si="26"/>
        <v>0</v>
      </c>
      <c r="AL33" s="1390"/>
      <c r="AM33" s="1390"/>
      <c r="AN33" s="1390"/>
      <c r="AO33" s="1379">
        <f t="shared" si="18"/>
        <v>0</v>
      </c>
      <c r="AP33" s="1391"/>
      <c r="AQ33" s="1381">
        <f t="shared" si="23"/>
        <v>0</v>
      </c>
      <c r="AR33" s="1390"/>
      <c r="AS33" s="907"/>
      <c r="AT33" s="906">
        <f t="shared" si="19"/>
        <v>0</v>
      </c>
      <c r="AU33" s="906">
        <f t="shared" si="20"/>
        <v>0</v>
      </c>
      <c r="AV33" s="906">
        <f t="shared" si="21"/>
        <v>0</v>
      </c>
      <c r="AW33" s="906">
        <f t="shared" si="22"/>
        <v>0</v>
      </c>
    </row>
    <row r="34" spans="1:49" ht="60" customHeight="1">
      <c r="A34" s="1383">
        <v>28</v>
      </c>
      <c r="B34" s="1368" t="s">
        <v>242</v>
      </c>
      <c r="C34" s="1383"/>
      <c r="D34" s="1383">
        <v>521002</v>
      </c>
      <c r="E34" s="1383"/>
      <c r="F34" s="1383"/>
      <c r="G34" s="1383"/>
      <c r="H34" s="1383"/>
      <c r="I34" s="1383"/>
      <c r="J34" s="1383"/>
      <c r="K34" s="1383"/>
      <c r="L34" s="1383">
        <f t="shared" si="0"/>
        <v>0</v>
      </c>
      <c r="M34" s="1369">
        <f t="shared" si="1"/>
        <v>0</v>
      </c>
      <c r="N34" s="1384"/>
      <c r="O34" s="1369">
        <f t="shared" si="13"/>
        <v>0</v>
      </c>
      <c r="P34" s="1369">
        <f t="shared" si="24"/>
        <v>0</v>
      </c>
      <c r="Q34" s="1385"/>
      <c r="R34" s="1369">
        <f t="shared" si="2"/>
        <v>0</v>
      </c>
      <c r="S34" s="1386"/>
      <c r="T34" s="1369">
        <f t="shared" si="3"/>
        <v>0</v>
      </c>
      <c r="U34" s="1369">
        <f t="shared" si="14"/>
        <v>0</v>
      </c>
      <c r="V34" s="1387"/>
      <c r="W34" s="1369">
        <f t="shared" si="25"/>
        <v>0</v>
      </c>
      <c r="X34" s="1369">
        <f t="shared" si="15"/>
        <v>0</v>
      </c>
      <c r="Y34" s="1369">
        <f t="shared" si="16"/>
        <v>0</v>
      </c>
      <c r="Z34" s="1369">
        <f t="shared" si="5"/>
        <v>0</v>
      </c>
      <c r="AA34" s="1369">
        <f t="shared" si="6"/>
        <v>0</v>
      </c>
      <c r="AB34" s="1369">
        <f t="shared" si="17"/>
        <v>0</v>
      </c>
      <c r="AC34" s="1369">
        <f t="shared" si="7"/>
        <v>0</v>
      </c>
      <c r="AD34" s="1369">
        <f t="shared" si="27"/>
        <v>0</v>
      </c>
      <c r="AE34" s="1369">
        <f t="shared" si="9"/>
        <v>0</v>
      </c>
      <c r="AF34" s="1369">
        <f t="shared" si="10"/>
        <v>0</v>
      </c>
      <c r="AG34" s="1388"/>
      <c r="AH34" s="1389"/>
      <c r="AI34" s="1388">
        <f t="shared" si="11"/>
        <v>0</v>
      </c>
      <c r="AJ34" s="1390"/>
      <c r="AK34" s="1390">
        <f t="shared" si="26"/>
        <v>0</v>
      </c>
      <c r="AL34" s="1390"/>
      <c r="AM34" s="1390"/>
      <c r="AN34" s="1390"/>
      <c r="AO34" s="1379">
        <f t="shared" si="18"/>
        <v>0</v>
      </c>
      <c r="AP34" s="1391"/>
      <c r="AQ34" s="1381">
        <f t="shared" si="23"/>
        <v>0</v>
      </c>
      <c r="AR34" s="1390"/>
      <c r="AS34" s="907"/>
      <c r="AT34" s="906">
        <f t="shared" si="19"/>
        <v>0</v>
      </c>
      <c r="AU34" s="906">
        <f t="shared" si="20"/>
        <v>0</v>
      </c>
      <c r="AV34" s="906">
        <f t="shared" si="21"/>
        <v>0</v>
      </c>
      <c r="AW34" s="906">
        <f t="shared" si="22"/>
        <v>0</v>
      </c>
    </row>
    <row r="35" spans="1:49" ht="60" customHeight="1">
      <c r="A35" s="1383">
        <v>29</v>
      </c>
      <c r="B35" s="1368" t="s">
        <v>211</v>
      </c>
      <c r="C35" s="1383"/>
      <c r="D35" s="1383">
        <v>521002</v>
      </c>
      <c r="E35" s="1383"/>
      <c r="F35" s="1383"/>
      <c r="G35" s="1383"/>
      <c r="H35" s="1383"/>
      <c r="I35" s="1383"/>
      <c r="J35" s="1383"/>
      <c r="K35" s="1383"/>
      <c r="L35" s="1383">
        <f t="shared" si="0"/>
        <v>0</v>
      </c>
      <c r="M35" s="1369">
        <f t="shared" si="1"/>
        <v>0</v>
      </c>
      <c r="N35" s="1384"/>
      <c r="O35" s="1369">
        <f t="shared" si="13"/>
        <v>0</v>
      </c>
      <c r="P35" s="1369">
        <f t="shared" si="24"/>
        <v>0</v>
      </c>
      <c r="Q35" s="1385"/>
      <c r="R35" s="1369">
        <f t="shared" si="2"/>
        <v>0</v>
      </c>
      <c r="S35" s="1386"/>
      <c r="T35" s="1369">
        <f t="shared" si="3"/>
        <v>0</v>
      </c>
      <c r="U35" s="1369">
        <f t="shared" si="14"/>
        <v>0</v>
      </c>
      <c r="V35" s="1387"/>
      <c r="W35" s="1369">
        <f t="shared" si="25"/>
        <v>0</v>
      </c>
      <c r="X35" s="1369">
        <f t="shared" si="15"/>
        <v>0</v>
      </c>
      <c r="Y35" s="1369">
        <f t="shared" si="16"/>
        <v>0</v>
      </c>
      <c r="Z35" s="1369">
        <f t="shared" si="5"/>
        <v>0</v>
      </c>
      <c r="AA35" s="1369">
        <f t="shared" si="6"/>
        <v>0</v>
      </c>
      <c r="AB35" s="1369">
        <f t="shared" si="17"/>
        <v>0</v>
      </c>
      <c r="AC35" s="1369">
        <f t="shared" si="7"/>
        <v>0</v>
      </c>
      <c r="AD35" s="1369">
        <f t="shared" si="27"/>
        <v>0</v>
      </c>
      <c r="AE35" s="1369">
        <f t="shared" si="9"/>
        <v>0</v>
      </c>
      <c r="AF35" s="1369">
        <f t="shared" si="10"/>
        <v>0</v>
      </c>
      <c r="AG35" s="1388"/>
      <c r="AH35" s="1389"/>
      <c r="AI35" s="1388">
        <f t="shared" si="11"/>
        <v>0</v>
      </c>
      <c r="AJ35" s="1390"/>
      <c r="AK35" s="1390">
        <f t="shared" si="26"/>
        <v>0</v>
      </c>
      <c r="AL35" s="1390"/>
      <c r="AM35" s="1390"/>
      <c r="AN35" s="1390"/>
      <c r="AO35" s="1379">
        <f t="shared" si="18"/>
        <v>0</v>
      </c>
      <c r="AP35" s="1391"/>
      <c r="AQ35" s="1381">
        <f t="shared" si="23"/>
        <v>0</v>
      </c>
      <c r="AR35" s="1390"/>
      <c r="AS35" s="907"/>
      <c r="AT35" s="906">
        <f t="shared" si="19"/>
        <v>0</v>
      </c>
      <c r="AU35" s="906">
        <f t="shared" si="20"/>
        <v>0</v>
      </c>
      <c r="AV35" s="906">
        <f t="shared" si="21"/>
        <v>0</v>
      </c>
      <c r="AW35" s="906">
        <f t="shared" si="22"/>
        <v>0</v>
      </c>
    </row>
    <row r="36" spans="1:49" ht="60" customHeight="1">
      <c r="A36" s="1383">
        <v>30</v>
      </c>
      <c r="B36" s="1368" t="s">
        <v>255</v>
      </c>
      <c r="C36" s="1383"/>
      <c r="D36" s="1383">
        <v>521002</v>
      </c>
      <c r="E36" s="1383"/>
      <c r="F36" s="1383"/>
      <c r="G36" s="1383"/>
      <c r="H36" s="1383"/>
      <c r="I36" s="1383"/>
      <c r="J36" s="1383"/>
      <c r="K36" s="1383"/>
      <c r="L36" s="1383">
        <f t="shared" si="0"/>
        <v>0</v>
      </c>
      <c r="M36" s="1369">
        <f t="shared" si="1"/>
        <v>0</v>
      </c>
      <c r="N36" s="1384"/>
      <c r="O36" s="1369">
        <f t="shared" si="13"/>
        <v>0</v>
      </c>
      <c r="P36" s="1369">
        <f t="shared" si="24"/>
        <v>0</v>
      </c>
      <c r="Q36" s="1385"/>
      <c r="R36" s="1369">
        <f t="shared" si="2"/>
        <v>0</v>
      </c>
      <c r="S36" s="1386"/>
      <c r="T36" s="1369">
        <f t="shared" si="3"/>
        <v>0</v>
      </c>
      <c r="U36" s="1369">
        <f t="shared" si="14"/>
        <v>0</v>
      </c>
      <c r="V36" s="1387"/>
      <c r="W36" s="1369">
        <f t="shared" si="25"/>
        <v>0</v>
      </c>
      <c r="X36" s="1369">
        <f t="shared" si="15"/>
        <v>0</v>
      </c>
      <c r="Y36" s="1369">
        <f t="shared" si="16"/>
        <v>0</v>
      </c>
      <c r="Z36" s="1369">
        <f t="shared" si="5"/>
        <v>0</v>
      </c>
      <c r="AA36" s="1369">
        <f t="shared" si="6"/>
        <v>0</v>
      </c>
      <c r="AB36" s="1369">
        <f t="shared" si="17"/>
        <v>0</v>
      </c>
      <c r="AC36" s="1369">
        <f t="shared" si="7"/>
        <v>0</v>
      </c>
      <c r="AD36" s="1369">
        <f t="shared" si="27"/>
        <v>0</v>
      </c>
      <c r="AE36" s="1369">
        <f t="shared" si="9"/>
        <v>0</v>
      </c>
      <c r="AF36" s="1369">
        <f t="shared" si="10"/>
        <v>0</v>
      </c>
      <c r="AG36" s="1390"/>
      <c r="AH36" s="1389"/>
      <c r="AI36" s="1388">
        <f t="shared" si="11"/>
        <v>0</v>
      </c>
      <c r="AJ36" s="1390"/>
      <c r="AK36" s="1390">
        <f t="shared" si="26"/>
        <v>0</v>
      </c>
      <c r="AL36" s="1390"/>
      <c r="AM36" s="1390"/>
      <c r="AN36" s="1390"/>
      <c r="AO36" s="1379">
        <f t="shared" si="18"/>
        <v>0</v>
      </c>
      <c r="AP36" s="1391"/>
      <c r="AQ36" s="1381">
        <f t="shared" si="23"/>
        <v>0</v>
      </c>
      <c r="AR36" s="1390"/>
      <c r="AS36" s="907"/>
      <c r="AT36" s="906">
        <f t="shared" si="19"/>
        <v>0</v>
      </c>
      <c r="AU36" s="906">
        <f t="shared" si="20"/>
        <v>0</v>
      </c>
      <c r="AV36" s="906">
        <f t="shared" si="21"/>
        <v>0</v>
      </c>
      <c r="AW36" s="906">
        <f t="shared" si="22"/>
        <v>0</v>
      </c>
    </row>
    <row r="37" spans="1:49" ht="60" customHeight="1">
      <c r="A37" s="1383">
        <v>31</v>
      </c>
      <c r="B37" s="1368" t="s">
        <v>247</v>
      </c>
      <c r="C37" s="1383"/>
      <c r="D37" s="1383">
        <v>521002</v>
      </c>
      <c r="E37" s="1383"/>
      <c r="F37" s="1383"/>
      <c r="G37" s="1383"/>
      <c r="H37" s="1383"/>
      <c r="I37" s="1383"/>
      <c r="J37" s="1383"/>
      <c r="K37" s="1383"/>
      <c r="L37" s="1383">
        <f t="shared" si="0"/>
        <v>0</v>
      </c>
      <c r="M37" s="1369">
        <f t="shared" si="1"/>
        <v>0</v>
      </c>
      <c r="N37" s="1384"/>
      <c r="O37" s="1369">
        <f t="shared" si="13"/>
        <v>0</v>
      </c>
      <c r="P37" s="1369">
        <f t="shared" si="24"/>
        <v>0</v>
      </c>
      <c r="Q37" s="1385"/>
      <c r="R37" s="1369">
        <f t="shared" si="2"/>
        <v>0</v>
      </c>
      <c r="S37" s="1386"/>
      <c r="T37" s="1369">
        <f>IF(L37=0,0,((M37+N37)/L37/8)*1.55*1.35*S37)</f>
        <v>0</v>
      </c>
      <c r="U37" s="1369">
        <f t="shared" si="14"/>
        <v>0</v>
      </c>
      <c r="V37" s="1387"/>
      <c r="W37" s="1369">
        <f>IF((L37+O37)=0,0,U37/(L37+O37)*V37*2)</f>
        <v>0</v>
      </c>
      <c r="X37" s="1369">
        <f t="shared" si="15"/>
        <v>0</v>
      </c>
      <c r="Y37" s="1369">
        <f t="shared" si="16"/>
        <v>0</v>
      </c>
      <c r="Z37" s="1369">
        <f t="shared" si="5"/>
        <v>0</v>
      </c>
      <c r="AA37" s="1369">
        <f t="shared" si="6"/>
        <v>0</v>
      </c>
      <c r="AB37" s="1369">
        <f t="shared" si="17"/>
        <v>0</v>
      </c>
      <c r="AC37" s="1369">
        <f t="shared" si="7"/>
        <v>0</v>
      </c>
      <c r="AD37" s="1369">
        <f t="shared" si="27"/>
        <v>0</v>
      </c>
      <c r="AE37" s="1369">
        <f t="shared" si="9"/>
        <v>0</v>
      </c>
      <c r="AF37" s="1369">
        <f>(AD37*AF$5)</f>
        <v>0</v>
      </c>
      <c r="AG37" s="1388"/>
      <c r="AH37" s="1389"/>
      <c r="AI37" s="1389"/>
      <c r="AJ37" s="1395"/>
      <c r="AK37" s="1390">
        <f>IF(AD37=0,0,(AD37-AE37-AF37-AG37-AH37-AI37))</f>
        <v>0</v>
      </c>
      <c r="AL37" s="1390"/>
      <c r="AM37" s="1390"/>
      <c r="AN37" s="1390"/>
      <c r="AO37" s="1379">
        <f t="shared" si="18"/>
        <v>0</v>
      </c>
      <c r="AP37" s="1391"/>
      <c r="AQ37" s="1381">
        <f t="shared" si="23"/>
        <v>0</v>
      </c>
      <c r="AR37" s="1390"/>
      <c r="AS37" s="907"/>
      <c r="AT37" s="906">
        <f t="shared" si="19"/>
        <v>0</v>
      </c>
      <c r="AU37" s="906">
        <f t="shared" si="20"/>
        <v>0</v>
      </c>
      <c r="AV37" s="906">
        <f t="shared" si="21"/>
        <v>0</v>
      </c>
      <c r="AW37" s="906">
        <f t="shared" si="22"/>
        <v>0</v>
      </c>
    </row>
    <row r="38" spans="1:49" ht="60" customHeight="1">
      <c r="A38" s="1383">
        <v>32</v>
      </c>
      <c r="B38" s="1396" t="s">
        <v>25</v>
      </c>
      <c r="C38" s="1383"/>
      <c r="D38" s="1383">
        <v>521002</v>
      </c>
      <c r="E38" s="1383"/>
      <c r="F38" s="1383"/>
      <c r="G38" s="1383"/>
      <c r="H38" s="1383"/>
      <c r="I38" s="1383"/>
      <c r="J38" s="1383"/>
      <c r="K38" s="1383"/>
      <c r="L38" s="1383">
        <f t="shared" si="0"/>
        <v>0</v>
      </c>
      <c r="M38" s="1369">
        <f t="shared" si="1"/>
        <v>0</v>
      </c>
      <c r="N38" s="1384"/>
      <c r="O38" s="1369">
        <f t="shared" si="13"/>
        <v>0</v>
      </c>
      <c r="P38" s="1384">
        <f t="shared" si="24"/>
        <v>0</v>
      </c>
      <c r="Q38" s="1397"/>
      <c r="R38" s="1398">
        <f>IF(L38=0,0,((N38+M38)/L38/8)*1.55*Q38)</f>
        <v>0</v>
      </c>
      <c r="S38" s="1399"/>
      <c r="T38" s="1398">
        <f>IF(L38=0,0,((M38+N38)/L38/8)*1.55*1.35*S38)</f>
        <v>0</v>
      </c>
      <c r="U38" s="1369">
        <f t="shared" si="14"/>
        <v>0</v>
      </c>
      <c r="V38" s="1387"/>
      <c r="W38" s="1369">
        <f>IF((L38+O38)=0,0,U38/(L38+O38)*V38*2)</f>
        <v>0</v>
      </c>
      <c r="X38" s="1369">
        <f t="shared" si="15"/>
        <v>0</v>
      </c>
      <c r="Y38" s="1369">
        <f t="shared" si="16"/>
        <v>0</v>
      </c>
      <c r="Z38" s="1369">
        <f>W38+U38+Y38</f>
        <v>0</v>
      </c>
      <c r="AA38" s="1369">
        <f t="shared" si="6"/>
        <v>0</v>
      </c>
      <c r="AB38" s="1369">
        <f t="shared" si="17"/>
        <v>0</v>
      </c>
      <c r="AC38" s="1369">
        <f t="shared" si="7"/>
        <v>0</v>
      </c>
      <c r="AD38" s="1369">
        <f t="shared" si="27"/>
        <v>0</v>
      </c>
      <c r="AE38" s="1369">
        <f t="shared" si="9"/>
        <v>0</v>
      </c>
      <c r="AF38" s="1369">
        <f>(AD38*AF$5)</f>
        <v>0</v>
      </c>
      <c r="AG38" s="1388"/>
      <c r="AH38" s="1389"/>
      <c r="AI38" s="1388">
        <f>AD38*1%</f>
        <v>0</v>
      </c>
      <c r="AJ38" s="1400"/>
      <c r="AK38" s="1381">
        <f>IF(AD38=0,0,(AD38-AE38-AF38-AG38-AH38-AI38-AJ38))</f>
        <v>0</v>
      </c>
      <c r="AL38" s="1381"/>
      <c r="AM38" s="1381"/>
      <c r="AN38" s="1381"/>
      <c r="AO38" s="1379">
        <f t="shared" si="18"/>
        <v>0</v>
      </c>
      <c r="AP38" s="1391"/>
      <c r="AQ38" s="1381">
        <f t="shared" si="23"/>
        <v>0</v>
      </c>
      <c r="AR38" s="1390"/>
      <c r="AS38" s="907"/>
      <c r="AT38" s="906">
        <f t="shared" si="19"/>
        <v>0</v>
      </c>
      <c r="AU38" s="906">
        <f t="shared" si="20"/>
        <v>0</v>
      </c>
      <c r="AV38" s="906">
        <f t="shared" si="21"/>
        <v>0</v>
      </c>
      <c r="AW38" s="906">
        <f t="shared" si="22"/>
        <v>0</v>
      </c>
    </row>
    <row r="39" spans="1:49" ht="60" customHeight="1">
      <c r="A39" s="1383">
        <v>33</v>
      </c>
      <c r="B39" s="1368" t="s">
        <v>79</v>
      </c>
      <c r="C39" s="1383"/>
      <c r="D39" s="1383">
        <v>612010</v>
      </c>
      <c r="E39" s="1383"/>
      <c r="F39" s="1383"/>
      <c r="G39" s="1383"/>
      <c r="H39" s="1383"/>
      <c r="I39" s="1383"/>
      <c r="J39" s="1383"/>
      <c r="K39" s="1383"/>
      <c r="L39" s="1383">
        <f t="shared" si="0"/>
        <v>0</v>
      </c>
      <c r="M39" s="1369">
        <f t="shared" si="1"/>
        <v>0</v>
      </c>
      <c r="N39" s="1384"/>
      <c r="O39" s="1369">
        <f t="shared" si="13"/>
        <v>0</v>
      </c>
      <c r="P39" s="1384">
        <f t="shared" si="24"/>
        <v>0</v>
      </c>
      <c r="Q39" s="1397"/>
      <c r="R39" s="1398">
        <f>IF(L39=0,0,((N39+M39)/L39/8)*1.55*Q39)</f>
        <v>0</v>
      </c>
      <c r="S39" s="1399"/>
      <c r="T39" s="1398">
        <f>IF(L39=0,0,((M39+N39)/L39/8)*1.55*1.35*S39)</f>
        <v>0</v>
      </c>
      <c r="U39" s="1369">
        <f t="shared" si="14"/>
        <v>0</v>
      </c>
      <c r="V39" s="1387"/>
      <c r="W39" s="1369">
        <f>IF((L39+O39)=0,0,U39/(L39+O39)*V39*2)</f>
        <v>0</v>
      </c>
      <c r="X39" s="1369">
        <f t="shared" si="15"/>
        <v>0</v>
      </c>
      <c r="Y39" s="1369">
        <f t="shared" si="16"/>
        <v>0</v>
      </c>
      <c r="Z39" s="1369">
        <f>W39+U39+Y39</f>
        <v>0</v>
      </c>
      <c r="AA39" s="1369">
        <f t="shared" si="6"/>
        <v>0</v>
      </c>
      <c r="AB39" s="1369">
        <f t="shared" si="17"/>
        <v>0</v>
      </c>
      <c r="AC39" s="1369">
        <f t="shared" si="7"/>
        <v>0</v>
      </c>
      <c r="AD39" s="1369">
        <f t="shared" si="27"/>
        <v>0</v>
      </c>
      <c r="AE39" s="1369">
        <f t="shared" si="9"/>
        <v>0</v>
      </c>
      <c r="AF39" s="1369">
        <f>(AD39*AF$5)</f>
        <v>0</v>
      </c>
      <c r="AG39" s="1388"/>
      <c r="AH39" s="1389"/>
      <c r="AI39" s="1388">
        <f>AD39*1%</f>
        <v>0</v>
      </c>
      <c r="AJ39" s="1400"/>
      <c r="AK39" s="1390">
        <f>IF(AD39=0,0,(AD39-AE39-AF39-AG39-AH39-AI39-AJ39))</f>
        <v>0</v>
      </c>
      <c r="AL39" s="1390"/>
      <c r="AM39" s="1390"/>
      <c r="AN39" s="1390"/>
      <c r="AO39" s="1379">
        <f t="shared" si="18"/>
        <v>0</v>
      </c>
      <c r="AP39" s="1391"/>
      <c r="AQ39" s="1381">
        <f>AK39+AO39+AP39</f>
        <v>0</v>
      </c>
      <c r="AR39" s="1390"/>
      <c r="AS39" s="907"/>
      <c r="AT39" s="906">
        <f t="shared" si="19"/>
        <v>0</v>
      </c>
      <c r="AU39" s="906">
        <f t="shared" si="20"/>
        <v>0</v>
      </c>
      <c r="AV39" s="906">
        <f t="shared" si="21"/>
        <v>0</v>
      </c>
      <c r="AW39" s="906">
        <f t="shared" si="22"/>
        <v>0</v>
      </c>
    </row>
    <row r="40" spans="1:49" ht="60" customHeight="1">
      <c r="A40" s="1383">
        <v>34</v>
      </c>
      <c r="B40" s="1368" t="s">
        <v>251</v>
      </c>
      <c r="C40" s="1383"/>
      <c r="D40" s="1383">
        <v>521002</v>
      </c>
      <c r="E40" s="1383"/>
      <c r="F40" s="1383"/>
      <c r="G40" s="1383"/>
      <c r="H40" s="1383"/>
      <c r="I40" s="1383"/>
      <c r="J40" s="1383"/>
      <c r="K40" s="1383"/>
      <c r="L40" s="1383">
        <f>SUM(E40:K40)</f>
        <v>0</v>
      </c>
      <c r="M40" s="1369">
        <f t="shared" si="1"/>
        <v>0</v>
      </c>
      <c r="N40" s="1384"/>
      <c r="O40" s="1369">
        <f t="shared" si="13"/>
        <v>0</v>
      </c>
      <c r="P40" s="1369">
        <f>IF(O40="",0,O40*C40)</f>
        <v>0</v>
      </c>
      <c r="Q40" s="1385"/>
      <c r="R40" s="1369">
        <f>IF(L40=0,0,((N40+M40)/L40/8)*1.55*Q40)</f>
        <v>0</v>
      </c>
      <c r="S40" s="1386"/>
      <c r="T40" s="1369">
        <f>IF(L40=0,0,((M40+N40)/L40/8)*1.55*1.35*S40)</f>
        <v>0</v>
      </c>
      <c r="U40" s="1369">
        <f t="shared" si="14"/>
        <v>0</v>
      </c>
      <c r="V40" s="1387"/>
      <c r="W40" s="1369">
        <f>IF((L40+O40)=0,0,U40/(L40+O40)*V40*2)</f>
        <v>0</v>
      </c>
      <c r="X40" s="1369">
        <f t="shared" si="15"/>
        <v>0</v>
      </c>
      <c r="Y40" s="1369">
        <f t="shared" si="16"/>
        <v>0</v>
      </c>
      <c r="Z40" s="1369">
        <f>W40+U40+Y40</f>
        <v>0</v>
      </c>
      <c r="AA40" s="1369">
        <f t="shared" si="6"/>
        <v>0</v>
      </c>
      <c r="AB40" s="1369">
        <f t="shared" si="17"/>
        <v>0</v>
      </c>
      <c r="AC40" s="1369">
        <f t="shared" si="7"/>
        <v>0</v>
      </c>
      <c r="AD40" s="1369">
        <f t="shared" si="27"/>
        <v>0</v>
      </c>
      <c r="AE40" s="1369">
        <f t="shared" si="9"/>
        <v>0</v>
      </c>
      <c r="AF40" s="1369">
        <f>(AD40*AF$5)</f>
        <v>0</v>
      </c>
      <c r="AG40" s="1388"/>
      <c r="AH40" s="1389"/>
      <c r="AI40" s="1388">
        <f>AD40*1%</f>
        <v>0</v>
      </c>
      <c r="AJ40" s="1395"/>
      <c r="AK40" s="1401">
        <f>IF(AD40=0,0,(AD40-AE40-AF40-AG40-AH40-AI40))</f>
        <v>0</v>
      </c>
      <c r="AL40" s="1401"/>
      <c r="AM40" s="1401"/>
      <c r="AN40" s="1401"/>
      <c r="AO40" s="1379">
        <f t="shared" si="18"/>
        <v>0</v>
      </c>
      <c r="AP40" s="1402"/>
      <c r="AQ40" s="1381">
        <f>AK40+AO40+AP40</f>
        <v>0</v>
      </c>
      <c r="AR40" s="1390"/>
      <c r="AS40" s="907"/>
      <c r="AT40" s="906">
        <f t="shared" si="19"/>
        <v>0</v>
      </c>
      <c r="AU40" s="906">
        <f t="shared" si="20"/>
        <v>0</v>
      </c>
      <c r="AV40" s="906">
        <f t="shared" si="21"/>
        <v>0</v>
      </c>
      <c r="AW40" s="906">
        <f t="shared" si="22"/>
        <v>0</v>
      </c>
    </row>
    <row r="41" spans="1:49" ht="60" customHeight="1">
      <c r="A41" s="1383"/>
      <c r="B41" s="1368"/>
      <c r="C41" s="1395"/>
      <c r="D41" s="1383"/>
      <c r="E41" s="1383"/>
      <c r="F41" s="1383"/>
      <c r="G41" s="1383"/>
      <c r="H41" s="1383"/>
      <c r="I41" s="1383"/>
      <c r="J41" s="1483"/>
      <c r="K41" s="1383"/>
      <c r="L41" s="1368"/>
      <c r="M41" s="1369">
        <f>SUM(M7:M40)</f>
        <v>0</v>
      </c>
      <c r="N41" s="1484"/>
      <c r="O41" s="1484">
        <f>SUM(O7:O40)</f>
        <v>0</v>
      </c>
      <c r="P41" s="1369">
        <f>SUM(P7:P40)</f>
        <v>0</v>
      </c>
      <c r="Q41" s="1385"/>
      <c r="R41" s="1369"/>
      <c r="S41" s="1386"/>
      <c r="T41" s="1484"/>
      <c r="U41" s="1484">
        <f>SUM(U7:U40)</f>
        <v>0</v>
      </c>
      <c r="V41" s="1387"/>
      <c r="W41" s="1484"/>
      <c r="X41" s="1484">
        <f t="shared" ref="X41:AF41" si="28">SUM(X7:X40)</f>
        <v>0</v>
      </c>
      <c r="Y41" s="1484">
        <f t="shared" si="28"/>
        <v>0</v>
      </c>
      <c r="Z41" s="1390">
        <f t="shared" si="28"/>
        <v>0</v>
      </c>
      <c r="AA41" s="1390">
        <f t="shared" si="28"/>
        <v>0</v>
      </c>
      <c r="AB41" s="1485">
        <f t="shared" si="28"/>
        <v>0</v>
      </c>
      <c r="AC41" s="1486">
        <f t="shared" si="28"/>
        <v>0</v>
      </c>
      <c r="AD41" s="1390">
        <f t="shared" si="28"/>
        <v>0</v>
      </c>
      <c r="AE41" s="1388">
        <f t="shared" si="28"/>
        <v>0</v>
      </c>
      <c r="AF41" s="1388">
        <f t="shared" si="28"/>
        <v>0</v>
      </c>
      <c r="AG41" s="1388"/>
      <c r="AH41" s="1388"/>
      <c r="AI41" s="1388">
        <f>SUM(AI7:AI40)</f>
        <v>0</v>
      </c>
      <c r="AJ41" s="1390"/>
      <c r="AK41" s="1484">
        <f>SUM(AK7:AK40)</f>
        <v>0</v>
      </c>
      <c r="AL41" s="1484"/>
      <c r="AM41" s="1484"/>
      <c r="AN41" s="1484"/>
      <c r="AO41" s="1487">
        <f>SUM(AO7:AO40)</f>
        <v>0</v>
      </c>
      <c r="AP41" s="1487">
        <f>SUM(AP7:AP40)</f>
        <v>0</v>
      </c>
      <c r="AQ41" s="1488">
        <f>+AQ50+AQ66</f>
        <v>0</v>
      </c>
      <c r="AR41" s="1489"/>
      <c r="AS41" s="907"/>
      <c r="AT41" s="1490">
        <f>SUM(AT7:AT40)</f>
        <v>0</v>
      </c>
      <c r="AU41" s="1490">
        <f>SUM(AU7:AU40)</f>
        <v>0</v>
      </c>
      <c r="AV41" s="1490">
        <f>SUM(AV7:AV40)</f>
        <v>0</v>
      </c>
      <c r="AW41" s="1490">
        <f>SUM(AW7:AW40)</f>
        <v>0</v>
      </c>
    </row>
    <row r="42" spans="1:49" ht="60" hidden="1" customHeight="1">
      <c r="A42" s="1409"/>
      <c r="B42" s="1409"/>
      <c r="C42" s="1409"/>
      <c r="D42" s="1409"/>
      <c r="E42" s="1407"/>
      <c r="F42" s="1405"/>
      <c r="G42" s="1406"/>
      <c r="H42" s="1407"/>
      <c r="I42" s="1407"/>
      <c r="J42" s="1405"/>
      <c r="K42" s="1406"/>
      <c r="L42" s="1407"/>
      <c r="M42" s="1408"/>
      <c r="N42" s="1405"/>
      <c r="O42" s="1406"/>
      <c r="P42" s="1407"/>
      <c r="Q42" s="1407"/>
      <c r="R42" s="1409"/>
      <c r="S42" s="1409"/>
      <c r="T42" s="1409"/>
      <c r="U42" s="1409"/>
      <c r="V42" s="1410"/>
      <c r="W42" s="1405"/>
      <c r="X42" s="1405"/>
      <c r="Y42" s="1405"/>
      <c r="Z42" s="1406"/>
      <c r="AA42" s="1407"/>
      <c r="AB42" s="1410"/>
      <c r="AC42" s="1405"/>
      <c r="AD42" s="1406"/>
      <c r="AE42" s="1408"/>
      <c r="AF42" s="1408"/>
      <c r="AG42" s="1408"/>
      <c r="AH42" s="1411"/>
      <c r="AI42" s="1408"/>
      <c r="AJ42" s="1407"/>
      <c r="AK42" s="1414"/>
      <c r="AL42" s="1414"/>
      <c r="AM42" s="1414"/>
      <c r="AN42" s="1414"/>
      <c r="AO42" s="1491"/>
      <c r="AP42" s="1491"/>
      <c r="AQ42" s="1405"/>
      <c r="AR42" s="907"/>
      <c r="AS42" s="907"/>
    </row>
    <row r="43" spans="1:49" ht="60" customHeight="1">
      <c r="A43" s="1409"/>
      <c r="B43" s="1409"/>
      <c r="C43" s="1409"/>
      <c r="D43" s="1409"/>
      <c r="E43" s="1407"/>
      <c r="F43" s="1405"/>
      <c r="G43" s="1406"/>
      <c r="H43" s="1407"/>
      <c r="I43" s="1407"/>
      <c r="J43" s="1405"/>
      <c r="K43" s="1406"/>
      <c r="L43" s="1407"/>
      <c r="M43" s="1408"/>
      <c r="N43" s="1405"/>
      <c r="O43" s="1406"/>
      <c r="P43" s="1407"/>
      <c r="Q43" s="1407"/>
      <c r="R43" s="1405"/>
      <c r="S43" s="1411"/>
      <c r="T43" s="1407"/>
      <c r="U43" s="1407"/>
      <c r="V43" s="1412"/>
      <c r="W43" s="1406"/>
      <c r="X43" s="1406"/>
      <c r="Y43" s="1406"/>
      <c r="Z43" s="1407"/>
      <c r="AA43" s="1407"/>
      <c r="AB43" s="1412"/>
      <c r="AC43" s="1406"/>
      <c r="AD43" s="1407"/>
      <c r="AE43" s="1408"/>
      <c r="AF43" s="1408"/>
      <c r="AG43" s="1411"/>
      <c r="AH43" s="1408"/>
      <c r="AI43" s="1408"/>
      <c r="AJ43" s="1405"/>
      <c r="AK43" s="1406"/>
      <c r="AL43" s="1406"/>
      <c r="AM43" s="1406"/>
      <c r="AN43" s="1406"/>
      <c r="AO43" s="1491"/>
      <c r="AP43" s="1491"/>
      <c r="AQ43" s="1405"/>
      <c r="AR43" s="907"/>
      <c r="AS43" s="907"/>
    </row>
    <row r="44" spans="1:49" ht="60" customHeight="1">
      <c r="A44" s="1492"/>
      <c r="B44" s="1493" t="s">
        <v>35</v>
      </c>
      <c r="C44" s="1494"/>
      <c r="D44" s="1492"/>
      <c r="E44" s="1492"/>
      <c r="F44" s="1492"/>
      <c r="G44" s="1492"/>
      <c r="H44" s="1492"/>
      <c r="I44" s="1492"/>
      <c r="J44" s="1492"/>
      <c r="K44" s="1492"/>
      <c r="L44" s="1492"/>
      <c r="M44" s="1495"/>
      <c r="N44" s="1494"/>
      <c r="O44" s="1494"/>
      <c r="P44" s="1496"/>
      <c r="Q44" s="1497"/>
      <c r="R44" s="1495"/>
      <c r="S44" s="1495"/>
      <c r="T44" s="1494"/>
      <c r="U44" s="1498"/>
      <c r="V44" s="1499"/>
      <c r="W44" s="1494"/>
      <c r="X44" s="1494"/>
      <c r="Y44" s="1494"/>
      <c r="Z44" s="1500"/>
      <c r="AA44" s="1500"/>
      <c r="AB44" s="1501"/>
      <c r="AC44" s="1502"/>
      <c r="AD44" s="1500"/>
      <c r="AE44" s="1503"/>
      <c r="AF44" s="1503"/>
      <c r="AG44" s="1503"/>
      <c r="AH44" s="1504"/>
      <c r="AI44" s="1504"/>
      <c r="AJ44" s="1500"/>
      <c r="AK44" s="1500"/>
      <c r="AL44" s="1500"/>
      <c r="AM44" s="1500"/>
      <c r="AN44" s="1500"/>
      <c r="AO44" s="1491"/>
      <c r="AP44" s="1491"/>
      <c r="AQ44" s="1505"/>
      <c r="AR44" s="907"/>
      <c r="AS44" s="907"/>
    </row>
    <row r="45" spans="1:49" ht="60" customHeight="1">
      <c r="A45" s="1492"/>
      <c r="B45" s="1506"/>
      <c r="C45" s="1494"/>
      <c r="D45" s="1492"/>
      <c r="E45" s="1492"/>
      <c r="F45" s="1492"/>
      <c r="G45" s="1492"/>
      <c r="H45" s="1492"/>
      <c r="I45" s="1492"/>
      <c r="J45" s="1492"/>
      <c r="K45" s="1492"/>
      <c r="L45" s="1492"/>
      <c r="M45" s="1495"/>
      <c r="N45" s="1494"/>
      <c r="O45" s="1494"/>
      <c r="P45" s="1496"/>
      <c r="Q45" s="1497"/>
      <c r="R45" s="1495"/>
      <c r="S45" s="1495"/>
      <c r="T45" s="1494"/>
      <c r="U45" s="1498"/>
      <c r="V45" s="1499"/>
      <c r="W45" s="1494"/>
      <c r="X45" s="1494"/>
      <c r="Y45" s="1494"/>
      <c r="Z45" s="1500"/>
      <c r="AA45" s="1500"/>
      <c r="AB45" s="1501"/>
      <c r="AC45" s="1502"/>
      <c r="AD45" s="1500"/>
      <c r="AE45" s="1503"/>
      <c r="AF45" s="1503"/>
      <c r="AG45" s="1503"/>
      <c r="AH45" s="1504"/>
      <c r="AI45" s="1504"/>
      <c r="AJ45" s="1500"/>
      <c r="AK45" s="1500"/>
      <c r="AL45" s="1500"/>
      <c r="AM45" s="1500"/>
      <c r="AN45" s="1500"/>
      <c r="AO45" s="1491"/>
      <c r="AP45" s="1491"/>
      <c r="AQ45" s="1507"/>
      <c r="AR45" s="1508"/>
      <c r="AS45" s="907"/>
    </row>
    <row r="46" spans="1:49" ht="60" customHeight="1">
      <c r="A46" s="1383">
        <v>1</v>
      </c>
      <c r="B46" s="1368" t="s">
        <v>36</v>
      </c>
      <c r="C46" s="1383"/>
      <c r="D46" s="1383">
        <v>612010</v>
      </c>
      <c r="E46" s="1383"/>
      <c r="F46" s="1383"/>
      <c r="G46" s="1383"/>
      <c r="H46" s="1383"/>
      <c r="I46" s="1383"/>
      <c r="J46" s="1383"/>
      <c r="K46" s="1383"/>
      <c r="L46" s="1383">
        <f>SUM(E46:K46)</f>
        <v>0</v>
      </c>
      <c r="M46" s="1369">
        <f>C46*L46</f>
        <v>0</v>
      </c>
      <c r="N46" s="1386"/>
      <c r="O46" s="1369">
        <f t="shared" ref="O46:O48" si="29">COUNTIF(E46:K46,"RM") + COUNTIF(E46:K46,"V") + COUNTIF(E46:K46,"F")</f>
        <v>0</v>
      </c>
      <c r="P46" s="1369">
        <f>IF(O46="",0,O46*C46)</f>
        <v>0</v>
      </c>
      <c r="Q46" s="1385"/>
      <c r="R46" s="1369">
        <f>IF(L46=0,0,((N46+M46)/L46/8)*1.55*Q46)</f>
        <v>0</v>
      </c>
      <c r="S46" s="1386"/>
      <c r="T46" s="1369">
        <f>IF(L46=0,0,((M46+N46)/L46/8)*1.55*1.35*S46)</f>
        <v>0</v>
      </c>
      <c r="U46" s="1369">
        <f>IF((L46+O46)=0,0,(M46+N46+P46+R46+T46))</f>
        <v>0</v>
      </c>
      <c r="V46" s="1387"/>
      <c r="W46" s="1369">
        <f>IF((L46+O46)=0,0,U46/(L46+O46)*V46*2)</f>
        <v>0</v>
      </c>
      <c r="X46" s="1369">
        <f t="shared" ref="X46:X48" si="30">COUNTIF(K46,"1")</f>
        <v>0</v>
      </c>
      <c r="Y46" s="1369">
        <f>IF((L46+O46)=0,0,U46/(L46+O46)*X46*1.75)</f>
        <v>0</v>
      </c>
      <c r="Z46" s="1369">
        <f>W46+U46+Y46</f>
        <v>0</v>
      </c>
      <c r="AA46" s="1369">
        <f>IF((L46+O46)=0,0,Z46/(L46+O46))</f>
        <v>0</v>
      </c>
      <c r="AB46" s="1369">
        <f t="shared" ref="AB46:AB48" si="31">COUNTIF(E46:K46,"L")</f>
        <v>0</v>
      </c>
      <c r="AC46" s="1369">
        <f>AA46*AB46</f>
        <v>0</v>
      </c>
      <c r="AD46" s="1369">
        <f>(Z46+AC46)</f>
        <v>0</v>
      </c>
      <c r="AE46" s="1369">
        <f>(C46*7*AE$5)</f>
        <v>0</v>
      </c>
      <c r="AF46" s="1388"/>
      <c r="AG46" s="1388"/>
      <c r="AH46" s="1389"/>
      <c r="AI46" s="1389"/>
      <c r="AJ46" s="1395"/>
      <c r="AK46" s="1390">
        <f>IF(AD46=0,0,(AD46-AE46-AF46-AG46-AH46-AI46))</f>
        <v>0</v>
      </c>
      <c r="AL46" s="1390"/>
      <c r="AM46" s="1390"/>
      <c r="AN46" s="1390"/>
      <c r="AO46" s="1403">
        <f t="shared" ref="AO46:AO48" si="32">SUM(AL46:AN46)</f>
        <v>0</v>
      </c>
      <c r="AP46" s="1390"/>
      <c r="AQ46" s="1390">
        <f>AK46+AO46+AP46</f>
        <v>0</v>
      </c>
      <c r="AR46" s="1390"/>
      <c r="AS46" s="907"/>
      <c r="AT46" s="1509">
        <f>COUNTIF(E46:K46,"L")</f>
        <v>0</v>
      </c>
      <c r="AU46" s="906">
        <f>COUNTIF(E46:K46,"V")</f>
        <v>0</v>
      </c>
      <c r="AV46" s="906">
        <f>COUNTIF(E46:K46,"RM")</f>
        <v>0</v>
      </c>
      <c r="AW46" s="906">
        <f>COUNTIF(E46:K46,"F")</f>
        <v>0</v>
      </c>
    </row>
    <row r="47" spans="1:49" ht="60" customHeight="1">
      <c r="A47" s="1383">
        <v>2</v>
      </c>
      <c r="B47" s="1368" t="s">
        <v>103</v>
      </c>
      <c r="C47" s="1383"/>
      <c r="D47" s="1383">
        <v>521001</v>
      </c>
      <c r="E47" s="1383"/>
      <c r="F47" s="1383"/>
      <c r="G47" s="1383"/>
      <c r="H47" s="1383"/>
      <c r="I47" s="1383"/>
      <c r="J47" s="1383"/>
      <c r="K47" s="1383"/>
      <c r="L47" s="1383">
        <f>SUM(E47:K47)</f>
        <v>0</v>
      </c>
      <c r="M47" s="1369">
        <f>C47*L47</f>
        <v>0</v>
      </c>
      <c r="N47" s="1386"/>
      <c r="O47" s="1369">
        <f t="shared" si="29"/>
        <v>0</v>
      </c>
      <c r="P47" s="1369">
        <f>IF(O47="",0,O47*C47)</f>
        <v>0</v>
      </c>
      <c r="Q47" s="1385"/>
      <c r="R47" s="1369">
        <f>IF(L47=0,0,((N47+M47)/L47/8)*1.55*Q47)</f>
        <v>0</v>
      </c>
      <c r="S47" s="1386"/>
      <c r="T47" s="1369">
        <f>IF(L47=0,0,((M47+N47)/L47/8)*1.55*1.35*S47)</f>
        <v>0</v>
      </c>
      <c r="U47" s="1369">
        <f>IF((L47+O47)=0,0,(M47+N47+P47+R47+T47))</f>
        <v>0</v>
      </c>
      <c r="V47" s="1387"/>
      <c r="W47" s="1369">
        <f>IF((L47+O47)=0,0,U47/(L47+O47)*V47*2)</f>
        <v>0</v>
      </c>
      <c r="X47" s="1369">
        <f t="shared" si="30"/>
        <v>0</v>
      </c>
      <c r="Y47" s="1369">
        <f>IF((L47+O47)=0,0,U47/(L47+O47)*X47*1.75)</f>
        <v>0</v>
      </c>
      <c r="Z47" s="1369">
        <f>W47+U47+Y47</f>
        <v>0</v>
      </c>
      <c r="AA47" s="1369">
        <f>IF((L47+O47)=0,0,Z47/(L47+O47))</f>
        <v>0</v>
      </c>
      <c r="AB47" s="1369">
        <f t="shared" si="31"/>
        <v>0</v>
      </c>
      <c r="AC47" s="1369">
        <f>AA47*AB47</f>
        <v>0</v>
      </c>
      <c r="AD47" s="1369">
        <f>(Z47+AC47)</f>
        <v>0</v>
      </c>
      <c r="AE47" s="1369">
        <f>(C47*7*AE$5)</f>
        <v>0</v>
      </c>
      <c r="AF47" s="1388">
        <f>(AD47*AF$5)</f>
        <v>0</v>
      </c>
      <c r="AG47" s="1388"/>
      <c r="AH47" s="1389"/>
      <c r="AI47" s="1389"/>
      <c r="AJ47" s="1395"/>
      <c r="AK47" s="1381">
        <f>IF(AD47=0,0,(AD47-AE47-AF47-AG47-AH47-AI47-AJ47))</f>
        <v>0</v>
      </c>
      <c r="AL47" s="1381"/>
      <c r="AM47" s="1381"/>
      <c r="AN47" s="1381"/>
      <c r="AO47" s="1379">
        <f t="shared" si="32"/>
        <v>0</v>
      </c>
      <c r="AP47" s="1381"/>
      <c r="AQ47" s="1390">
        <f>AK47+AO47+AP47</f>
        <v>0</v>
      </c>
      <c r="AR47" s="1390"/>
      <c r="AS47" s="907"/>
      <c r="AT47" s="1509">
        <f>COUNTIF(E47:K47,"L")</f>
        <v>0</v>
      </c>
      <c r="AU47" s="906">
        <f>COUNTIF(E47:K47,"V")</f>
        <v>0</v>
      </c>
      <c r="AV47" s="906">
        <f>COUNTIF(E47:K47,"RM")</f>
        <v>0</v>
      </c>
      <c r="AW47" s="906">
        <f>COUNTIF(E47:K47,"F")</f>
        <v>0</v>
      </c>
    </row>
    <row r="48" spans="1:49" ht="60" customHeight="1" thickBot="1">
      <c r="A48" s="1383">
        <v>3</v>
      </c>
      <c r="B48" s="1368" t="s">
        <v>154</v>
      </c>
      <c r="C48" s="1383"/>
      <c r="D48" s="1383">
        <v>521002</v>
      </c>
      <c r="E48" s="1383"/>
      <c r="F48" s="1383"/>
      <c r="G48" s="1383"/>
      <c r="H48" s="1383"/>
      <c r="I48" s="1383"/>
      <c r="J48" s="1383"/>
      <c r="K48" s="1383"/>
      <c r="L48" s="1383">
        <f>SUM(E48:K48)</f>
        <v>0</v>
      </c>
      <c r="M48" s="1369">
        <f>C48*L48</f>
        <v>0</v>
      </c>
      <c r="N48" s="1369"/>
      <c r="O48" s="1369">
        <f t="shared" si="29"/>
        <v>0</v>
      </c>
      <c r="P48" s="1369">
        <f>IF(O48="",0,O48*C48)</f>
        <v>0</v>
      </c>
      <c r="Q48" s="1385"/>
      <c r="R48" s="1369">
        <f>IF(L48=0,0,((N48+M48)/L48/8)*1.55*Q48)</f>
        <v>0</v>
      </c>
      <c r="S48" s="1386"/>
      <c r="T48" s="1369">
        <f>IF(L48=0,0,((M48+N48)/L48/8)*1.55*1.35*S48)</f>
        <v>0</v>
      </c>
      <c r="U48" s="1369">
        <f>IF((L48+O48)=0,0,(M48+N48+P48+R48+T48))</f>
        <v>0</v>
      </c>
      <c r="V48" s="1387"/>
      <c r="W48" s="1369">
        <f>IF((L48+O48)=0,0,U48/(L48+O48)*V48*2)</f>
        <v>0</v>
      </c>
      <c r="X48" s="1369">
        <f t="shared" si="30"/>
        <v>0</v>
      </c>
      <c r="Y48" s="1369">
        <f>IF((L48+O48)=0,0,U48/(L48+O48)*X48*1.75)</f>
        <v>0</v>
      </c>
      <c r="Z48" s="1369">
        <f>W48+U48+Y48</f>
        <v>0</v>
      </c>
      <c r="AA48" s="1369">
        <f>IF((L48+O48)=0,0,Z48/(L48+O48))</f>
        <v>0</v>
      </c>
      <c r="AB48" s="1369">
        <f t="shared" si="31"/>
        <v>0</v>
      </c>
      <c r="AC48" s="1369">
        <f>AA48*AB48</f>
        <v>0</v>
      </c>
      <c r="AD48" s="1369">
        <f>(Z48+AC48)</f>
        <v>0</v>
      </c>
      <c r="AE48" s="1369">
        <f>(C48*7*AE$5)</f>
        <v>0</v>
      </c>
      <c r="AF48" s="1388">
        <f>(AD48*AF$5)</f>
        <v>0</v>
      </c>
      <c r="AG48" s="1388"/>
      <c r="AH48" s="1389"/>
      <c r="AI48" s="1389"/>
      <c r="AJ48" s="1395"/>
      <c r="AK48" s="1381">
        <f>IF(AD48=0,0,(AD48-AE48-AF48-AG48-AH48-AI48))</f>
        <v>0</v>
      </c>
      <c r="AL48" s="1381"/>
      <c r="AM48" s="1381"/>
      <c r="AN48" s="1381"/>
      <c r="AO48" s="1379">
        <f t="shared" si="32"/>
        <v>0</v>
      </c>
      <c r="AP48" s="1381"/>
      <c r="AQ48" s="1390">
        <f>AK48+AO48+AP48</f>
        <v>0</v>
      </c>
      <c r="AR48" s="1390"/>
      <c r="AS48" s="907"/>
      <c r="AT48" s="1509">
        <f>COUNTIF(E48:K48,"L")</f>
        <v>0</v>
      </c>
      <c r="AU48" s="906">
        <f>COUNTIF(E48:K48,"V")</f>
        <v>0</v>
      </c>
      <c r="AV48" s="906">
        <f>COUNTIF(E48:K48,"RM")</f>
        <v>0</v>
      </c>
      <c r="AW48" s="906">
        <f>COUNTIF(E48:K48,"F")</f>
        <v>0</v>
      </c>
    </row>
    <row r="49" spans="1:49" ht="60" hidden="1" customHeight="1">
      <c r="A49" s="1383">
        <v>6</v>
      </c>
      <c r="B49" s="1368"/>
      <c r="C49" s="1484"/>
      <c r="D49" s="1383"/>
      <c r="E49" s="1383"/>
      <c r="F49" s="1383"/>
      <c r="G49" s="1383"/>
      <c r="H49" s="1383"/>
      <c r="I49" s="1383"/>
      <c r="J49" s="1383"/>
      <c r="K49" s="1383"/>
      <c r="L49" s="1383"/>
      <c r="M49" s="1369"/>
      <c r="N49" s="1386"/>
      <c r="O49" s="1386"/>
      <c r="P49" s="1369"/>
      <c r="Q49" s="1385"/>
      <c r="R49" s="1369"/>
      <c r="S49" s="1386"/>
      <c r="T49" s="1484"/>
      <c r="U49" s="1369"/>
      <c r="V49" s="1387"/>
      <c r="W49" s="1484"/>
      <c r="X49" s="1484"/>
      <c r="Y49" s="1484"/>
      <c r="Z49" s="1390"/>
      <c r="AA49" s="1390"/>
      <c r="AB49" s="1485"/>
      <c r="AC49" s="1486"/>
      <c r="AD49" s="1390"/>
      <c r="AE49" s="1388"/>
      <c r="AF49" s="1388"/>
      <c r="AG49" s="1388"/>
      <c r="AH49" s="1389"/>
      <c r="AI49" s="1389"/>
      <c r="AJ49" s="1395"/>
      <c r="AK49" s="1390"/>
      <c r="AL49" s="1510"/>
      <c r="AM49" s="1510"/>
      <c r="AN49" s="1510"/>
      <c r="AO49" s="1491"/>
      <c r="AP49" s="1491"/>
      <c r="AQ49" s="1405"/>
      <c r="AR49" s="1509"/>
      <c r="AS49" s="907"/>
      <c r="AT49" s="843">
        <f>COUNTIF(E49:K49,"L")</f>
        <v>0</v>
      </c>
      <c r="AU49" s="906">
        <f>COUNTIF(E49:K49,"V")</f>
        <v>0</v>
      </c>
    </row>
    <row r="50" spans="1:49" ht="60" customHeight="1" thickBot="1">
      <c r="A50" s="1492"/>
      <c r="B50" s="1511"/>
      <c r="C50" s="1494"/>
      <c r="D50" s="1492"/>
      <c r="E50" s="1492"/>
      <c r="F50" s="1492"/>
      <c r="G50" s="1492"/>
      <c r="H50" s="1492"/>
      <c r="I50" s="1428" t="s">
        <v>32</v>
      </c>
      <c r="J50" s="1512"/>
      <c r="K50" s="1512"/>
      <c r="L50" s="1429"/>
      <c r="M50" s="1513">
        <f>SUM(M46:M49)</f>
        <v>0</v>
      </c>
      <c r="N50" s="1514">
        <f>SUM(N46:N47)</f>
        <v>0</v>
      </c>
      <c r="O50" s="1514">
        <f>SUM(O46:O47)</f>
        <v>0</v>
      </c>
      <c r="P50" s="1514">
        <f t="shared" ref="P50:U50" si="33">SUM(P46:P49)</f>
        <v>0</v>
      </c>
      <c r="Q50" s="1514">
        <f t="shared" si="33"/>
        <v>0</v>
      </c>
      <c r="R50" s="1514">
        <f t="shared" si="33"/>
        <v>0</v>
      </c>
      <c r="S50" s="1514">
        <f t="shared" si="33"/>
        <v>0</v>
      </c>
      <c r="T50" s="1514">
        <f t="shared" si="33"/>
        <v>0</v>
      </c>
      <c r="U50" s="1514">
        <f t="shared" si="33"/>
        <v>0</v>
      </c>
      <c r="V50" s="1499"/>
      <c r="W50" s="1515">
        <f>SUM(W46:W49)</f>
        <v>0</v>
      </c>
      <c r="X50" s="1515">
        <f>SUM(X46:X48)</f>
        <v>0</v>
      </c>
      <c r="Y50" s="1515">
        <f>SUM(Y46:Y48)</f>
        <v>0</v>
      </c>
      <c r="Z50" s="1516">
        <f>SUM(Z46:Z49)</f>
        <v>0</v>
      </c>
      <c r="AA50" s="1517">
        <f t="shared" ref="AA50:AF50" si="34">SUM(AA46:AA48)</f>
        <v>0</v>
      </c>
      <c r="AB50" s="1485">
        <f t="shared" si="34"/>
        <v>0</v>
      </c>
      <c r="AC50" s="1518">
        <f t="shared" si="34"/>
        <v>0</v>
      </c>
      <c r="AD50" s="1516">
        <f t="shared" si="34"/>
        <v>0</v>
      </c>
      <c r="AE50" s="1519">
        <f t="shared" si="34"/>
        <v>0</v>
      </c>
      <c r="AF50" s="1519">
        <f t="shared" si="34"/>
        <v>0</v>
      </c>
      <c r="AG50" s="1519">
        <f>SUM(AG46:AG49)</f>
        <v>0</v>
      </c>
      <c r="AH50" s="1519">
        <f>SUM(AH46:AH49)</f>
        <v>0</v>
      </c>
      <c r="AI50" s="1519">
        <f>SUM(AI46:AI48)</f>
        <v>0</v>
      </c>
      <c r="AJ50" s="1516"/>
      <c r="AK50" s="1517">
        <f>SUM(AK46:AK48)</f>
        <v>0</v>
      </c>
      <c r="AL50" s="1517">
        <f t="shared" ref="AL50:AN50" si="35">SUM(AL46:AL48)</f>
        <v>0</v>
      </c>
      <c r="AM50" s="1517">
        <f t="shared" si="35"/>
        <v>0</v>
      </c>
      <c r="AN50" s="1517">
        <f t="shared" si="35"/>
        <v>0</v>
      </c>
      <c r="AO50" s="1403">
        <f>SUM(AO46:AO48)</f>
        <v>0</v>
      </c>
      <c r="AP50" s="1403">
        <f>SUM(AP46:AP48)</f>
        <v>0</v>
      </c>
      <c r="AQ50" s="1486">
        <f>SUM(AQ46:AQ48)</f>
        <v>0</v>
      </c>
      <c r="AR50" s="1520"/>
      <c r="AS50" s="907"/>
      <c r="AT50" s="1490">
        <f>SUM(AT46:AT49)</f>
        <v>0</v>
      </c>
      <c r="AU50" s="1490">
        <f>SUM(AU46:AU49)</f>
        <v>0</v>
      </c>
      <c r="AV50" s="1490">
        <f>SUM(AV46:AV49)</f>
        <v>0</v>
      </c>
      <c r="AW50" s="1490">
        <f>SUM(AW46:AW49)</f>
        <v>0</v>
      </c>
    </row>
    <row r="51" spans="1:49" ht="60" hidden="1" customHeight="1">
      <c r="A51" s="1492"/>
      <c r="B51" s="1511"/>
      <c r="C51" s="1494"/>
      <c r="D51" s="1492"/>
      <c r="E51" s="1492"/>
      <c r="F51" s="1492"/>
      <c r="G51" s="1492"/>
      <c r="H51" s="1492"/>
      <c r="I51" s="1492"/>
      <c r="J51" s="1492"/>
      <c r="K51" s="1492"/>
      <c r="L51" s="1492"/>
      <c r="M51" s="1496"/>
      <c r="N51" s="1498"/>
      <c r="O51" s="1498"/>
      <c r="P51" s="1496"/>
      <c r="Q51" s="1497"/>
      <c r="R51" s="1496"/>
      <c r="S51" s="1495"/>
      <c r="T51" s="1498"/>
      <c r="U51" s="1498"/>
      <c r="V51" s="1499"/>
      <c r="W51" s="1498"/>
      <c r="X51" s="1498"/>
      <c r="Y51" s="1498"/>
      <c r="Z51" s="1510"/>
      <c r="AA51" s="1510"/>
      <c r="AB51" s="1501"/>
      <c r="AC51" s="1521"/>
      <c r="AD51" s="1510"/>
      <c r="AE51" s="1503"/>
      <c r="AF51" s="1503"/>
      <c r="AG51" s="1503"/>
      <c r="AH51" s="1503"/>
      <c r="AI51" s="1503"/>
      <c r="AJ51" s="1510"/>
      <c r="AK51" s="1510"/>
      <c r="AL51" s="1510"/>
      <c r="AM51" s="1510"/>
      <c r="AN51" s="1510"/>
      <c r="AO51" s="1491"/>
      <c r="AP51" s="1491"/>
      <c r="AQ51" s="1505"/>
      <c r="AR51" s="907"/>
      <c r="AS51" s="907"/>
    </row>
    <row r="52" spans="1:49" ht="60" hidden="1" customHeight="1" thickBot="1">
      <c r="A52" s="1492"/>
      <c r="B52" s="1511"/>
      <c r="C52" s="1494"/>
      <c r="D52" s="1492"/>
      <c r="E52" s="1492"/>
      <c r="F52" s="1492"/>
      <c r="G52" s="1492"/>
      <c r="H52" s="1492"/>
      <c r="I52" s="1492"/>
      <c r="J52" s="1492"/>
      <c r="K52" s="1492"/>
      <c r="L52" s="1492"/>
      <c r="M52" s="1496"/>
      <c r="N52" s="1498"/>
      <c r="O52" s="1498"/>
      <c r="P52" s="1496"/>
      <c r="Q52" s="1497"/>
      <c r="R52" s="1496"/>
      <c r="S52" s="1495"/>
      <c r="T52" s="1498"/>
      <c r="U52" s="1498"/>
      <c r="V52" s="1499"/>
      <c r="W52" s="1498"/>
      <c r="X52" s="1498"/>
      <c r="Y52" s="1498"/>
      <c r="Z52" s="1510"/>
      <c r="AA52" s="1510"/>
      <c r="AB52" s="1501"/>
      <c r="AC52" s="1521"/>
      <c r="AD52" s="1510"/>
      <c r="AE52" s="1503"/>
      <c r="AF52" s="1503"/>
      <c r="AG52" s="1503"/>
      <c r="AH52" s="1503"/>
      <c r="AI52" s="1503"/>
      <c r="AJ52" s="1510"/>
      <c r="AK52" s="1510"/>
      <c r="AL52" s="1510"/>
      <c r="AM52" s="1510"/>
      <c r="AN52" s="1510"/>
      <c r="AO52" s="1491"/>
      <c r="AP52" s="1491"/>
      <c r="AQ52" s="1505"/>
      <c r="AR52" s="907"/>
      <c r="AS52" s="907"/>
    </row>
    <row r="53" spans="1:49" ht="60" hidden="1" customHeight="1" thickBot="1">
      <c r="A53" s="1492"/>
      <c r="B53" s="1511" t="s">
        <v>76</v>
      </c>
      <c r="C53" s="1500"/>
      <c r="D53" s="1492"/>
      <c r="E53" s="1492"/>
      <c r="F53" s="1492"/>
      <c r="G53" s="1492"/>
      <c r="H53" s="1492"/>
      <c r="I53" s="1492"/>
      <c r="J53" s="1522"/>
      <c r="K53" s="1492"/>
      <c r="L53" s="1511"/>
      <c r="M53" s="1496"/>
      <c r="N53" s="1498"/>
      <c r="O53" s="1498"/>
      <c r="P53" s="1496"/>
      <c r="Q53" s="1497"/>
      <c r="R53" s="1496"/>
      <c r="S53" s="1495"/>
      <c r="T53" s="1498"/>
      <c r="U53" s="1498"/>
      <c r="V53" s="1499"/>
      <c r="W53" s="1498"/>
      <c r="X53" s="1498"/>
      <c r="Y53" s="1498"/>
      <c r="Z53" s="1500"/>
      <c r="AA53" s="1500"/>
      <c r="AB53" s="1501"/>
      <c r="AC53" s="1502"/>
      <c r="AD53" s="1500"/>
      <c r="AE53" s="1503"/>
      <c r="AF53" s="1503"/>
      <c r="AG53" s="1503"/>
      <c r="AH53" s="1504"/>
      <c r="AI53" s="1504"/>
      <c r="AJ53" s="1500"/>
      <c r="AK53" s="1516"/>
      <c r="AL53" s="1510"/>
      <c r="AM53" s="1510"/>
      <c r="AN53" s="1510"/>
      <c r="AO53" s="1491"/>
      <c r="AP53" s="1491"/>
      <c r="AQ53" s="1505"/>
      <c r="AR53" s="907"/>
      <c r="AS53" s="907"/>
    </row>
    <row r="54" spans="1:49" ht="60" hidden="1" customHeight="1">
      <c r="A54" s="1492"/>
      <c r="B54" s="1511"/>
      <c r="C54" s="1500"/>
      <c r="D54" s="1492"/>
      <c r="E54" s="1492"/>
      <c r="F54" s="1492"/>
      <c r="G54" s="1492"/>
      <c r="H54" s="1492"/>
      <c r="I54" s="1492"/>
      <c r="J54" s="1522"/>
      <c r="K54" s="1492"/>
      <c r="L54" s="1511"/>
      <c r="M54" s="1496"/>
      <c r="N54" s="1498"/>
      <c r="O54" s="1498"/>
      <c r="P54" s="1496"/>
      <c r="Q54" s="1497"/>
      <c r="R54" s="1496"/>
      <c r="S54" s="1495"/>
      <c r="T54" s="1498"/>
      <c r="U54" s="1498"/>
      <c r="V54" s="1499"/>
      <c r="W54" s="1498"/>
      <c r="X54" s="1498"/>
      <c r="Y54" s="1498"/>
      <c r="Z54" s="1500"/>
      <c r="AA54" s="1500"/>
      <c r="AB54" s="1501"/>
      <c r="AC54" s="1502"/>
      <c r="AD54" s="1500"/>
      <c r="AE54" s="1503"/>
      <c r="AF54" s="1503"/>
      <c r="AG54" s="1503"/>
      <c r="AH54" s="1504"/>
      <c r="AI54" s="1504"/>
      <c r="AJ54" s="1500"/>
      <c r="AK54" s="1500"/>
      <c r="AL54" s="1500"/>
      <c r="AM54" s="1500"/>
      <c r="AN54" s="1500"/>
      <c r="AO54" s="1491"/>
      <c r="AP54" s="1491"/>
      <c r="AQ54" s="1505"/>
      <c r="AR54" s="907"/>
      <c r="AS54" s="907"/>
    </row>
    <row r="55" spans="1:49" ht="60" hidden="1" customHeight="1">
      <c r="A55" s="1492"/>
      <c r="B55" s="1511"/>
      <c r="C55" s="1500"/>
      <c r="D55" s="1492"/>
      <c r="E55" s="1492"/>
      <c r="F55" s="1492"/>
      <c r="G55" s="1492"/>
      <c r="H55" s="1492"/>
      <c r="I55" s="1492"/>
      <c r="J55" s="1522"/>
      <c r="K55" s="1492"/>
      <c r="L55" s="1511"/>
      <c r="M55" s="1496"/>
      <c r="N55" s="1498"/>
      <c r="O55" s="1498"/>
      <c r="P55" s="1496"/>
      <c r="Q55" s="1497"/>
      <c r="R55" s="1496"/>
      <c r="S55" s="1495"/>
      <c r="T55" s="1498"/>
      <c r="U55" s="1498"/>
      <c r="V55" s="1499"/>
      <c r="W55" s="1498"/>
      <c r="X55" s="1498"/>
      <c r="Y55" s="1498"/>
      <c r="Z55" s="1500"/>
      <c r="AA55" s="1500"/>
      <c r="AB55" s="1501"/>
      <c r="AC55" s="1502"/>
      <c r="AD55" s="1500"/>
      <c r="AE55" s="1503"/>
      <c r="AF55" s="1503"/>
      <c r="AG55" s="1503"/>
      <c r="AH55" s="1504"/>
      <c r="AI55" s="1504"/>
      <c r="AJ55" s="1500"/>
      <c r="AK55" s="1500"/>
      <c r="AL55" s="1500"/>
      <c r="AM55" s="1500"/>
      <c r="AN55" s="1500"/>
      <c r="AO55" s="1491"/>
      <c r="AP55" s="1491"/>
      <c r="AQ55" s="1505"/>
      <c r="AR55" s="907"/>
      <c r="AS55" s="907"/>
    </row>
    <row r="56" spans="1:49" ht="60" hidden="1" customHeight="1">
      <c r="A56" s="1492"/>
      <c r="B56" s="1511"/>
      <c r="C56" s="1500"/>
      <c r="D56" s="1492"/>
      <c r="E56" s="1492"/>
      <c r="F56" s="1492"/>
      <c r="G56" s="1492"/>
      <c r="H56" s="1492"/>
      <c r="I56" s="1492"/>
      <c r="J56" s="1522"/>
      <c r="K56" s="1492"/>
      <c r="L56" s="1511"/>
      <c r="M56" s="1496"/>
      <c r="N56" s="1498"/>
      <c r="O56" s="1498"/>
      <c r="P56" s="1496"/>
      <c r="Q56" s="1497"/>
      <c r="R56" s="1496"/>
      <c r="S56" s="1495"/>
      <c r="T56" s="1498"/>
      <c r="U56" s="1498"/>
      <c r="V56" s="1499"/>
      <c r="W56" s="1498"/>
      <c r="X56" s="1498"/>
      <c r="Y56" s="1498"/>
      <c r="Z56" s="1500"/>
      <c r="AA56" s="1500"/>
      <c r="AB56" s="1501"/>
      <c r="AC56" s="1502"/>
      <c r="AD56" s="1500"/>
      <c r="AE56" s="1503"/>
      <c r="AF56" s="1503"/>
      <c r="AG56" s="1503"/>
      <c r="AH56" s="1504"/>
      <c r="AI56" s="1504"/>
      <c r="AJ56" s="1500"/>
      <c r="AK56" s="1500"/>
      <c r="AL56" s="1500"/>
      <c r="AM56" s="1500"/>
      <c r="AN56" s="1500"/>
      <c r="AO56" s="1491"/>
      <c r="AP56" s="1491"/>
      <c r="AQ56" s="1505"/>
      <c r="AR56" s="907"/>
      <c r="AS56" s="907"/>
    </row>
    <row r="57" spans="1:49" ht="60" customHeight="1">
      <c r="A57" s="1492"/>
      <c r="B57" s="1455" t="s">
        <v>37</v>
      </c>
      <c r="C57" s="1494"/>
      <c r="D57" s="1492"/>
      <c r="E57" s="1492"/>
      <c r="F57" s="1492"/>
      <c r="G57" s="1492"/>
      <c r="H57" s="1492"/>
      <c r="I57" s="1492"/>
      <c r="J57" s="1492"/>
      <c r="K57" s="1492"/>
      <c r="L57" s="1492"/>
      <c r="M57" s="1495"/>
      <c r="N57" s="1494"/>
      <c r="O57" s="1494"/>
      <c r="P57" s="1496"/>
      <c r="Q57" s="1497"/>
      <c r="R57" s="1495"/>
      <c r="S57" s="1495"/>
      <c r="T57" s="1494"/>
      <c r="U57" s="1498"/>
      <c r="V57" s="1499"/>
      <c r="W57" s="1494"/>
      <c r="X57" s="1494"/>
      <c r="Y57" s="1494"/>
      <c r="Z57" s="1500"/>
      <c r="AA57" s="1500"/>
      <c r="AB57" s="1501"/>
      <c r="AC57" s="1502"/>
      <c r="AD57" s="1500"/>
      <c r="AE57" s="1503"/>
      <c r="AF57" s="1503"/>
      <c r="AG57" s="1503"/>
      <c r="AH57" s="1504"/>
      <c r="AI57" s="1504"/>
      <c r="AJ57" s="1500"/>
      <c r="AK57" s="1500"/>
      <c r="AL57" s="1500"/>
      <c r="AM57" s="1500"/>
      <c r="AN57" s="1500"/>
      <c r="AO57" s="1491"/>
      <c r="AP57" s="1491"/>
      <c r="AQ57" s="1505"/>
      <c r="AR57" s="907"/>
      <c r="AS57" s="907"/>
    </row>
    <row r="58" spans="1:49" ht="60" customHeight="1">
      <c r="A58" s="1523"/>
      <c r="B58" s="1524"/>
      <c r="C58" s="1494"/>
      <c r="D58" s="1523"/>
      <c r="E58" s="1523"/>
      <c r="F58" s="1523"/>
      <c r="G58" s="1523"/>
      <c r="H58" s="1523"/>
      <c r="I58" s="1523"/>
      <c r="J58" s="1523"/>
      <c r="K58" s="1523"/>
      <c r="L58" s="1523"/>
      <c r="M58" s="1525"/>
      <c r="N58" s="1526"/>
      <c r="O58" s="1526"/>
      <c r="P58" s="1527"/>
      <c r="Q58" s="1528"/>
      <c r="R58" s="1525"/>
      <c r="S58" s="1525"/>
      <c r="T58" s="1526"/>
      <c r="U58" s="1529"/>
      <c r="V58" s="1530"/>
      <c r="W58" s="1526"/>
      <c r="X58" s="1526"/>
      <c r="Y58" s="1526"/>
      <c r="Z58" s="1531"/>
      <c r="AA58" s="1531"/>
      <c r="AB58" s="1532"/>
      <c r="AC58" s="1533"/>
      <c r="AD58" s="1531"/>
      <c r="AE58" s="1534"/>
      <c r="AF58" s="1534"/>
      <c r="AG58" s="1534"/>
      <c r="AH58" s="1535"/>
      <c r="AI58" s="1535"/>
      <c r="AJ58" s="1531"/>
      <c r="AK58" s="1531"/>
      <c r="AL58" s="1500"/>
      <c r="AM58" s="1500"/>
      <c r="AN58" s="1500"/>
      <c r="AO58" s="1491"/>
      <c r="AP58" s="1491"/>
      <c r="AQ58" s="1507"/>
      <c r="AR58" s="1508"/>
      <c r="AS58" s="907"/>
    </row>
    <row r="59" spans="1:49" ht="60" customHeight="1">
      <c r="A59" s="1368">
        <f>A58+1</f>
        <v>1</v>
      </c>
      <c r="B59" s="1368" t="s">
        <v>250</v>
      </c>
      <c r="C59" s="1383"/>
      <c r="D59" s="1383">
        <v>521002</v>
      </c>
      <c r="E59" s="1383"/>
      <c r="F59" s="1383"/>
      <c r="G59" s="1383"/>
      <c r="H59" s="1383"/>
      <c r="I59" s="1383"/>
      <c r="J59" s="1383"/>
      <c r="K59" s="1383"/>
      <c r="L59" s="1383">
        <f t="shared" ref="L59:L65" si="36">SUM(E59:K59)</f>
        <v>0</v>
      </c>
      <c r="M59" s="1369">
        <f>C59*L59</f>
        <v>0</v>
      </c>
      <c r="N59" s="1384"/>
      <c r="O59" s="1369">
        <f t="shared" ref="O59:O65" si="37">COUNTIF(E59:K59,"RM") + COUNTIF(E59:K59,"V") + COUNTIF(E59:K59,"F")</f>
        <v>0</v>
      </c>
      <c r="P59" s="1371">
        <f>IF(O59="",0,O59*C59)</f>
        <v>0</v>
      </c>
      <c r="Q59" s="1371"/>
      <c r="R59" s="1371">
        <f>IF(L59=0,0,((N59+M59)/L59/8)*1.55*Q59)</f>
        <v>0</v>
      </c>
      <c r="S59" s="1371"/>
      <c r="T59" s="1371">
        <f>IF(L59=0,0,((M59+N59)/L59/8)*1.55*1.35*S59)</f>
        <v>0</v>
      </c>
      <c r="U59" s="1371">
        <f>IF((L59+O59)=0,0,(M59+N59+P59+R59+T59))</f>
        <v>0</v>
      </c>
      <c r="V59" s="1374"/>
      <c r="W59" s="1371">
        <f>IF((L59+O59)=0,0,U59/(L59+O59)*V59*2)</f>
        <v>0</v>
      </c>
      <c r="X59" s="1369">
        <f t="shared" ref="X59:X65" si="38">COUNTIF(K59,"1")</f>
        <v>0</v>
      </c>
      <c r="Y59" s="1371">
        <f>IF((L59+O59)=0,0,U59/(L59+O59)*X59*1.75)</f>
        <v>0</v>
      </c>
      <c r="Z59" s="1371">
        <f>W59+U59+Y59</f>
        <v>0</v>
      </c>
      <c r="AA59" s="1371">
        <f t="shared" ref="AA59:AA65" si="39">IF((L59+O59)=0,0,Z59/(L59+O59))</f>
        <v>0</v>
      </c>
      <c r="AB59" s="1369">
        <f t="shared" ref="AB59:AB65" si="40">COUNTIF(E59:K59,"L")</f>
        <v>0</v>
      </c>
      <c r="AC59" s="1371">
        <f>AA59*AB59</f>
        <v>0</v>
      </c>
      <c r="AD59" s="1371">
        <f>(Z59+AC59)</f>
        <v>0</v>
      </c>
      <c r="AE59" s="1376">
        <f>(C59*7*AE$5)</f>
        <v>0</v>
      </c>
      <c r="AF59" s="1371">
        <f t="shared" ref="AF59:AF65" si="41">(AD59*AF$5)</f>
        <v>0</v>
      </c>
      <c r="AG59" s="1371"/>
      <c r="AH59" s="1371"/>
      <c r="AI59" s="1371"/>
      <c r="AJ59" s="1536"/>
      <c r="AK59" s="1484">
        <f t="shared" ref="AK59:AK65" si="42">IF(AD59=0,0,(AD59-AE59-AF59-AG59-AH59-AI59))</f>
        <v>0</v>
      </c>
      <c r="AL59" s="1484"/>
      <c r="AM59" s="1484"/>
      <c r="AN59" s="1484"/>
      <c r="AO59" s="1403">
        <f t="shared" ref="AO59:AO65" si="43">SUM(AL59:AN59)</f>
        <v>0</v>
      </c>
      <c r="AP59" s="1382"/>
      <c r="AQ59" s="1537">
        <f t="shared" ref="AQ59:AQ65" si="44">AK59+AO59+AP59</f>
        <v>0</v>
      </c>
      <c r="AR59" s="1369"/>
      <c r="AS59" s="1538"/>
      <c r="AT59" s="1509">
        <f t="shared" ref="AT59:AT65" si="45">COUNTIF(E59:K59,"L")</f>
        <v>0</v>
      </c>
      <c r="AU59" s="906">
        <f t="shared" ref="AU59:AU65" si="46">COUNTIF(E59:K59,"V")</f>
        <v>0</v>
      </c>
      <c r="AV59" s="906">
        <f t="shared" ref="AV59:AV65" si="47">COUNTIF(E59:K59,"RM")</f>
        <v>0</v>
      </c>
      <c r="AW59" s="906">
        <f t="shared" ref="AW59:AW65" si="48">COUNTIF(E59:K59,"F")</f>
        <v>0</v>
      </c>
    </row>
    <row r="60" spans="1:49" ht="60" customHeight="1">
      <c r="A60" s="1368">
        <v>2</v>
      </c>
      <c r="B60" s="1368" t="s">
        <v>269</v>
      </c>
      <c r="C60" s="1383"/>
      <c r="D60" s="1383">
        <v>521002</v>
      </c>
      <c r="E60" s="1383"/>
      <c r="F60" s="1383"/>
      <c r="G60" s="1383"/>
      <c r="H60" s="1383"/>
      <c r="I60" s="1383"/>
      <c r="J60" s="1383"/>
      <c r="K60" s="1383"/>
      <c r="L60" s="1383">
        <f t="shared" si="36"/>
        <v>0</v>
      </c>
      <c r="M60" s="1369">
        <f t="shared" ref="M60:M65" si="49">C60*L60</f>
        <v>0</v>
      </c>
      <c r="N60" s="1369"/>
      <c r="O60" s="1369">
        <f t="shared" si="37"/>
        <v>0</v>
      </c>
      <c r="P60" s="1369">
        <f>IF(O60="",0,O60*C60)</f>
        <v>0</v>
      </c>
      <c r="Q60" s="1369"/>
      <c r="R60" s="1369"/>
      <c r="S60" s="1369"/>
      <c r="T60" s="1369"/>
      <c r="U60" s="1369">
        <f>IF((L60+O60)=0,0,(M60+N60+P60+R60+T60))</f>
        <v>0</v>
      </c>
      <c r="V60" s="1383"/>
      <c r="W60" s="1369">
        <f>IF((L60+O60)=0,0,U60/(L60+O60)*V60*2)</f>
        <v>0</v>
      </c>
      <c r="X60" s="1369">
        <f t="shared" si="38"/>
        <v>0</v>
      </c>
      <c r="Y60" s="1371">
        <f t="shared" ref="Y60:Y65" si="50">IF((L60+O60)=0,0,U60/(L60+O60)*X60*1.75)</f>
        <v>0</v>
      </c>
      <c r="Z60" s="1369">
        <f>W60+U60+Y60</f>
        <v>0</v>
      </c>
      <c r="AA60" s="1369">
        <f t="shared" si="39"/>
        <v>0</v>
      </c>
      <c r="AB60" s="1369">
        <f t="shared" si="40"/>
        <v>0</v>
      </c>
      <c r="AC60" s="1369">
        <f t="shared" ref="AC60:AC65" si="51">AA60*AB60</f>
        <v>0</v>
      </c>
      <c r="AD60" s="1369">
        <f t="shared" ref="AD60:AD65" si="52">(Z60+AC60)</f>
        <v>0</v>
      </c>
      <c r="AE60" s="1388">
        <f t="shared" ref="AE60:AE65" si="53">(C60*7*AE$5)</f>
        <v>0</v>
      </c>
      <c r="AF60" s="1369">
        <f t="shared" si="41"/>
        <v>0</v>
      </c>
      <c r="AG60" s="1388"/>
      <c r="AH60" s="1388"/>
      <c r="AI60" s="1389"/>
      <c r="AJ60" s="1395"/>
      <c r="AK60" s="1381">
        <f t="shared" si="42"/>
        <v>0</v>
      </c>
      <c r="AL60" s="1381"/>
      <c r="AM60" s="1381"/>
      <c r="AN60" s="1381"/>
      <c r="AO60" s="1379">
        <f t="shared" si="43"/>
        <v>0</v>
      </c>
      <c r="AP60" s="1539"/>
      <c r="AQ60" s="1537">
        <f t="shared" si="44"/>
        <v>0</v>
      </c>
      <c r="AR60" s="1369"/>
      <c r="AS60" s="1538"/>
      <c r="AT60" s="1509">
        <f t="shared" si="45"/>
        <v>0</v>
      </c>
      <c r="AU60" s="906">
        <f t="shared" si="46"/>
        <v>0</v>
      </c>
      <c r="AV60" s="906">
        <f t="shared" si="47"/>
        <v>0</v>
      </c>
      <c r="AW60" s="906">
        <f t="shared" si="48"/>
        <v>0</v>
      </c>
    </row>
    <row r="61" spans="1:49" ht="60" customHeight="1">
      <c r="A61" s="1368">
        <v>3</v>
      </c>
      <c r="B61" s="1368" t="s">
        <v>260</v>
      </c>
      <c r="C61" s="1383"/>
      <c r="D61" s="1383">
        <v>521002</v>
      </c>
      <c r="E61" s="1383"/>
      <c r="F61" s="1383"/>
      <c r="G61" s="1383"/>
      <c r="H61" s="1383"/>
      <c r="I61" s="1383"/>
      <c r="J61" s="1383"/>
      <c r="K61" s="1383"/>
      <c r="L61" s="1383">
        <f t="shared" si="36"/>
        <v>0</v>
      </c>
      <c r="M61" s="1369">
        <f t="shared" si="49"/>
        <v>0</v>
      </c>
      <c r="N61" s="1369"/>
      <c r="O61" s="1369">
        <f t="shared" si="37"/>
        <v>0</v>
      </c>
      <c r="P61" s="1369">
        <f>IF(O61="",0,O61*C61)</f>
        <v>0</v>
      </c>
      <c r="Q61" s="1369"/>
      <c r="R61" s="1369"/>
      <c r="S61" s="1369"/>
      <c r="T61" s="1369"/>
      <c r="U61" s="1369">
        <f>IF((L61+O61)=0,0,(M61+N61+P61+R61+T61))</f>
        <v>0</v>
      </c>
      <c r="V61" s="1383"/>
      <c r="W61" s="1369">
        <f>IF((L61+O61)=0,0,U61/(L61+O61)*V61*2)</f>
        <v>0</v>
      </c>
      <c r="X61" s="1369">
        <f t="shared" si="38"/>
        <v>0</v>
      </c>
      <c r="Y61" s="1371">
        <f t="shared" si="50"/>
        <v>0</v>
      </c>
      <c r="Z61" s="1369">
        <f>W61+U61+Y61</f>
        <v>0</v>
      </c>
      <c r="AA61" s="1369">
        <f t="shared" si="39"/>
        <v>0</v>
      </c>
      <c r="AB61" s="1369">
        <f t="shared" si="40"/>
        <v>0</v>
      </c>
      <c r="AC61" s="1369">
        <f t="shared" si="51"/>
        <v>0</v>
      </c>
      <c r="AD61" s="1369">
        <f t="shared" si="52"/>
        <v>0</v>
      </c>
      <c r="AE61" s="1388">
        <f t="shared" si="53"/>
        <v>0</v>
      </c>
      <c r="AF61" s="1369">
        <f t="shared" si="41"/>
        <v>0</v>
      </c>
      <c r="AG61" s="1388"/>
      <c r="AH61" s="1388"/>
      <c r="AI61" s="1389"/>
      <c r="AJ61" s="1395"/>
      <c r="AK61" s="1381">
        <f t="shared" si="42"/>
        <v>0</v>
      </c>
      <c r="AL61" s="1381"/>
      <c r="AM61" s="1381"/>
      <c r="AN61" s="1381"/>
      <c r="AO61" s="1379">
        <f t="shared" si="43"/>
        <v>0</v>
      </c>
      <c r="AP61" s="1539"/>
      <c r="AQ61" s="1537">
        <f t="shared" si="44"/>
        <v>0</v>
      </c>
      <c r="AR61" s="1369"/>
      <c r="AS61" s="1538"/>
      <c r="AT61" s="1509">
        <f t="shared" si="45"/>
        <v>0</v>
      </c>
      <c r="AU61" s="906">
        <f t="shared" si="46"/>
        <v>0</v>
      </c>
      <c r="AV61" s="906">
        <f t="shared" si="47"/>
        <v>0</v>
      </c>
      <c r="AW61" s="906">
        <f t="shared" si="48"/>
        <v>0</v>
      </c>
    </row>
    <row r="62" spans="1:49" ht="60" customHeight="1">
      <c r="A62" s="1368">
        <v>4</v>
      </c>
      <c r="B62" s="1368" t="s">
        <v>284</v>
      </c>
      <c r="C62" s="1383"/>
      <c r="D62" s="1383">
        <v>621002</v>
      </c>
      <c r="E62" s="1383"/>
      <c r="F62" s="1383"/>
      <c r="G62" s="1383"/>
      <c r="H62" s="1383"/>
      <c r="I62" s="1383"/>
      <c r="J62" s="1383"/>
      <c r="K62" s="1383"/>
      <c r="L62" s="1383">
        <f t="shared" si="36"/>
        <v>0</v>
      </c>
      <c r="M62" s="1369">
        <f t="shared" si="49"/>
        <v>0</v>
      </c>
      <c r="N62" s="1369"/>
      <c r="O62" s="1369">
        <f t="shared" si="37"/>
        <v>0</v>
      </c>
      <c r="P62" s="1369">
        <f>IF(O62="",0,O62*C62)</f>
        <v>0</v>
      </c>
      <c r="Q62" s="1385"/>
      <c r="R62" s="1369"/>
      <c r="S62" s="1386"/>
      <c r="T62" s="1484"/>
      <c r="U62" s="1369">
        <f>IF((L62)=0,0,(M62+N62+P62+R62+T62))</f>
        <v>0</v>
      </c>
      <c r="V62" s="1387"/>
      <c r="W62" s="1369">
        <f>IF(V62=0,0,(M62+N62+P62)/(L62+O62)*V62*1.5)</f>
        <v>0</v>
      </c>
      <c r="X62" s="1369">
        <f t="shared" si="38"/>
        <v>0</v>
      </c>
      <c r="Y62" s="1371">
        <f t="shared" si="50"/>
        <v>0</v>
      </c>
      <c r="Z62" s="1369">
        <f>W63+U62+Y62</f>
        <v>0</v>
      </c>
      <c r="AA62" s="1369">
        <f t="shared" si="39"/>
        <v>0</v>
      </c>
      <c r="AB62" s="1369">
        <f t="shared" si="40"/>
        <v>0</v>
      </c>
      <c r="AC62" s="1369">
        <f t="shared" si="51"/>
        <v>0</v>
      </c>
      <c r="AD62" s="1369">
        <f t="shared" si="52"/>
        <v>0</v>
      </c>
      <c r="AE62" s="1388">
        <f t="shared" si="53"/>
        <v>0</v>
      </c>
      <c r="AF62" s="1369">
        <f t="shared" si="41"/>
        <v>0</v>
      </c>
      <c r="AG62" s="1388"/>
      <c r="AH62" s="1389"/>
      <c r="AI62" s="1389"/>
      <c r="AJ62" s="1395"/>
      <c r="AK62" s="1369">
        <f t="shared" si="42"/>
        <v>0</v>
      </c>
      <c r="AL62" s="1369"/>
      <c r="AM62" s="1369"/>
      <c r="AN62" s="1369"/>
      <c r="AO62" s="1379">
        <f t="shared" si="43"/>
        <v>0</v>
      </c>
      <c r="AP62" s="1539"/>
      <c r="AQ62" s="1537">
        <f t="shared" si="44"/>
        <v>0</v>
      </c>
      <c r="AR62" s="1369"/>
      <c r="AS62" s="1538"/>
      <c r="AT62" s="1509">
        <f t="shared" si="45"/>
        <v>0</v>
      </c>
      <c r="AU62" s="906">
        <f t="shared" si="46"/>
        <v>0</v>
      </c>
      <c r="AV62" s="906">
        <f t="shared" si="47"/>
        <v>0</v>
      </c>
      <c r="AW62" s="906">
        <f t="shared" si="48"/>
        <v>0</v>
      </c>
    </row>
    <row r="63" spans="1:49" ht="60" customHeight="1">
      <c r="A63" s="1368">
        <v>5</v>
      </c>
      <c r="B63" s="1368" t="s">
        <v>288</v>
      </c>
      <c r="C63" s="1383"/>
      <c r="D63" s="1383">
        <v>621002</v>
      </c>
      <c r="E63" s="1383"/>
      <c r="F63" s="1383"/>
      <c r="G63" s="1383"/>
      <c r="H63" s="1383"/>
      <c r="I63" s="1383"/>
      <c r="J63" s="1383"/>
      <c r="K63" s="1383"/>
      <c r="L63" s="1383">
        <f t="shared" si="36"/>
        <v>0</v>
      </c>
      <c r="M63" s="1369">
        <f t="shared" si="49"/>
        <v>0</v>
      </c>
      <c r="N63" s="1369"/>
      <c r="O63" s="1369">
        <f t="shared" si="37"/>
        <v>0</v>
      </c>
      <c r="P63" s="1369">
        <f t="shared" ref="P63:P65" si="54">IF(O63="",0,O63*C63)</f>
        <v>0</v>
      </c>
      <c r="Q63" s="1369"/>
      <c r="R63" s="1369"/>
      <c r="S63" s="1369"/>
      <c r="T63" s="1369"/>
      <c r="U63" s="1369">
        <f>IF((L63)=0,0,(M63+N63+P63+R63+T63))</f>
        <v>0</v>
      </c>
      <c r="V63" s="1383"/>
      <c r="W63" s="1369">
        <f>IF(V63=0,0,(M63+N63+P63)/(L63+O63)*V63*1.5)</f>
        <v>0</v>
      </c>
      <c r="X63" s="1369">
        <f t="shared" si="38"/>
        <v>0</v>
      </c>
      <c r="Y63" s="1371">
        <f t="shared" si="50"/>
        <v>0</v>
      </c>
      <c r="Z63" s="1369">
        <f>W64+U63+Y63</f>
        <v>0</v>
      </c>
      <c r="AA63" s="1369">
        <f t="shared" si="39"/>
        <v>0</v>
      </c>
      <c r="AB63" s="1369">
        <f t="shared" si="40"/>
        <v>0</v>
      </c>
      <c r="AC63" s="1369">
        <f t="shared" si="51"/>
        <v>0</v>
      </c>
      <c r="AD63" s="1369">
        <f t="shared" si="52"/>
        <v>0</v>
      </c>
      <c r="AE63" s="1388">
        <f t="shared" si="53"/>
        <v>0</v>
      </c>
      <c r="AF63" s="1369">
        <f t="shared" si="41"/>
        <v>0</v>
      </c>
      <c r="AG63" s="1388"/>
      <c r="AH63" s="1388"/>
      <c r="AI63" s="1389"/>
      <c r="AJ63" s="1395"/>
      <c r="AK63" s="1369">
        <f t="shared" si="42"/>
        <v>0</v>
      </c>
      <c r="AL63" s="1369"/>
      <c r="AM63" s="1369"/>
      <c r="AN63" s="1369"/>
      <c r="AO63" s="1379">
        <f t="shared" si="43"/>
        <v>0</v>
      </c>
      <c r="AP63" s="1539"/>
      <c r="AQ63" s="1537">
        <f t="shared" si="44"/>
        <v>0</v>
      </c>
      <c r="AR63" s="1369"/>
      <c r="AS63" s="1538"/>
      <c r="AT63" s="1509">
        <f t="shared" si="45"/>
        <v>0</v>
      </c>
      <c r="AU63" s="906">
        <f t="shared" si="46"/>
        <v>0</v>
      </c>
      <c r="AV63" s="906">
        <f t="shared" si="47"/>
        <v>0</v>
      </c>
      <c r="AW63" s="906">
        <f t="shared" si="48"/>
        <v>0</v>
      </c>
    </row>
    <row r="64" spans="1:49" ht="60" customHeight="1">
      <c r="A64" s="1368">
        <v>6</v>
      </c>
      <c r="B64" s="1368" t="s">
        <v>291</v>
      </c>
      <c r="C64" s="1383"/>
      <c r="D64" s="1383">
        <v>621002</v>
      </c>
      <c r="E64" s="1383"/>
      <c r="F64" s="1383"/>
      <c r="G64" s="1383"/>
      <c r="H64" s="1383"/>
      <c r="I64" s="1383"/>
      <c r="J64" s="1383"/>
      <c r="K64" s="1383"/>
      <c r="L64" s="1383">
        <f t="shared" si="36"/>
        <v>0</v>
      </c>
      <c r="M64" s="1369">
        <f t="shared" si="49"/>
        <v>0</v>
      </c>
      <c r="N64" s="1369"/>
      <c r="O64" s="1369">
        <f t="shared" si="37"/>
        <v>0</v>
      </c>
      <c r="P64" s="1369">
        <f t="shared" si="54"/>
        <v>0</v>
      </c>
      <c r="Q64" s="1369"/>
      <c r="R64" s="1369"/>
      <c r="S64" s="1369"/>
      <c r="T64" s="1369"/>
      <c r="U64" s="1369">
        <f>IF((L64)=0,0,(M64+N64+P64+R64+T64))</f>
        <v>0</v>
      </c>
      <c r="V64" s="1383"/>
      <c r="W64" s="1369">
        <f>IF(V64=0,0,(M64+N64+P64)/(L64+O64)*V64*1.5)</f>
        <v>0</v>
      </c>
      <c r="X64" s="1369">
        <f t="shared" si="38"/>
        <v>0</v>
      </c>
      <c r="Y64" s="1371">
        <f t="shared" si="50"/>
        <v>0</v>
      </c>
      <c r="Z64" s="1369">
        <f>W65+U64+Y64</f>
        <v>0</v>
      </c>
      <c r="AA64" s="1369">
        <f t="shared" si="39"/>
        <v>0</v>
      </c>
      <c r="AB64" s="1369">
        <f t="shared" si="40"/>
        <v>0</v>
      </c>
      <c r="AC64" s="1369">
        <f t="shared" si="51"/>
        <v>0</v>
      </c>
      <c r="AD64" s="1369">
        <f t="shared" si="52"/>
        <v>0</v>
      </c>
      <c r="AE64" s="1388">
        <f t="shared" si="53"/>
        <v>0</v>
      </c>
      <c r="AF64" s="1369">
        <f t="shared" si="41"/>
        <v>0</v>
      </c>
      <c r="AG64" s="1388"/>
      <c r="AH64" s="1388"/>
      <c r="AI64" s="1389"/>
      <c r="AJ64" s="1395"/>
      <c r="AK64" s="1369">
        <f t="shared" si="42"/>
        <v>0</v>
      </c>
      <c r="AL64" s="1369"/>
      <c r="AM64" s="1369"/>
      <c r="AN64" s="1369"/>
      <c r="AO64" s="1379">
        <f t="shared" si="43"/>
        <v>0</v>
      </c>
      <c r="AP64" s="1539"/>
      <c r="AQ64" s="1537">
        <f t="shared" si="44"/>
        <v>0</v>
      </c>
      <c r="AR64" s="1369"/>
      <c r="AS64" s="1538"/>
      <c r="AT64" s="1509">
        <f t="shared" si="45"/>
        <v>0</v>
      </c>
      <c r="AU64" s="906">
        <f t="shared" si="46"/>
        <v>0</v>
      </c>
      <c r="AV64" s="906">
        <f t="shared" si="47"/>
        <v>0</v>
      </c>
      <c r="AW64" s="906">
        <f t="shared" si="48"/>
        <v>0</v>
      </c>
    </row>
    <row r="65" spans="1:49" ht="60" customHeight="1">
      <c r="A65" s="1368">
        <v>7</v>
      </c>
      <c r="B65" s="1368" t="s">
        <v>289</v>
      </c>
      <c r="C65" s="1383"/>
      <c r="D65" s="1383">
        <v>621002</v>
      </c>
      <c r="E65" s="1383"/>
      <c r="F65" s="1383"/>
      <c r="G65" s="1383"/>
      <c r="H65" s="1383"/>
      <c r="I65" s="1383"/>
      <c r="J65" s="1383"/>
      <c r="K65" s="1383"/>
      <c r="L65" s="1383">
        <f t="shared" si="36"/>
        <v>0</v>
      </c>
      <c r="M65" s="1369">
        <f t="shared" si="49"/>
        <v>0</v>
      </c>
      <c r="N65" s="1369"/>
      <c r="O65" s="1369">
        <f t="shared" si="37"/>
        <v>0</v>
      </c>
      <c r="P65" s="1369">
        <f t="shared" si="54"/>
        <v>0</v>
      </c>
      <c r="Q65" s="1385"/>
      <c r="R65" s="1369"/>
      <c r="S65" s="1386"/>
      <c r="T65" s="1484"/>
      <c r="U65" s="1369">
        <f>IF((L65)=0,0,(M65+N65+P65+R65+T65))</f>
        <v>0</v>
      </c>
      <c r="V65" s="1383"/>
      <c r="W65" s="1369">
        <f>IF(V65=0,0,(M65+N65+P65)/(L65+O65)*V65*1.5)</f>
        <v>0</v>
      </c>
      <c r="X65" s="1369">
        <f t="shared" si="38"/>
        <v>0</v>
      </c>
      <c r="Y65" s="1371">
        <f t="shared" si="50"/>
        <v>0</v>
      </c>
      <c r="Z65" s="1369">
        <f>W66+U65+Y65</f>
        <v>0</v>
      </c>
      <c r="AA65" s="1369">
        <f t="shared" si="39"/>
        <v>0</v>
      </c>
      <c r="AB65" s="1369">
        <f t="shared" si="40"/>
        <v>0</v>
      </c>
      <c r="AC65" s="1369">
        <f t="shared" si="51"/>
        <v>0</v>
      </c>
      <c r="AD65" s="1369">
        <f t="shared" si="52"/>
        <v>0</v>
      </c>
      <c r="AE65" s="1388">
        <f t="shared" si="53"/>
        <v>0</v>
      </c>
      <c r="AF65" s="1369">
        <f t="shared" si="41"/>
        <v>0</v>
      </c>
      <c r="AG65" s="1388"/>
      <c r="AH65" s="1389"/>
      <c r="AI65" s="1389"/>
      <c r="AJ65" s="1395"/>
      <c r="AK65" s="1369">
        <f t="shared" si="42"/>
        <v>0</v>
      </c>
      <c r="AL65" s="1369"/>
      <c r="AM65" s="1369"/>
      <c r="AN65" s="1369"/>
      <c r="AO65" s="1379">
        <f t="shared" si="43"/>
        <v>0</v>
      </c>
      <c r="AP65" s="1539"/>
      <c r="AQ65" s="1537">
        <f t="shared" si="44"/>
        <v>0</v>
      </c>
      <c r="AR65" s="1369"/>
      <c r="AS65" s="1538"/>
      <c r="AT65" s="1509">
        <f t="shared" si="45"/>
        <v>0</v>
      </c>
      <c r="AU65" s="906">
        <f t="shared" si="46"/>
        <v>0</v>
      </c>
      <c r="AV65" s="906">
        <f t="shared" si="47"/>
        <v>0</v>
      </c>
      <c r="AW65" s="906">
        <f t="shared" si="48"/>
        <v>0</v>
      </c>
    </row>
    <row r="66" spans="1:49" ht="60" customHeight="1">
      <c r="A66" s="1492"/>
      <c r="B66" s="1540"/>
      <c r="C66" s="1541"/>
      <c r="D66" s="1492"/>
      <c r="E66" s="1492"/>
      <c r="F66" s="1492"/>
      <c r="G66" s="1492"/>
      <c r="H66" s="1492"/>
      <c r="I66" s="1492"/>
      <c r="J66" s="1492" t="s">
        <v>32</v>
      </c>
      <c r="K66" s="1492"/>
      <c r="L66" s="1492"/>
      <c r="M66" s="1369">
        <f t="shared" ref="M66:U66" si="55">SUM(M59:M65)</f>
        <v>0</v>
      </c>
      <c r="N66" s="1369">
        <f t="shared" si="55"/>
        <v>0</v>
      </c>
      <c r="O66" s="1369">
        <f t="shared" si="55"/>
        <v>0</v>
      </c>
      <c r="P66" s="1369">
        <f t="shared" si="55"/>
        <v>0</v>
      </c>
      <c r="Q66" s="1369">
        <f t="shared" si="55"/>
        <v>0</v>
      </c>
      <c r="R66" s="1369">
        <f t="shared" si="55"/>
        <v>0</v>
      </c>
      <c r="S66" s="1369">
        <f t="shared" si="55"/>
        <v>0</v>
      </c>
      <c r="T66" s="1369">
        <f t="shared" si="55"/>
        <v>0</v>
      </c>
      <c r="U66" s="1369">
        <f t="shared" si="55"/>
        <v>0</v>
      </c>
      <c r="V66" s="1387"/>
      <c r="W66" s="1484">
        <f t="shared" ref="W66:AI66" si="56">SUM(W59:W65)</f>
        <v>0</v>
      </c>
      <c r="X66" s="1484">
        <f t="shared" si="56"/>
        <v>0</v>
      </c>
      <c r="Y66" s="1484">
        <f t="shared" si="56"/>
        <v>0</v>
      </c>
      <c r="Z66" s="1390">
        <f t="shared" si="56"/>
        <v>0</v>
      </c>
      <c r="AA66" s="1390">
        <f t="shared" si="56"/>
        <v>0</v>
      </c>
      <c r="AB66" s="1485">
        <f t="shared" si="56"/>
        <v>0</v>
      </c>
      <c r="AC66" s="1486">
        <f t="shared" si="56"/>
        <v>0</v>
      </c>
      <c r="AD66" s="1390">
        <f t="shared" si="56"/>
        <v>0</v>
      </c>
      <c r="AE66" s="1388">
        <f t="shared" si="56"/>
        <v>0</v>
      </c>
      <c r="AF66" s="1388">
        <f t="shared" si="56"/>
        <v>0</v>
      </c>
      <c r="AG66" s="1388">
        <f t="shared" si="56"/>
        <v>0</v>
      </c>
      <c r="AH66" s="1388">
        <f t="shared" si="56"/>
        <v>0</v>
      </c>
      <c r="AI66" s="1389">
        <f t="shared" si="56"/>
        <v>0</v>
      </c>
      <c r="AJ66" s="1395"/>
      <c r="AK66" s="1390">
        <f>SUM(AK59:AK65)</f>
        <v>0</v>
      </c>
      <c r="AL66" s="1390">
        <f t="shared" ref="AL66:AN66" si="57">SUM(AL59:AL65)</f>
        <v>0</v>
      </c>
      <c r="AM66" s="1390">
        <f t="shared" si="57"/>
        <v>0</v>
      </c>
      <c r="AN66" s="1390">
        <f t="shared" si="57"/>
        <v>0</v>
      </c>
      <c r="AO66" s="1403">
        <f>SUM(AO59:AO65)</f>
        <v>0</v>
      </c>
      <c r="AP66" s="1403">
        <f>SUM(AP59:AP65)</f>
        <v>0</v>
      </c>
      <c r="AQ66" s="1486">
        <f>SUM(AQ59:AQ65)</f>
        <v>0</v>
      </c>
      <c r="AR66" s="1520"/>
      <c r="AS66" s="907"/>
      <c r="AT66" s="1490">
        <f>SUM(AT59:AT65)</f>
        <v>0</v>
      </c>
      <c r="AU66" s="1490">
        <f>SUM(AU59:AU65)</f>
        <v>0</v>
      </c>
      <c r="AV66" s="1490">
        <f>SUM(AV59:AV65)</f>
        <v>0</v>
      </c>
      <c r="AW66" s="1490">
        <f>SUM(AW59:AW65)</f>
        <v>0</v>
      </c>
    </row>
    <row r="67" spans="1:49" ht="60" customHeight="1" thickBot="1">
      <c r="A67" s="1469"/>
      <c r="B67" s="1511"/>
      <c r="C67" s="1542"/>
      <c r="D67" s="1469"/>
      <c r="E67" s="1469"/>
      <c r="F67" s="1492"/>
      <c r="G67" s="1492"/>
      <c r="H67" s="1492"/>
      <c r="I67" s="1492"/>
      <c r="J67" s="1492"/>
      <c r="K67" s="1492"/>
      <c r="L67" s="1511"/>
      <c r="M67" s="1495"/>
      <c r="N67" s="1494"/>
      <c r="O67" s="1494"/>
      <c r="P67" s="1496"/>
      <c r="Q67" s="1497"/>
      <c r="R67" s="1495"/>
      <c r="S67" s="1495"/>
      <c r="T67" s="1494"/>
      <c r="U67" s="1498"/>
      <c r="V67" s="1499"/>
      <c r="W67" s="1494"/>
      <c r="X67" s="1494"/>
      <c r="Y67" s="1494"/>
      <c r="Z67" s="1500"/>
      <c r="AA67" s="1500"/>
      <c r="AB67" s="1501"/>
      <c r="AC67" s="1502"/>
      <c r="AD67" s="1500"/>
      <c r="AE67" s="1503"/>
      <c r="AF67" s="1503"/>
      <c r="AG67" s="1503"/>
      <c r="AH67" s="1504"/>
      <c r="AI67" s="1504"/>
      <c r="AJ67" s="1500"/>
      <c r="AK67" s="1500"/>
      <c r="AL67" s="1500"/>
      <c r="AM67" s="1500"/>
      <c r="AN67" s="1500"/>
      <c r="AO67" s="1491"/>
      <c r="AP67" s="1491"/>
      <c r="AQ67" s="1505"/>
      <c r="AR67" s="907"/>
      <c r="AS67" s="907"/>
    </row>
    <row r="68" spans="1:49" ht="60" customHeight="1" thickBot="1">
      <c r="A68" s="1469"/>
      <c r="B68" s="1543"/>
      <c r="C68" s="1544"/>
      <c r="D68" s="1469"/>
      <c r="E68" s="1469"/>
      <c r="F68" s="1419" t="s">
        <v>38</v>
      </c>
      <c r="G68" s="1417"/>
      <c r="H68" s="1417"/>
      <c r="I68" s="1417"/>
      <c r="J68" s="1417"/>
      <c r="K68" s="1417"/>
      <c r="L68" s="1418"/>
      <c r="M68" s="1545">
        <f>M41+M50+M66</f>
        <v>0</v>
      </c>
      <c r="N68" s="1369">
        <f>N41+N50+N66</f>
        <v>0</v>
      </c>
      <c r="O68" s="1369">
        <f>O41+O50+O66</f>
        <v>0</v>
      </c>
      <c r="P68" s="1369">
        <f>P41+P50+P66</f>
        <v>0</v>
      </c>
      <c r="Q68" s="1369" t="e">
        <f>SUM(#REF!+#REF!+Q50+Q66)</f>
        <v>#REF!</v>
      </c>
      <c r="R68" s="1369" t="e">
        <f>SUM(#REF!+#REF!+R50+R66)</f>
        <v>#REF!</v>
      </c>
      <c r="S68" s="1369" t="e">
        <f>SUM(#REF!+#REF!+S50+S66)</f>
        <v>#REF!</v>
      </c>
      <c r="T68" s="1369" t="e">
        <f>SUM(#REF!+#REF!+T50+T66)</f>
        <v>#REF!</v>
      </c>
      <c r="U68" s="1369">
        <f>U41+U50+U66</f>
        <v>0</v>
      </c>
      <c r="V68" s="1387"/>
      <c r="W68" s="1390" t="e">
        <f>SUM(#REF!+#REF!+#REF!+W50+W66)</f>
        <v>#REF!</v>
      </c>
      <c r="X68" s="1390">
        <f t="shared" ref="X68:AF68" si="58">X41+X50+X66</f>
        <v>0</v>
      </c>
      <c r="Y68" s="1390">
        <f t="shared" si="58"/>
        <v>0</v>
      </c>
      <c r="Z68" s="1390">
        <f t="shared" si="58"/>
        <v>0</v>
      </c>
      <c r="AA68" s="1390">
        <f t="shared" si="58"/>
        <v>0</v>
      </c>
      <c r="AB68" s="1485">
        <f t="shared" si="58"/>
        <v>0</v>
      </c>
      <c r="AC68" s="1390">
        <f t="shared" si="58"/>
        <v>0</v>
      </c>
      <c r="AD68" s="1390">
        <f t="shared" si="58"/>
        <v>0</v>
      </c>
      <c r="AE68" s="1390">
        <f t="shared" si="58"/>
        <v>0</v>
      </c>
      <c r="AF68" s="1390">
        <f t="shared" si="58"/>
        <v>0</v>
      </c>
      <c r="AG68" s="1390" t="e">
        <f>SUM(#REF!+#REF!+#REF!+AG50+AG66)</f>
        <v>#REF!</v>
      </c>
      <c r="AH68" s="1390" t="e">
        <f>SUM(#REF!+#REF!+#REF!+AH50+AH66)</f>
        <v>#REF!</v>
      </c>
      <c r="AI68" s="1390">
        <f>AI41+AI50+AI66</f>
        <v>0</v>
      </c>
      <c r="AJ68" s="1390" t="e">
        <f>SUM(#REF!+#REF!+#REF!+AJ50+AJ66)</f>
        <v>#REF!</v>
      </c>
      <c r="AK68" s="1390">
        <f>AK41+AK50+AK66</f>
        <v>0</v>
      </c>
      <c r="AL68" s="1390"/>
      <c r="AM68" s="1390"/>
      <c r="AN68" s="1390"/>
      <c r="AO68" s="1403">
        <f>AO41+AO50+AO66</f>
        <v>0</v>
      </c>
      <c r="AP68" s="1403">
        <f>AP41+AP50+AP66</f>
        <v>0</v>
      </c>
      <c r="AQ68" s="1488">
        <f>AQ41+AQ50+AQ66</f>
        <v>0</v>
      </c>
      <c r="AR68" s="1489"/>
      <c r="AS68" s="907"/>
      <c r="AT68" s="1007">
        <f>SUM(AT66,AT50,AT41)</f>
        <v>0</v>
      </c>
      <c r="AU68" s="1007">
        <f t="shared" ref="AU68:AW68" si="59">SUM(AU66,AU50,AU41)</f>
        <v>0</v>
      </c>
      <c r="AV68" s="1007">
        <f t="shared" si="59"/>
        <v>0</v>
      </c>
      <c r="AW68" s="1007">
        <f t="shared" si="59"/>
        <v>0</v>
      </c>
    </row>
    <row r="69" spans="1:49" ht="39.950000000000003" customHeight="1">
      <c r="A69" s="910"/>
      <c r="B69" s="1546"/>
      <c r="C69" s="1547"/>
      <c r="D69" s="910"/>
      <c r="E69" s="910"/>
      <c r="F69" s="1548"/>
      <c r="G69" s="1548"/>
      <c r="H69" s="1548"/>
      <c r="I69" s="1548"/>
      <c r="J69" s="1549"/>
      <c r="K69" s="1548"/>
      <c r="L69" s="1550"/>
      <c r="M69" s="1551"/>
      <c r="N69" s="1552"/>
      <c r="O69" s="1552"/>
      <c r="P69" s="1551"/>
      <c r="Q69" s="1553"/>
      <c r="R69" s="1551"/>
      <c r="S69" s="1554"/>
      <c r="T69" s="1552"/>
      <c r="U69" s="1552"/>
      <c r="V69" s="1555"/>
      <c r="W69" s="1552"/>
      <c r="X69" s="1552"/>
      <c r="Y69" s="1552"/>
      <c r="Z69" s="1556"/>
      <c r="AA69" s="1556"/>
      <c r="AB69" s="1557"/>
      <c r="AC69" s="1558"/>
      <c r="AD69" s="1556"/>
      <c r="AE69" s="1559"/>
      <c r="AF69" s="1559"/>
      <c r="AG69" s="1559"/>
      <c r="AH69" s="1559"/>
      <c r="AI69" s="1559"/>
      <c r="AJ69" s="1556"/>
      <c r="AK69" s="1556"/>
      <c r="AL69" s="1556"/>
      <c r="AM69" s="1556"/>
      <c r="AN69" s="1556"/>
      <c r="AO69" s="1560"/>
      <c r="AP69" s="1560"/>
      <c r="AQ69" s="1561"/>
      <c r="AR69" s="907"/>
      <c r="AS69" s="907"/>
    </row>
    <row r="70" spans="1:49" ht="24.95" customHeight="1">
      <c r="A70" s="910"/>
      <c r="B70" s="1546" t="s">
        <v>76</v>
      </c>
      <c r="C70" s="1547"/>
      <c r="D70" s="910"/>
      <c r="E70" s="910"/>
      <c r="F70" s="1548"/>
      <c r="G70" s="1548"/>
      <c r="H70" s="1548"/>
      <c r="I70" s="1548"/>
      <c r="J70" s="1549"/>
      <c r="K70" s="1548"/>
      <c r="L70" s="1550"/>
      <c r="M70" s="1551"/>
      <c r="N70" s="1552"/>
      <c r="O70" s="1552"/>
      <c r="P70" s="1551"/>
      <c r="Q70" s="1553"/>
      <c r="R70" s="1551"/>
      <c r="S70" s="1554"/>
      <c r="T70" s="1552"/>
      <c r="U70" s="1552"/>
      <c r="V70" s="1555"/>
      <c r="W70" s="1552"/>
      <c r="X70" s="1552"/>
      <c r="Y70" s="1552"/>
      <c r="Z70" s="1562"/>
      <c r="AA70" s="1562"/>
      <c r="AB70" s="1557"/>
      <c r="AC70" s="1563"/>
      <c r="AD70" s="1562"/>
      <c r="AE70" s="1559"/>
      <c r="AF70" s="1559"/>
      <c r="AG70" s="1559"/>
      <c r="AH70" s="1564"/>
      <c r="AI70" s="1564"/>
      <c r="AJ70" s="1562"/>
      <c r="AK70" s="1562"/>
      <c r="AL70" s="1562"/>
      <c r="AM70" s="1562"/>
      <c r="AN70" s="1562"/>
      <c r="AO70" s="842"/>
      <c r="AP70" s="842"/>
      <c r="AQ70" s="1561"/>
      <c r="AR70" s="907"/>
      <c r="AS70" s="907"/>
    </row>
    <row r="71" spans="1:49" ht="18" customHeight="1">
      <c r="A71" s="910"/>
      <c r="B71" s="910"/>
      <c r="C71" s="1565"/>
      <c r="D71" s="910"/>
      <c r="E71" s="910"/>
      <c r="F71" s="1548"/>
      <c r="G71" s="1548"/>
      <c r="H71" s="1548"/>
      <c r="I71" s="1548"/>
      <c r="J71" s="1548"/>
      <c r="K71" s="1548"/>
      <c r="L71" s="1548"/>
      <c r="M71" s="1551"/>
      <c r="N71" s="1551"/>
      <c r="O71" s="1551"/>
      <c r="P71" s="1551"/>
      <c r="Q71" s="1553"/>
      <c r="R71" s="1551"/>
      <c r="S71" s="1554"/>
      <c r="T71" s="1552"/>
      <c r="U71" s="1552"/>
      <c r="V71" s="1555"/>
      <c r="W71" s="1552"/>
      <c r="X71" s="1552"/>
      <c r="Y71" s="1552"/>
      <c r="Z71" s="1556"/>
      <c r="AA71" s="1556"/>
      <c r="AB71" s="1557"/>
      <c r="AC71" s="1558"/>
      <c r="AD71" s="1556"/>
      <c r="AE71" s="1559"/>
      <c r="AF71" s="1559"/>
      <c r="AG71" s="1559"/>
      <c r="AH71" s="1559"/>
      <c r="AI71" s="1559"/>
      <c r="AJ71" s="1556"/>
      <c r="AK71" s="1556"/>
      <c r="AL71" s="1556"/>
      <c r="AM71" s="1556"/>
      <c r="AN71" s="1556"/>
      <c r="AO71" s="842"/>
      <c r="AP71" s="842"/>
      <c r="AQ71" s="1561"/>
      <c r="AR71" s="907"/>
      <c r="AS71" s="907"/>
    </row>
    <row r="72" spans="1:49" ht="18" customHeight="1">
      <c r="A72" s="910"/>
      <c r="B72" s="1546"/>
      <c r="C72" s="1565"/>
      <c r="D72" s="910"/>
      <c r="E72" s="910"/>
      <c r="F72" s="1548"/>
      <c r="G72" s="1548"/>
      <c r="H72" s="1548"/>
      <c r="I72" s="1548"/>
      <c r="J72" s="1548"/>
      <c r="K72" s="1548"/>
      <c r="L72" s="1548"/>
      <c r="M72" s="1551"/>
      <c r="N72" s="1551"/>
      <c r="O72" s="1551"/>
      <c r="P72" s="1551"/>
      <c r="Q72" s="1553"/>
      <c r="R72" s="1551"/>
      <c r="S72" s="1554"/>
      <c r="T72" s="1552"/>
      <c r="U72" s="1552"/>
      <c r="V72" s="1555"/>
      <c r="W72" s="1552"/>
      <c r="X72" s="1552"/>
      <c r="Y72" s="1552"/>
      <c r="Z72" s="1556"/>
      <c r="AA72" s="1556"/>
      <c r="AB72" s="1557"/>
      <c r="AC72" s="1558"/>
      <c r="AD72" s="1556"/>
      <c r="AE72" s="1559"/>
      <c r="AF72" s="1559"/>
      <c r="AG72" s="1559"/>
      <c r="AH72" s="1559"/>
      <c r="AI72" s="1559"/>
      <c r="AJ72" s="1556"/>
      <c r="AK72" s="1556"/>
      <c r="AL72" s="1556"/>
      <c r="AM72" s="1556"/>
      <c r="AN72" s="1556"/>
      <c r="AO72" s="842"/>
      <c r="AP72" s="842"/>
      <c r="AQ72" s="1561"/>
      <c r="AR72" s="907"/>
      <c r="AS72" s="907"/>
    </row>
    <row r="73" spans="1:49" ht="18" customHeight="1">
      <c r="A73" s="910"/>
      <c r="B73" s="1546"/>
      <c r="C73" s="1565"/>
      <c r="D73" s="910"/>
      <c r="E73" s="910"/>
      <c r="F73" s="910"/>
      <c r="G73" s="910"/>
      <c r="H73" s="910"/>
      <c r="I73" s="910"/>
      <c r="J73" s="910"/>
      <c r="K73" s="910"/>
      <c r="L73" s="910"/>
      <c r="M73" s="1566"/>
      <c r="N73" s="1566"/>
      <c r="O73" s="1566"/>
      <c r="P73" s="1566"/>
      <c r="Q73" s="1567"/>
      <c r="R73" s="1566"/>
      <c r="S73" s="1568"/>
      <c r="T73" s="1569"/>
      <c r="U73" s="1569"/>
      <c r="V73" s="1570"/>
      <c r="W73" s="1569"/>
      <c r="X73" s="1569"/>
      <c r="Y73" s="1569"/>
      <c r="Z73" s="1565"/>
      <c r="AA73" s="1565"/>
      <c r="AB73" s="1571"/>
      <c r="AC73" s="939"/>
      <c r="AD73" s="1565"/>
      <c r="AE73" s="1572"/>
      <c r="AF73" s="1572"/>
      <c r="AG73" s="1572"/>
      <c r="AH73" s="1573"/>
      <c r="AI73" s="1573"/>
      <c r="AJ73" s="1547"/>
      <c r="AK73" s="1565"/>
      <c r="AL73" s="1565"/>
      <c r="AM73" s="1565"/>
      <c r="AN73" s="1565"/>
      <c r="AO73" s="842"/>
      <c r="AP73" s="842"/>
      <c r="AQ73" s="907"/>
      <c r="AR73" s="907"/>
      <c r="AS73" s="907"/>
    </row>
    <row r="74" spans="1:49" ht="18" customHeight="1">
      <c r="A74" s="1469"/>
      <c r="B74" s="1546"/>
      <c r="C74" s="1565"/>
      <c r="D74" s="910"/>
      <c r="E74" s="910"/>
      <c r="F74" s="910"/>
      <c r="G74" s="910"/>
      <c r="H74" s="910"/>
      <c r="I74" s="1469"/>
      <c r="J74" s="910"/>
      <c r="K74" s="910"/>
      <c r="L74" s="910"/>
      <c r="M74" s="1566"/>
      <c r="N74" s="1566"/>
      <c r="O74" s="1566"/>
      <c r="P74" s="1566"/>
      <c r="Q74" s="1567"/>
      <c r="R74" s="1566"/>
      <c r="S74" s="1568"/>
      <c r="T74" s="1569"/>
      <c r="U74" s="1569"/>
      <c r="V74" s="1570"/>
      <c r="W74" s="1569"/>
      <c r="X74" s="1569"/>
      <c r="Y74" s="1569"/>
      <c r="Z74" s="1565"/>
      <c r="AA74" s="1565"/>
      <c r="AB74" s="1571"/>
      <c r="AC74" s="939"/>
      <c r="AD74" s="1565"/>
      <c r="AE74" s="1572"/>
      <c r="AF74" s="1572"/>
      <c r="AG74" s="1572"/>
      <c r="AH74" s="1572"/>
      <c r="AI74" s="1572"/>
      <c r="AJ74" s="1565"/>
      <c r="AK74" s="1565"/>
      <c r="AL74" s="1565"/>
      <c r="AM74" s="1565"/>
      <c r="AN74" s="1565"/>
      <c r="AO74" s="842"/>
      <c r="AP74" s="842"/>
      <c r="AQ74" s="907"/>
      <c r="AR74" s="907"/>
      <c r="AS74" s="907"/>
    </row>
    <row r="75" spans="1:49" ht="18" customHeight="1">
      <c r="A75" s="1469"/>
      <c r="B75" s="1546"/>
      <c r="C75" s="1565"/>
      <c r="D75" s="910"/>
      <c r="E75" s="910"/>
      <c r="F75" s="910"/>
      <c r="G75" s="910"/>
      <c r="H75" s="910"/>
      <c r="I75" s="1469"/>
      <c r="J75" s="910"/>
      <c r="K75" s="910"/>
      <c r="L75" s="910"/>
      <c r="M75" s="1566"/>
      <c r="N75" s="1566"/>
      <c r="O75" s="1566"/>
      <c r="P75" s="1566"/>
      <c r="Q75" s="1567"/>
      <c r="R75" s="1566"/>
      <c r="S75" s="1568"/>
      <c r="T75" s="1569"/>
      <c r="U75" s="1569"/>
      <c r="V75" s="1570"/>
      <c r="W75" s="1569"/>
      <c r="X75" s="1569"/>
      <c r="Y75" s="1569"/>
      <c r="Z75" s="1565"/>
      <c r="AA75" s="1565"/>
      <c r="AB75" s="1571"/>
      <c r="AC75" s="939"/>
      <c r="AD75" s="1565"/>
      <c r="AE75" s="1572"/>
      <c r="AF75" s="1572"/>
      <c r="AG75" s="1572"/>
      <c r="AH75" s="1572"/>
      <c r="AI75" s="1572"/>
      <c r="AJ75" s="1565"/>
      <c r="AK75" s="1565"/>
      <c r="AL75" s="1565"/>
      <c r="AM75" s="1565"/>
      <c r="AN75" s="1565"/>
      <c r="AO75" s="842"/>
      <c r="AP75" s="842"/>
      <c r="AQ75" s="907"/>
      <c r="AR75" s="907"/>
      <c r="AS75" s="907"/>
    </row>
    <row r="76" spans="1:49" ht="18" customHeight="1">
      <c r="A76" s="1469"/>
      <c r="B76" s="1546"/>
      <c r="C76" s="1565"/>
      <c r="D76" s="910"/>
      <c r="E76" s="910"/>
      <c r="F76" s="910"/>
      <c r="G76" s="910"/>
      <c r="H76" s="910"/>
      <c r="I76" s="1469"/>
      <c r="J76" s="910"/>
      <c r="K76" s="910"/>
      <c r="L76" s="910"/>
      <c r="M76" s="1566"/>
      <c r="N76" s="1566"/>
      <c r="O76" s="1566"/>
      <c r="P76" s="1566"/>
      <c r="Q76" s="1567"/>
      <c r="R76" s="1566"/>
      <c r="S76" s="1568"/>
      <c r="T76" s="1569"/>
      <c r="U76" s="1569"/>
      <c r="V76" s="1570"/>
      <c r="W76" s="1569"/>
      <c r="X76" s="1569"/>
      <c r="Y76" s="1569"/>
      <c r="Z76" s="1565"/>
      <c r="AA76" s="1565"/>
      <c r="AB76" s="1571"/>
      <c r="AC76" s="939"/>
      <c r="AD76" s="1565"/>
      <c r="AE76" s="1572"/>
      <c r="AF76" s="1572"/>
      <c r="AG76" s="1572"/>
      <c r="AH76" s="1572"/>
      <c r="AI76" s="1572"/>
      <c r="AJ76" s="1565"/>
      <c r="AK76" s="1565"/>
      <c r="AL76" s="1565"/>
      <c r="AM76" s="1565"/>
      <c r="AN76" s="1565"/>
      <c r="AO76" s="842"/>
      <c r="AP76" s="842"/>
      <c r="AQ76" s="907"/>
      <c r="AR76" s="907"/>
      <c r="AS76" s="907"/>
    </row>
    <row r="77" spans="1:49" ht="35.1" customHeight="1">
      <c r="A77" s="1469"/>
      <c r="B77" s="1574"/>
      <c r="C77" s="1574"/>
      <c r="D77" s="1574"/>
      <c r="E77" s="910"/>
      <c r="F77" s="910"/>
      <c r="G77" s="910"/>
      <c r="H77" s="910"/>
      <c r="I77" s="1469"/>
      <c r="J77" s="910"/>
      <c r="K77" s="910"/>
      <c r="L77" s="910"/>
      <c r="M77" s="1566"/>
      <c r="N77" s="1566"/>
      <c r="O77" s="1566"/>
      <c r="P77" s="1566"/>
      <c r="Q77" s="1567"/>
      <c r="R77" s="1566"/>
      <c r="S77" s="1568"/>
      <c r="T77" s="1569"/>
      <c r="U77" s="1569"/>
      <c r="V77" s="1570"/>
      <c r="W77" s="1569"/>
      <c r="X77" s="1569"/>
      <c r="Y77" s="1569"/>
      <c r="Z77" s="1565"/>
      <c r="AA77" s="1565"/>
      <c r="AB77" s="1571"/>
      <c r="AC77" s="939"/>
      <c r="AD77" s="1565"/>
      <c r="AE77" s="1572"/>
      <c r="AF77" s="1572"/>
      <c r="AG77" s="1572"/>
      <c r="AH77" s="1572"/>
      <c r="AI77" s="1572"/>
      <c r="AJ77" s="1565"/>
      <c r="AK77" s="1565"/>
      <c r="AL77" s="1565"/>
      <c r="AM77" s="1565"/>
      <c r="AN77" s="1565"/>
      <c r="AO77" s="842"/>
      <c r="AP77" s="842"/>
      <c r="AQ77" s="907"/>
      <c r="AR77" s="907"/>
      <c r="AS77" s="907"/>
    </row>
  </sheetData>
  <mergeCells count="31">
    <mergeCell ref="AI4:AI5"/>
    <mergeCell ref="B77:D77"/>
    <mergeCell ref="A42:D42"/>
    <mergeCell ref="R42:U42"/>
    <mergeCell ref="A43:D43"/>
    <mergeCell ref="AA4:AA5"/>
    <mergeCell ref="G4:I4"/>
    <mergeCell ref="J4:K4"/>
    <mergeCell ref="V4:W4"/>
    <mergeCell ref="X4:Y4"/>
    <mergeCell ref="Q4:T4"/>
    <mergeCell ref="AT5:AW5"/>
    <mergeCell ref="I50:L50"/>
    <mergeCell ref="F68:L68"/>
    <mergeCell ref="O4:P4"/>
    <mergeCell ref="A4:B4"/>
    <mergeCell ref="AE3:AI3"/>
    <mergeCell ref="AK3:AK5"/>
    <mergeCell ref="AB4:AC4"/>
    <mergeCell ref="C4:D4"/>
    <mergeCell ref="AO3:AO5"/>
    <mergeCell ref="AL3:AL5"/>
    <mergeCell ref="AM3:AM5"/>
    <mergeCell ref="AN3:AN5"/>
    <mergeCell ref="AP3:AP5"/>
    <mergeCell ref="A1:D1"/>
    <mergeCell ref="R1:U1"/>
    <mergeCell ref="A2:D2"/>
    <mergeCell ref="L3:AD3"/>
    <mergeCell ref="L4:M4"/>
    <mergeCell ref="U4:U5"/>
  </mergeCells>
  <conditionalFormatting sqref="AS59:AS65 AC68:AI68 W68:Z68 AK44:AN45 AK66:AN77 AO50:AP50 AO68:AP68 AK7:AO40 AP7:AP39 AK46:AP48 AO59:AO65 AQ7:AQ8 AK49:AN63 AL66:AP66">
    <cfRule type="cellIs" priority="1930" stopIfTrue="1" operator="between">
      <formula>"si es mayor o igual 50,0"</formula>
      <formula>"si es menor que 50,0"</formula>
    </cfRule>
  </conditionalFormatting>
  <conditionalFormatting sqref="AR7:AR40">
    <cfRule type="cellIs" priority="762" stopIfTrue="1" operator="between">
      <formula>"si es mayor o igual 50,0"</formula>
      <formula>"si es menor que 50,0"</formula>
    </cfRule>
  </conditionalFormatting>
  <conditionalFormatting sqref="AQ8:AQ40">
    <cfRule type="cellIs" priority="725" stopIfTrue="1" operator="between">
      <formula>"si es mayor o igual 50,0"</formula>
      <formula>"si es menor que 50,0"</formula>
    </cfRule>
  </conditionalFormatting>
  <conditionalFormatting sqref="AR48">
    <cfRule type="cellIs" priority="687" stopIfTrue="1" operator="between">
      <formula>"si es mayor o igual 50,0"</formula>
      <formula>"si es menor que 50,0"</formula>
    </cfRule>
  </conditionalFormatting>
  <conditionalFormatting sqref="AR46:AR47">
    <cfRule type="cellIs" priority="688" stopIfTrue="1" operator="between">
      <formula>"si es mayor o igual 50,0"</formula>
      <formula>"si es menor que 50,0"</formula>
    </cfRule>
  </conditionalFormatting>
  <conditionalFormatting sqref="AQ46:AQ48">
    <cfRule type="cellIs" priority="686" stopIfTrue="1" operator="between">
      <formula>"si es mayor o igual 50,0"</formula>
      <formula>"si es menor que 50,0"</formula>
    </cfRule>
  </conditionalFormatting>
  <conditionalFormatting sqref="AR59:AR65">
    <cfRule type="cellIs" priority="682" stopIfTrue="1" operator="between">
      <formula>"si es mayor o igual 50,0"</formula>
      <formula>"si es menor que 50,0"</formula>
    </cfRule>
  </conditionalFormatting>
  <conditionalFormatting sqref="AQ59:AQ65">
    <cfRule type="cellIs" priority="681" stopIfTrue="1" operator="between">
      <formula>"si es mayor o igual 50,0"</formula>
      <formula>"si es menor que 50,0"</formula>
    </cfRule>
  </conditionalFormatting>
  <conditionalFormatting sqref="AQ7:AQ8">
    <cfRule type="cellIs" priority="1" stopIfTrue="1" operator="between">
      <formula>"si es mayor o igual 50,0"</formula>
      <formula>"si es menor que 50,0"</formula>
    </cfRule>
  </conditionalFormatting>
  <printOptions horizontalCentered="1"/>
  <pageMargins left="1.9685039370078741" right="0" top="0.55118110236220474" bottom="0.55118110236220474" header="0.31496062992125984" footer="0.31496062992125984"/>
  <pageSetup paperSize="5" scale="21" orientation="landscape" verticalDpi="300" r:id="rId1"/>
  <rowBreaks count="1" manualBreakCount="1">
    <brk id="43" max="41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01"/>
  <sheetViews>
    <sheetView showWhiteSpace="0" topLeftCell="K1" zoomScale="55" zoomScaleNormal="55" zoomScaleSheetLayoutView="10" zoomScalePageLayoutView="75" workbookViewId="0">
      <selection activeCell="L8" sqref="L8"/>
    </sheetView>
  </sheetViews>
  <sheetFormatPr baseColWidth="10" defaultRowHeight="18" customHeight="1"/>
  <cols>
    <col min="1" max="1" width="11.85546875" style="1023" customWidth="1"/>
    <col min="2" max="2" width="58.42578125" style="1023" customWidth="1"/>
    <col min="3" max="3" width="24.5703125" style="1023" customWidth="1"/>
    <col min="4" max="4" width="4.42578125" style="1023" customWidth="1"/>
    <col min="5" max="5" width="25.28515625" style="1023" customWidth="1"/>
    <col min="6" max="6" width="22.140625" style="1023" customWidth="1"/>
    <col min="7" max="7" width="25.85546875" style="1023" customWidth="1"/>
    <col min="8" max="8" width="21.5703125" style="877" customWidth="1"/>
    <col min="9" max="9" width="24.5703125" style="877" customWidth="1"/>
    <col min="10" max="10" width="23.42578125" style="877" customWidth="1"/>
    <col min="11" max="11" width="27.5703125" style="877" customWidth="1"/>
    <col min="12" max="12" width="23" style="877" customWidth="1"/>
    <col min="13" max="13" width="21.7109375" style="1023" customWidth="1"/>
    <col min="14" max="14" width="17.7109375" style="1023" customWidth="1"/>
    <col min="15" max="15" width="11.42578125" style="1023" customWidth="1"/>
    <col min="16" max="16" width="22.42578125" style="1023" customWidth="1"/>
    <col min="17" max="17" width="26.7109375" style="1023" customWidth="1"/>
    <col min="18" max="18" width="32.28515625" style="1023" customWidth="1"/>
    <col min="19" max="19" width="25.42578125" style="1023" customWidth="1"/>
    <col min="20" max="20" width="28.85546875" style="1023" customWidth="1"/>
    <col min="21" max="21" width="28.140625" style="1023" customWidth="1"/>
    <col min="22" max="22" width="19" style="1023" customWidth="1"/>
    <col min="23" max="23" width="24.28515625" style="1023" customWidth="1"/>
    <col min="24" max="16384" width="11.42578125" style="1023"/>
  </cols>
  <sheetData>
    <row r="1" spans="1:23" ht="45" customHeight="1">
      <c r="A1" s="1211" t="s">
        <v>313</v>
      </c>
      <c r="B1" s="1211"/>
      <c r="C1" s="1211"/>
      <c r="D1" s="1211"/>
      <c r="E1" s="1211"/>
      <c r="F1" s="1022"/>
      <c r="G1" s="1022"/>
      <c r="H1" s="1022"/>
      <c r="I1" s="1022"/>
      <c r="J1" s="1022"/>
      <c r="K1" s="1022"/>
      <c r="L1" s="1022"/>
    </row>
    <row r="2" spans="1:23" ht="45" customHeight="1">
      <c r="A2" s="1211" t="s">
        <v>0</v>
      </c>
      <c r="B2" s="1211"/>
      <c r="C2" s="1211"/>
      <c r="D2" s="1211"/>
      <c r="E2" s="1211"/>
      <c r="F2" s="1022"/>
      <c r="G2" s="1022"/>
      <c r="H2" s="1022"/>
      <c r="I2" s="1022"/>
      <c r="J2" s="1022"/>
      <c r="K2" s="1022"/>
      <c r="L2" s="1022"/>
    </row>
    <row r="3" spans="1:23" ht="50.1" customHeight="1" thickBot="1">
      <c r="B3" s="1212" t="s">
        <v>309</v>
      </c>
      <c r="C3" s="1212"/>
      <c r="D3" s="1212"/>
      <c r="E3" s="1212"/>
      <c r="F3" s="1212"/>
      <c r="G3" s="1212"/>
      <c r="H3" s="1212"/>
      <c r="I3" s="1212"/>
      <c r="J3" s="1212"/>
      <c r="K3" s="1212"/>
      <c r="L3" s="1213"/>
    </row>
    <row r="4" spans="1:23" ht="54.95" customHeight="1" thickBot="1">
      <c r="A4" s="877"/>
      <c r="B4" s="1024" t="s">
        <v>310</v>
      </c>
      <c r="C4" s="1025" t="s">
        <v>109</v>
      </c>
      <c r="D4" s="1026" t="s">
        <v>311</v>
      </c>
      <c r="E4" s="1025" t="s">
        <v>110</v>
      </c>
      <c r="F4" s="1026" t="s">
        <v>311</v>
      </c>
      <c r="G4" s="1025" t="s">
        <v>111</v>
      </c>
      <c r="H4" s="1026" t="s">
        <v>311</v>
      </c>
      <c r="I4" s="1025" t="s">
        <v>112</v>
      </c>
      <c r="J4" s="1026" t="s">
        <v>311</v>
      </c>
      <c r="K4" s="1025" t="s">
        <v>113</v>
      </c>
      <c r="L4" s="1026" t="s">
        <v>311</v>
      </c>
    </row>
    <row r="5" spans="1:23" ht="54.95" customHeight="1">
      <c r="A5" s="877"/>
      <c r="B5" s="1013" t="s">
        <v>318</v>
      </c>
      <c r="C5" s="1027"/>
      <c r="D5" s="1027"/>
      <c r="E5" s="1027"/>
      <c r="F5" s="1028"/>
      <c r="G5" s="1027"/>
      <c r="H5" s="1028"/>
      <c r="I5" s="1027"/>
      <c r="J5" s="1028"/>
      <c r="K5" s="1027"/>
      <c r="L5" s="1028"/>
    </row>
    <row r="6" spans="1:23" ht="54.95" customHeight="1">
      <c r="A6" s="855">
        <v>1</v>
      </c>
      <c r="B6" s="1016" t="s">
        <v>314</v>
      </c>
      <c r="C6" s="1029">
        <f>'Nom. Sic. Sem. 1'!AK41</f>
        <v>243975.67950000003</v>
      </c>
      <c r="D6" s="1029"/>
      <c r="E6" s="1030">
        <f>'Nom. Sic. Sem. 2'!AK41</f>
        <v>161934.80100000001</v>
      </c>
      <c r="F6" s="1031">
        <f t="shared" ref="F6:F12" si="0">E6-C6</f>
        <v>-82040.878500000021</v>
      </c>
      <c r="G6" s="1029">
        <f>'Nom. Sic. Sem. 3'!AK41</f>
        <v>216748.97081249996</v>
      </c>
      <c r="H6" s="1032">
        <f>G6-E6</f>
        <v>54814.169812499953</v>
      </c>
      <c r="I6" s="919">
        <f>'Nom. Sic. Sem. 4'!AK41</f>
        <v>186456.23036250003</v>
      </c>
      <c r="J6" s="1033">
        <f>I6-G6</f>
        <v>-30292.740449999925</v>
      </c>
      <c r="K6" s="1034"/>
      <c r="L6" s="919"/>
    </row>
    <row r="7" spans="1:23" ht="54.95" customHeight="1">
      <c r="A7" s="855">
        <v>2</v>
      </c>
      <c r="B7" s="1016" t="s">
        <v>35</v>
      </c>
      <c r="C7" s="1029">
        <f>'Nom. Sic. Sem. 1'!AK50</f>
        <v>33416.781300000002</v>
      </c>
      <c r="D7" s="1035"/>
      <c r="E7" s="1036">
        <f>'Nom. Sic. Sem. 2'!AK52</f>
        <v>19974.521699999998</v>
      </c>
      <c r="F7" s="1031">
        <f t="shared" si="0"/>
        <v>-13442.259600000005</v>
      </c>
      <c r="G7" s="1029">
        <f>'Nom. Sic. Sem. 3'!AK52</f>
        <v>21804.041699999998</v>
      </c>
      <c r="H7" s="1032">
        <f>G7-E7</f>
        <v>1829.5200000000004</v>
      </c>
      <c r="I7" s="919">
        <f>'Nom. Sic. Sem. 4'!AK48</f>
        <v>34136.426800000001</v>
      </c>
      <c r="J7" s="1033">
        <f>I7-G7</f>
        <v>12332.385100000003</v>
      </c>
      <c r="K7" s="1034"/>
      <c r="L7" s="919"/>
    </row>
    <row r="8" spans="1:23" ht="54.95" customHeight="1">
      <c r="A8" s="855">
        <v>3</v>
      </c>
      <c r="B8" s="1016" t="s">
        <v>315</v>
      </c>
      <c r="C8" s="1029">
        <f>'Nom. Sic. Sem. 1'!AK59</f>
        <v>65440.034999999996</v>
      </c>
      <c r="D8" s="1035"/>
      <c r="E8" s="1036">
        <f>'Nom. Sic. Sem. 2'!AK63</f>
        <v>28689.255000000001</v>
      </c>
      <c r="F8" s="1031">
        <f t="shared" si="0"/>
        <v>-36750.78</v>
      </c>
      <c r="G8" s="1029">
        <f>'Nom. Sic. Sem. 3'!AK68</f>
        <v>42845.354999999996</v>
      </c>
      <c r="H8" s="1032">
        <f>G8-E8</f>
        <v>14156.099999999995</v>
      </c>
      <c r="I8" s="919">
        <f>'Nom. Sic. Sem. 4'!AK58</f>
        <v>33055.154999999999</v>
      </c>
      <c r="J8" s="1033">
        <f>I8-G8</f>
        <v>-9790.1999999999971</v>
      </c>
      <c r="K8" s="1034"/>
      <c r="L8" s="1023"/>
    </row>
    <row r="9" spans="1:23" ht="75" customHeight="1">
      <c r="A9" s="855">
        <v>4</v>
      </c>
      <c r="B9" s="1016" t="s">
        <v>209</v>
      </c>
      <c r="C9" s="1029">
        <v>266864.8</v>
      </c>
      <c r="D9" s="1035"/>
      <c r="E9" s="1036"/>
      <c r="F9" s="1031">
        <f t="shared" si="0"/>
        <v>-266864.8</v>
      </c>
      <c r="G9" s="1029"/>
      <c r="H9" s="1032"/>
      <c r="I9" s="919"/>
      <c r="J9" s="1033"/>
      <c r="K9" s="1034"/>
      <c r="L9" s="919"/>
      <c r="O9" s="1013"/>
      <c r="P9" s="1013" t="s">
        <v>324</v>
      </c>
      <c r="Q9" s="1014" t="s">
        <v>35</v>
      </c>
      <c r="R9" s="1015" t="s">
        <v>315</v>
      </c>
      <c r="S9" s="1016" t="s">
        <v>209</v>
      </c>
      <c r="T9" s="1017" t="s">
        <v>258</v>
      </c>
      <c r="U9" s="1018" t="s">
        <v>317</v>
      </c>
      <c r="V9" s="877"/>
      <c r="W9" s="1019" t="s">
        <v>327</v>
      </c>
    </row>
    <row r="10" spans="1:23" ht="54.95" customHeight="1">
      <c r="A10" s="855">
        <v>5</v>
      </c>
      <c r="B10" s="1017" t="s">
        <v>258</v>
      </c>
      <c r="C10" s="1029">
        <f>'Nom. Sic. Sem. 1'!AP61</f>
        <v>18750.07</v>
      </c>
      <c r="D10" s="1029"/>
      <c r="E10" s="1030">
        <f>'Nom. Sic. Sem. 2'!AP65</f>
        <v>20444.14</v>
      </c>
      <c r="F10" s="1031">
        <f t="shared" si="0"/>
        <v>1694.0699999999997</v>
      </c>
      <c r="G10" s="1029">
        <f>'Nom. Sic. Sem. 3'!AP69</f>
        <v>18909.07</v>
      </c>
      <c r="H10" s="1032">
        <f>G10-E10</f>
        <v>-1535.0699999999997</v>
      </c>
      <c r="I10" s="919">
        <f>'Nom. Sic. Sem. 4'!AP60</f>
        <v>20705.14</v>
      </c>
      <c r="J10" s="1033">
        <f>I10-G10</f>
        <v>1796.0699999999997</v>
      </c>
      <c r="K10" s="1034"/>
      <c r="L10" s="919"/>
      <c r="O10" s="1013">
        <v>1</v>
      </c>
      <c r="P10" s="919">
        <f>C6</f>
        <v>243975.67950000003</v>
      </c>
      <c r="Q10" s="919">
        <f>C7</f>
        <v>33416.781300000002</v>
      </c>
      <c r="R10" s="919">
        <f>C8</f>
        <v>65440.034999999996</v>
      </c>
      <c r="S10" s="919">
        <f>C9</f>
        <v>266864.8</v>
      </c>
      <c r="T10" s="919">
        <f>C10</f>
        <v>18750.07</v>
      </c>
      <c r="U10" s="919">
        <f>C11</f>
        <v>100527</v>
      </c>
      <c r="V10" s="877"/>
      <c r="W10" s="1020">
        <f>SUM(P10:U10)</f>
        <v>728974.36579999991</v>
      </c>
    </row>
    <row r="11" spans="1:23" ht="54.95" customHeight="1">
      <c r="A11" s="855">
        <v>6</v>
      </c>
      <c r="B11" s="1017" t="s">
        <v>317</v>
      </c>
      <c r="C11" s="1029">
        <f>34629+24129+41769</f>
        <v>100527</v>
      </c>
      <c r="D11" s="1029"/>
      <c r="E11" s="1030">
        <v>134791</v>
      </c>
      <c r="F11" s="1031">
        <f t="shared" si="0"/>
        <v>34264</v>
      </c>
      <c r="G11" s="1029">
        <v>100527</v>
      </c>
      <c r="H11" s="1032">
        <f>G11-E11</f>
        <v>-34264</v>
      </c>
      <c r="I11" s="919">
        <v>100527</v>
      </c>
      <c r="J11" s="1033">
        <f>I11-G11</f>
        <v>0</v>
      </c>
      <c r="K11" s="1034"/>
      <c r="L11" s="919"/>
      <c r="O11" s="1013">
        <v>2</v>
      </c>
      <c r="P11" s="919">
        <f>E6</f>
        <v>161934.80100000001</v>
      </c>
      <c r="Q11" s="919">
        <f>E7</f>
        <v>19974.521699999998</v>
      </c>
      <c r="R11" s="919">
        <f>E8</f>
        <v>28689.255000000001</v>
      </c>
      <c r="S11" s="919">
        <f>E9</f>
        <v>0</v>
      </c>
      <c r="T11" s="919">
        <f>E10</f>
        <v>20444.14</v>
      </c>
      <c r="U11" s="919">
        <f>E11</f>
        <v>134791</v>
      </c>
      <c r="V11" s="877"/>
      <c r="W11" s="1020">
        <f>SUM(P11:U11)</f>
        <v>365833.71770000004</v>
      </c>
    </row>
    <row r="12" spans="1:23" ht="54.95" customHeight="1">
      <c r="A12" s="855"/>
      <c r="B12" s="1017" t="s">
        <v>319</v>
      </c>
      <c r="C12" s="1037">
        <f>SUM(C6:C11)</f>
        <v>728974.36579999991</v>
      </c>
      <c r="D12" s="1035"/>
      <c r="E12" s="1038">
        <f>SUM(E6:E11)</f>
        <v>365833.71770000004</v>
      </c>
      <c r="F12" s="1031">
        <f t="shared" si="0"/>
        <v>-363140.64809999987</v>
      </c>
      <c r="G12" s="1037">
        <f>SUM(G6:G11)</f>
        <v>400834.43751249998</v>
      </c>
      <c r="H12" s="1032">
        <f>G12-E12</f>
        <v>35000.719812499941</v>
      </c>
      <c r="I12" s="1037">
        <f>SUM(I6:I11)</f>
        <v>374879.95216250001</v>
      </c>
      <c r="J12" s="1033">
        <f>I12-G12</f>
        <v>-25954.485349999974</v>
      </c>
      <c r="K12" s="1034"/>
      <c r="L12" s="919"/>
      <c r="O12" s="1013">
        <v>3</v>
      </c>
      <c r="P12" s="919">
        <f>G6</f>
        <v>216748.97081249996</v>
      </c>
      <c r="Q12" s="919">
        <f>G7</f>
        <v>21804.041699999998</v>
      </c>
      <c r="R12" s="919">
        <f>G8</f>
        <v>42845.354999999996</v>
      </c>
      <c r="S12" s="919">
        <f>G9</f>
        <v>0</v>
      </c>
      <c r="T12" s="919">
        <f>G10</f>
        <v>18909.07</v>
      </c>
      <c r="U12" s="919">
        <f>G11</f>
        <v>100527</v>
      </c>
      <c r="V12" s="877"/>
      <c r="W12" s="1020">
        <f>SUM(P12:U12)</f>
        <v>400834.43751249998</v>
      </c>
    </row>
    <row r="13" spans="1:23" ht="54.95" customHeight="1">
      <c r="A13" s="855"/>
      <c r="B13" s="855" t="s">
        <v>228</v>
      </c>
      <c r="C13" s="1029"/>
      <c r="D13" s="1035"/>
      <c r="E13" s="1036"/>
      <c r="F13" s="1031"/>
      <c r="G13" s="1029"/>
      <c r="H13" s="1039"/>
      <c r="I13" s="919"/>
      <c r="J13" s="1033"/>
      <c r="K13" s="1034"/>
      <c r="L13" s="919"/>
      <c r="O13" s="1013">
        <v>4</v>
      </c>
      <c r="P13" s="919">
        <f>I6</f>
        <v>186456.23036250003</v>
      </c>
      <c r="Q13" s="919">
        <f>I7</f>
        <v>34136.426800000001</v>
      </c>
      <c r="R13" s="919">
        <f>I8</f>
        <v>33055.154999999999</v>
      </c>
      <c r="S13" s="919">
        <f>I9</f>
        <v>0</v>
      </c>
      <c r="T13" s="919">
        <f>I10</f>
        <v>20705.14</v>
      </c>
      <c r="U13" s="919">
        <f>I11</f>
        <v>100527</v>
      </c>
      <c r="V13" s="877"/>
      <c r="W13" s="1020">
        <f>SUM(P13:U13)</f>
        <v>374879.95216250001</v>
      </c>
    </row>
    <row r="14" spans="1:23" ht="54.95" customHeight="1">
      <c r="A14" s="855">
        <v>1</v>
      </c>
      <c r="B14" s="1016" t="s">
        <v>321</v>
      </c>
      <c r="C14" s="1029">
        <v>375850</v>
      </c>
      <c r="D14" s="1035"/>
      <c r="E14" s="1036">
        <v>136852.57999999999</v>
      </c>
      <c r="F14" s="1031">
        <f>E14-C14</f>
        <v>-238997.42</v>
      </c>
      <c r="G14" s="1029">
        <v>230626.37</v>
      </c>
      <c r="H14" s="1032">
        <f>G14-E14</f>
        <v>93773.790000000008</v>
      </c>
      <c r="I14" s="919">
        <v>263118.45</v>
      </c>
      <c r="J14" s="1033">
        <f>I14-G14</f>
        <v>32492.080000000016</v>
      </c>
      <c r="K14" s="1034"/>
      <c r="L14" s="919"/>
      <c r="O14" s="1013">
        <v>5</v>
      </c>
      <c r="P14" s="917">
        <f>K6</f>
        <v>0</v>
      </c>
      <c r="Q14" s="917">
        <f>K6</f>
        <v>0</v>
      </c>
      <c r="R14" s="917">
        <f>K8</f>
        <v>0</v>
      </c>
      <c r="S14" s="917">
        <f>K9</f>
        <v>0</v>
      </c>
      <c r="T14" s="917">
        <f>K10</f>
        <v>0</v>
      </c>
      <c r="U14" s="917">
        <f>K11</f>
        <v>0</v>
      </c>
      <c r="V14" s="877"/>
      <c r="W14" s="1020">
        <f>SUM(P14:U14)</f>
        <v>0</v>
      </c>
    </row>
    <row r="15" spans="1:23" ht="54.95" customHeight="1">
      <c r="A15" s="855">
        <v>2</v>
      </c>
      <c r="B15" s="1016" t="s">
        <v>316</v>
      </c>
      <c r="C15" s="1029">
        <v>724952.27</v>
      </c>
      <c r="D15" s="1029"/>
      <c r="E15" s="1030">
        <v>369940.62</v>
      </c>
      <c r="F15" s="1031">
        <f>E15-C15</f>
        <v>-355011.65</v>
      </c>
      <c r="G15" s="1029">
        <v>1125588.19</v>
      </c>
      <c r="H15" s="1032">
        <f>G15-E15</f>
        <v>755647.57</v>
      </c>
      <c r="I15" s="919">
        <v>446478</v>
      </c>
      <c r="J15" s="1033">
        <f>I15-G15</f>
        <v>-679110.19</v>
      </c>
      <c r="K15" s="1034"/>
      <c r="L15" s="919"/>
    </row>
    <row r="16" spans="1:23" ht="54.95" customHeight="1">
      <c r="A16" s="855">
        <v>3</v>
      </c>
      <c r="B16" s="1040" t="s">
        <v>190</v>
      </c>
      <c r="C16" s="1037">
        <f>SUM(C14:C15)</f>
        <v>1100802.27</v>
      </c>
      <c r="D16" s="1029"/>
      <c r="E16" s="1041">
        <f>SUM(E14:E15)</f>
        <v>506793.19999999995</v>
      </c>
      <c r="F16" s="1031">
        <f>E16-C16</f>
        <v>-594009.07000000007</v>
      </c>
      <c r="G16" s="1037">
        <f>SUM(G14:G15)</f>
        <v>1356214.56</v>
      </c>
      <c r="H16" s="1032">
        <f>G16-E16</f>
        <v>849421.3600000001</v>
      </c>
      <c r="I16" s="1037">
        <f>SUM(I14:I15)</f>
        <v>709596.45</v>
      </c>
      <c r="J16" s="1033">
        <f>I16-G16</f>
        <v>-646618.1100000001</v>
      </c>
      <c r="K16" s="1034"/>
      <c r="L16" s="919"/>
      <c r="O16" s="1019" t="s">
        <v>328</v>
      </c>
      <c r="P16" s="1020">
        <f t="shared" ref="P16:U16" si="1">SUM(P10:P14)</f>
        <v>809115.68167500012</v>
      </c>
      <c r="Q16" s="1020">
        <f t="shared" si="1"/>
        <v>109331.7715</v>
      </c>
      <c r="R16" s="1020">
        <f t="shared" si="1"/>
        <v>170029.8</v>
      </c>
      <c r="S16" s="1020">
        <f t="shared" si="1"/>
        <v>266864.8</v>
      </c>
      <c r="T16" s="1020">
        <f t="shared" si="1"/>
        <v>78808.42</v>
      </c>
      <c r="U16" s="1020">
        <f t="shared" si="1"/>
        <v>436372</v>
      </c>
    </row>
    <row r="17" spans="1:23" ht="54.95" customHeight="1">
      <c r="A17" s="855">
        <v>4</v>
      </c>
      <c r="B17" s="1017"/>
      <c r="C17" s="1029"/>
      <c r="D17" s="1029"/>
      <c r="E17" s="1030"/>
      <c r="F17" s="1031"/>
      <c r="G17" s="1029"/>
      <c r="H17" s="1039"/>
      <c r="I17" s="919"/>
      <c r="J17" s="1033"/>
      <c r="K17" s="1034"/>
      <c r="L17" s="919"/>
      <c r="V17" s="1019" t="s">
        <v>329</v>
      </c>
      <c r="W17" s="1020">
        <f>SUM(W10:W14)</f>
        <v>1870522.4731749999</v>
      </c>
    </row>
    <row r="18" spans="1:23" ht="54.95" customHeight="1">
      <c r="A18" s="855">
        <v>5</v>
      </c>
      <c r="B18" s="1017"/>
      <c r="C18" s="1029"/>
      <c r="D18" s="1029"/>
      <c r="E18" s="1030"/>
      <c r="F18" s="1031"/>
      <c r="G18" s="1029"/>
      <c r="H18" s="1039"/>
      <c r="I18" s="919"/>
      <c r="J18" s="1033"/>
      <c r="K18" s="1034"/>
      <c r="L18" s="919"/>
      <c r="U18" s="1042"/>
      <c r="W18" s="1042"/>
    </row>
    <row r="19" spans="1:23" ht="54.95" customHeight="1">
      <c r="A19" s="855">
        <v>6</v>
      </c>
      <c r="B19" s="1017"/>
      <c r="C19" s="1029"/>
      <c r="D19" s="1029"/>
      <c r="E19" s="1030"/>
      <c r="F19" s="1031"/>
      <c r="G19" s="1029"/>
      <c r="H19" s="1039"/>
      <c r="I19" s="919"/>
      <c r="J19" s="1033"/>
      <c r="K19" s="1034"/>
      <c r="L19" s="919"/>
    </row>
    <row r="20" spans="1:23" ht="54.95" customHeight="1">
      <c r="A20" s="855">
        <v>7</v>
      </c>
      <c r="B20" s="1017"/>
      <c r="C20" s="1029"/>
      <c r="D20" s="1029"/>
      <c r="E20" s="1043"/>
      <c r="F20" s="1031"/>
      <c r="G20" s="1029"/>
      <c r="H20" s="1039"/>
      <c r="I20" s="919"/>
      <c r="J20" s="1033"/>
      <c r="K20" s="1034"/>
      <c r="L20" s="919"/>
      <c r="O20" s="1019"/>
      <c r="P20" s="1019" t="s">
        <v>325</v>
      </c>
      <c r="Q20" s="1019" t="s">
        <v>326</v>
      </c>
      <c r="W20" s="1019" t="s">
        <v>330</v>
      </c>
    </row>
    <row r="21" spans="1:23" ht="54.95" customHeight="1">
      <c r="A21" s="855"/>
      <c r="B21" s="1044" t="s">
        <v>312</v>
      </c>
      <c r="C21" s="1045">
        <f>C12+C16</f>
        <v>1829776.6357999998</v>
      </c>
      <c r="D21" s="1029"/>
      <c r="E21" s="1045">
        <f>E12+E16</f>
        <v>872626.91769999999</v>
      </c>
      <c r="F21" s="1031">
        <f>E21-C21</f>
        <v>-957149.71809999982</v>
      </c>
      <c r="G21" s="1045">
        <f>G16+G12</f>
        <v>1757048.9975125</v>
      </c>
      <c r="H21" s="1032">
        <f>G21-E21</f>
        <v>884422.07981250004</v>
      </c>
      <c r="I21" s="1045">
        <f>I12+I16</f>
        <v>1084476.4021625</v>
      </c>
      <c r="J21" s="1033">
        <f>I21-G21</f>
        <v>-672572.59535000008</v>
      </c>
      <c r="K21" s="1034"/>
      <c r="L21" s="919"/>
      <c r="O21" s="1019">
        <v>1</v>
      </c>
      <c r="P21" s="1020">
        <f>C14</f>
        <v>375850</v>
      </c>
      <c r="Q21" s="1020">
        <f>C15</f>
        <v>724952.27</v>
      </c>
      <c r="W21" s="1020">
        <f>SUM(P21:Q21)</f>
        <v>1100802.27</v>
      </c>
    </row>
    <row r="22" spans="1:23" ht="54.95" hidden="1" customHeight="1">
      <c r="O22" s="1019">
        <v>2</v>
      </c>
      <c r="P22" s="1020">
        <f>E14</f>
        <v>136852.57999999999</v>
      </c>
      <c r="Q22" s="1020">
        <f>E15</f>
        <v>369940.62</v>
      </c>
      <c r="W22" s="1020">
        <f t="shared" ref="W22" si="2">SUM(P22:Q22)</f>
        <v>506793.19999999995</v>
      </c>
    </row>
    <row r="23" spans="1:23" ht="54.95" customHeight="1">
      <c r="O23" s="1019">
        <v>2</v>
      </c>
      <c r="P23" s="1020">
        <f>E14</f>
        <v>136852.57999999999</v>
      </c>
      <c r="Q23" s="1020">
        <f>E15</f>
        <v>369940.62</v>
      </c>
      <c r="W23" s="1020">
        <f>SUM(P23:Q23)</f>
        <v>506793.19999999995</v>
      </c>
    </row>
    <row r="24" spans="1:23" ht="54.95" customHeight="1">
      <c r="O24" s="1019">
        <v>3</v>
      </c>
      <c r="P24" s="1020">
        <f>G14</f>
        <v>230626.37</v>
      </c>
      <c r="Q24" s="1020">
        <f>G15</f>
        <v>1125588.19</v>
      </c>
      <c r="U24" s="1042"/>
      <c r="W24" s="1020">
        <f>SUM(P24:Q24)</f>
        <v>1356214.56</v>
      </c>
    </row>
    <row r="25" spans="1:23" ht="54.95" customHeight="1">
      <c r="O25" s="1019">
        <v>4</v>
      </c>
      <c r="P25" s="1020">
        <f>I14</f>
        <v>263118.45</v>
      </c>
      <c r="Q25" s="1020">
        <f>I15</f>
        <v>446478</v>
      </c>
      <c r="W25" s="1020">
        <f>SUM(P25:Q25)</f>
        <v>709596.45</v>
      </c>
    </row>
    <row r="26" spans="1:23" ht="54.95" customHeight="1">
      <c r="H26" s="1023"/>
      <c r="I26" s="1023"/>
      <c r="J26" s="1023"/>
      <c r="K26" s="1023"/>
      <c r="L26" s="1023"/>
      <c r="O26" s="1019">
        <v>5</v>
      </c>
      <c r="P26" s="1021">
        <f>K14</f>
        <v>0</v>
      </c>
      <c r="Q26" s="1021">
        <f>K15</f>
        <v>0</v>
      </c>
      <c r="W26" s="1020">
        <f>SUM(P26:Q26)</f>
        <v>0</v>
      </c>
    </row>
    <row r="27" spans="1:23" ht="54.95" customHeight="1">
      <c r="B27" s="1046"/>
      <c r="C27" s="1047"/>
      <c r="E27" s="1042"/>
      <c r="F27" s="1042"/>
      <c r="H27" s="1023"/>
      <c r="I27" s="1023"/>
      <c r="J27" s="1023"/>
      <c r="K27" s="1023"/>
      <c r="L27" s="1023"/>
    </row>
    <row r="28" spans="1:23" ht="54.95" customHeight="1">
      <c r="E28" s="1042"/>
      <c r="H28" s="1023"/>
      <c r="I28" s="1023"/>
      <c r="J28" s="1023"/>
      <c r="K28" s="1023"/>
      <c r="L28" s="1023"/>
      <c r="O28" s="1019" t="s">
        <v>328</v>
      </c>
      <c r="P28" s="1020">
        <f>SUM(P21:P26)</f>
        <v>1143299.98</v>
      </c>
      <c r="Q28" s="1020">
        <f>SUM(Q21:Q26)</f>
        <v>3036899.7</v>
      </c>
      <c r="U28" s="1042"/>
      <c r="V28" s="1019" t="s">
        <v>329</v>
      </c>
      <c r="W28" s="1020">
        <f>SUM(W21,W23,W24,W25,W26)</f>
        <v>3673406.4800000004</v>
      </c>
    </row>
    <row r="29" spans="1:23" ht="54.95" hidden="1" customHeight="1">
      <c r="H29" s="1023"/>
      <c r="I29" s="1023"/>
      <c r="J29" s="1023"/>
      <c r="K29" s="1023"/>
      <c r="L29" s="1023"/>
    </row>
    <row r="30" spans="1:23" ht="54.95" customHeight="1">
      <c r="H30" s="1023"/>
      <c r="I30" s="1023"/>
      <c r="J30" s="1023"/>
      <c r="K30" s="1023"/>
      <c r="L30" s="1023"/>
      <c r="Q30" s="1042"/>
    </row>
    <row r="31" spans="1:23" ht="54.95" customHeight="1">
      <c r="H31" s="1023"/>
      <c r="I31" s="1023"/>
      <c r="J31" s="1023"/>
      <c r="K31" s="1023"/>
      <c r="L31" s="1023"/>
      <c r="V31" s="1013" t="s">
        <v>331</v>
      </c>
      <c r="W31" s="1048">
        <f>SUM(W28,W17)</f>
        <v>5543928.9531750008</v>
      </c>
    </row>
    <row r="32" spans="1:23" ht="54.95" customHeight="1">
      <c r="H32" s="1023"/>
      <c r="I32" s="1023"/>
      <c r="J32" s="1023"/>
      <c r="K32" s="1023"/>
      <c r="L32" s="1023"/>
    </row>
    <row r="33" spans="8:22" ht="54.95" customHeight="1">
      <c r="H33" s="1023"/>
      <c r="I33" s="1023"/>
      <c r="J33" s="1023"/>
      <c r="K33" s="1023"/>
      <c r="L33" s="1023"/>
    </row>
    <row r="34" spans="8:22" ht="54.95" customHeight="1">
      <c r="H34" s="1023"/>
      <c r="I34" s="1023"/>
      <c r="J34" s="1023"/>
      <c r="K34" s="1023"/>
      <c r="L34" s="1023"/>
      <c r="O34" s="1019"/>
      <c r="P34" s="892" t="s">
        <v>6</v>
      </c>
      <c r="Q34" s="892" t="s">
        <v>3</v>
      </c>
      <c r="R34" s="892" t="s">
        <v>159</v>
      </c>
      <c r="S34" s="892" t="s">
        <v>320</v>
      </c>
      <c r="U34" s="1049" t="s">
        <v>327</v>
      </c>
      <c r="V34" s="1049" t="s">
        <v>332</v>
      </c>
    </row>
    <row r="35" spans="8:22" ht="54.95" customHeight="1">
      <c r="H35" s="1023"/>
      <c r="I35" s="1023"/>
      <c r="J35" s="1023"/>
      <c r="K35" s="1023"/>
      <c r="L35" s="1023"/>
      <c r="O35" s="1019">
        <v>1</v>
      </c>
      <c r="P35" s="1019">
        <f>'Nom. Sic. Sem. 1'!AT61</f>
        <v>68</v>
      </c>
      <c r="Q35" s="1019">
        <f>'Nom. Sic. Sem. 1'!AU61</f>
        <v>56</v>
      </c>
      <c r="R35" s="1019">
        <f>'Nom. Sic. Sem. 1'!AV61</f>
        <v>7</v>
      </c>
      <c r="S35" s="1019">
        <f>'Nom. Sic. Sem. 1'!AW61</f>
        <v>6</v>
      </c>
      <c r="U35" s="1019">
        <f t="shared" ref="U35:U40" si="3">SUM(P35:S35)</f>
        <v>137</v>
      </c>
      <c r="V35" s="1019">
        <f t="shared" ref="V35:V40" si="4">SUM(Q35:S35)</f>
        <v>69</v>
      </c>
    </row>
    <row r="36" spans="8:22" ht="54.95" hidden="1" customHeight="1">
      <c r="H36" s="1023"/>
      <c r="I36" s="1023"/>
      <c r="J36" s="1023"/>
      <c r="K36" s="1023"/>
      <c r="L36" s="1023"/>
      <c r="O36" s="1019">
        <v>2</v>
      </c>
      <c r="P36" s="1019"/>
      <c r="Q36" s="1019"/>
      <c r="R36" s="1019"/>
      <c r="S36" s="1019"/>
      <c r="U36" s="1019">
        <f t="shared" si="3"/>
        <v>0</v>
      </c>
      <c r="V36" s="1019">
        <f t="shared" si="4"/>
        <v>0</v>
      </c>
    </row>
    <row r="37" spans="8:22" ht="54.95" customHeight="1">
      <c r="H37" s="1023"/>
      <c r="I37" s="1023"/>
      <c r="J37" s="1023"/>
      <c r="K37" s="1023"/>
      <c r="L37" s="1023"/>
      <c r="O37" s="1019">
        <v>2</v>
      </c>
      <c r="P37" s="1019">
        <f>'Nom. Sic. Sem. 2'!AT65</f>
        <v>68</v>
      </c>
      <c r="Q37" s="1019">
        <f>'Nom. Sic. Sem. 2'!AU65</f>
        <v>56</v>
      </c>
      <c r="R37" s="1019">
        <f>'Nom. Sic. Sem. 2'!AV65</f>
        <v>9</v>
      </c>
      <c r="S37" s="1019">
        <f>'Nom. Sic. Sem. 2'!AW65</f>
        <v>0</v>
      </c>
      <c r="U37" s="1019">
        <f t="shared" si="3"/>
        <v>133</v>
      </c>
      <c r="V37" s="1019">
        <f t="shared" si="4"/>
        <v>65</v>
      </c>
    </row>
    <row r="38" spans="8:22" ht="54.95" customHeight="1">
      <c r="H38" s="1023"/>
      <c r="I38" s="1023"/>
      <c r="J38" s="1023"/>
      <c r="K38" s="1023"/>
      <c r="L38" s="1023"/>
      <c r="O38" s="1019">
        <v>3</v>
      </c>
      <c r="P38" s="1019">
        <f>'Nom. Sic. Sem. 3'!AT69</f>
        <v>16</v>
      </c>
      <c r="Q38" s="1019">
        <f>'Nom. Sic. Sem. 3'!AU69</f>
        <v>7</v>
      </c>
      <c r="R38" s="1019">
        <f>'Nom. Sic. Sem. 3'!AV69</f>
        <v>7</v>
      </c>
      <c r="S38" s="1019">
        <f>'Nom. Sic. Sem. 3'!AW69</f>
        <v>0</v>
      </c>
      <c r="U38" s="1019">
        <f t="shared" si="3"/>
        <v>30</v>
      </c>
      <c r="V38" s="1019">
        <f t="shared" si="4"/>
        <v>14</v>
      </c>
    </row>
    <row r="39" spans="8:22" ht="54.95" customHeight="1">
      <c r="H39" s="1023"/>
      <c r="I39" s="1023"/>
      <c r="J39" s="1023"/>
      <c r="K39" s="1023"/>
      <c r="L39" s="1023"/>
      <c r="O39" s="1019">
        <v>4</v>
      </c>
      <c r="P39" s="1019">
        <f>'Nom. Sic. Sem. 4'!AT60</f>
        <v>79</v>
      </c>
      <c r="Q39" s="1019">
        <f>'Nom. Sic. Sem. 4'!AU60</f>
        <v>21</v>
      </c>
      <c r="R39" s="1019">
        <f>'Nom. Sic. Sem. 4'!AV60</f>
        <v>7</v>
      </c>
      <c r="S39" s="1019">
        <f>'Nom. Sic. Sem. 4'!AW60</f>
        <v>0</v>
      </c>
      <c r="U39" s="1019">
        <f t="shared" si="3"/>
        <v>107</v>
      </c>
      <c r="V39" s="1019">
        <f t="shared" si="4"/>
        <v>28</v>
      </c>
    </row>
    <row r="40" spans="8:22" ht="54.95" customHeight="1">
      <c r="H40" s="1023"/>
      <c r="I40" s="1023"/>
      <c r="J40" s="1023"/>
      <c r="K40" s="1023"/>
      <c r="L40" s="1023"/>
      <c r="O40" s="1019">
        <v>5</v>
      </c>
      <c r="P40" s="1019">
        <f>'Nom. Sic. Sem. 5'!AT68</f>
        <v>0</v>
      </c>
      <c r="Q40" s="1019">
        <f>'Nom. Sic. Sem. 5'!AU68</f>
        <v>0</v>
      </c>
      <c r="R40" s="1019">
        <f>'Nom. Sic. Sem. 5'!AV68</f>
        <v>0</v>
      </c>
      <c r="S40" s="1019">
        <f>'Nom. Sic. Sem. 5'!AW68</f>
        <v>0</v>
      </c>
      <c r="U40" s="1019">
        <f t="shared" si="3"/>
        <v>0</v>
      </c>
      <c r="V40" s="1019">
        <f t="shared" si="4"/>
        <v>0</v>
      </c>
    </row>
    <row r="41" spans="8:22" ht="54.95" customHeight="1">
      <c r="H41" s="1023"/>
      <c r="I41" s="1023"/>
      <c r="J41" s="1023"/>
      <c r="K41" s="1023"/>
      <c r="L41" s="1023"/>
    </row>
    <row r="42" spans="8:22" ht="54.95" customHeight="1">
      <c r="H42" s="1023"/>
      <c r="I42" s="1023"/>
      <c r="J42" s="1023"/>
      <c r="K42" s="1023"/>
      <c r="L42" s="1023"/>
      <c r="O42" s="1019" t="s">
        <v>333</v>
      </c>
      <c r="P42" s="1019">
        <f>SUM(P35:P40)</f>
        <v>231</v>
      </c>
      <c r="Q42" s="1019">
        <f t="shared" ref="Q42:S42" si="5">SUM(Q35:Q40)</f>
        <v>140</v>
      </c>
      <c r="R42" s="1019">
        <f t="shared" si="5"/>
        <v>30</v>
      </c>
      <c r="S42" s="1019">
        <f t="shared" si="5"/>
        <v>6</v>
      </c>
    </row>
    <row r="43" spans="8:22" ht="54.95" customHeight="1">
      <c r="H43" s="1023"/>
      <c r="I43" s="1023"/>
      <c r="J43" s="1023"/>
      <c r="K43" s="1023"/>
      <c r="L43" s="1023"/>
      <c r="T43" s="1019" t="s">
        <v>331</v>
      </c>
      <c r="U43" s="1019">
        <f>SUM(U35:U40)</f>
        <v>407</v>
      </c>
      <c r="V43" s="1019">
        <f>SUM(V35:V40)</f>
        <v>176</v>
      </c>
    </row>
    <row r="44" spans="8:22" ht="54.95" customHeight="1">
      <c r="H44" s="1023"/>
      <c r="I44" s="1023"/>
      <c r="J44" s="1023"/>
      <c r="K44" s="1023"/>
      <c r="L44" s="1023"/>
    </row>
    <row r="45" spans="8:22" ht="54.95" customHeight="1">
      <c r="H45" s="1023"/>
      <c r="I45" s="1023"/>
      <c r="J45" s="1023"/>
      <c r="K45" s="1023"/>
      <c r="L45" s="1023"/>
    </row>
    <row r="46" spans="8:22" ht="54.95" customHeight="1">
      <c r="H46" s="1023"/>
      <c r="I46" s="1023"/>
      <c r="J46" s="1023"/>
      <c r="K46" s="1023"/>
      <c r="L46" s="1023"/>
    </row>
    <row r="47" spans="8:22" ht="54.95" customHeight="1">
      <c r="H47" s="1023"/>
      <c r="I47" s="1023"/>
      <c r="J47" s="1023"/>
      <c r="K47" s="1023"/>
      <c r="L47" s="1023"/>
    </row>
    <row r="48" spans="8:22" ht="54.95" customHeight="1">
      <c r="H48" s="1023"/>
      <c r="I48" s="1023"/>
      <c r="J48" s="1023"/>
      <c r="K48" s="1023"/>
      <c r="L48" s="1023"/>
    </row>
    <row r="49" spans="2:14" ht="54.95" customHeight="1">
      <c r="H49" s="1023"/>
      <c r="I49" s="1023"/>
      <c r="J49" s="1023"/>
      <c r="K49" s="1023"/>
      <c r="L49" s="1023"/>
    </row>
    <row r="50" spans="2:14" ht="54.95" customHeight="1">
      <c r="H50" s="1023"/>
      <c r="I50" s="1023"/>
      <c r="J50" s="1023"/>
      <c r="K50" s="1023"/>
      <c r="L50" s="1023"/>
    </row>
    <row r="51" spans="2:14" ht="54.95" customHeight="1">
      <c r="H51" s="1023"/>
      <c r="I51" s="1023"/>
      <c r="J51" s="1023"/>
      <c r="K51" s="1023"/>
      <c r="L51" s="1023"/>
    </row>
    <row r="52" spans="2:14" ht="54.95" customHeight="1">
      <c r="H52" s="1023"/>
      <c r="I52" s="1023"/>
      <c r="J52" s="1023"/>
      <c r="K52" s="1023"/>
      <c r="L52" s="1023"/>
    </row>
    <row r="53" spans="2:14" ht="54.95" customHeight="1">
      <c r="H53" s="1023"/>
      <c r="I53" s="1023"/>
      <c r="J53" s="1023"/>
      <c r="K53" s="1023"/>
      <c r="L53" s="1023"/>
    </row>
    <row r="54" spans="2:14" ht="54.95" customHeight="1">
      <c r="H54" s="1023"/>
      <c r="I54" s="1023"/>
      <c r="J54" s="1023"/>
      <c r="K54" s="1023"/>
      <c r="L54" s="1023"/>
    </row>
    <row r="55" spans="2:14" ht="54.95" customHeight="1">
      <c r="H55" s="1023"/>
      <c r="I55" s="1023"/>
      <c r="J55" s="1023"/>
      <c r="K55" s="1023"/>
      <c r="L55" s="1023"/>
    </row>
    <row r="56" spans="2:14" ht="54.95" customHeight="1">
      <c r="H56" s="1023"/>
      <c r="I56" s="1023"/>
      <c r="J56" s="1023"/>
      <c r="K56" s="1023"/>
      <c r="L56" s="1023"/>
    </row>
    <row r="57" spans="2:14" ht="54.95" customHeight="1">
      <c r="H57" s="1023"/>
      <c r="I57" s="1023"/>
      <c r="J57" s="1023"/>
      <c r="K57" s="1023"/>
      <c r="L57" s="1023"/>
    </row>
    <row r="58" spans="2:14" ht="54.95" customHeight="1">
      <c r="H58" s="1023"/>
      <c r="I58" s="1023"/>
      <c r="J58" s="1023"/>
      <c r="K58" s="1023"/>
      <c r="L58" s="1023"/>
    </row>
    <row r="59" spans="2:14" ht="54.95" customHeight="1">
      <c r="H59" s="1023"/>
      <c r="I59" s="1023"/>
      <c r="J59" s="1023"/>
      <c r="K59" s="1023"/>
      <c r="L59" s="1023"/>
    </row>
    <row r="60" spans="2:14" ht="18" customHeight="1">
      <c r="B60" s="1050"/>
      <c r="C60" s="1050"/>
      <c r="D60" s="1050"/>
      <c r="E60" s="1050"/>
      <c r="F60" s="1050"/>
      <c r="G60" s="1050"/>
      <c r="H60" s="910"/>
      <c r="I60" s="910"/>
      <c r="J60" s="910"/>
      <c r="K60" s="910"/>
      <c r="L60" s="910"/>
    </row>
    <row r="61" spans="2:14" ht="18" customHeight="1">
      <c r="B61" s="1050"/>
      <c r="C61" s="1050"/>
      <c r="D61" s="1050"/>
      <c r="E61" s="1050"/>
      <c r="F61" s="1050"/>
      <c r="G61" s="1050"/>
      <c r="H61" s="910"/>
      <c r="I61" s="910"/>
      <c r="J61" s="910"/>
      <c r="K61" s="910"/>
      <c r="L61" s="910"/>
      <c r="M61" s="1050"/>
      <c r="N61" s="1050"/>
    </row>
    <row r="62" spans="2:14" ht="18" customHeight="1">
      <c r="B62" s="1050"/>
      <c r="C62" s="1050"/>
      <c r="D62" s="1050"/>
      <c r="E62" s="1050"/>
      <c r="F62" s="1050"/>
      <c r="G62" s="1050"/>
      <c r="H62" s="910"/>
      <c r="I62" s="910"/>
      <c r="J62" s="910"/>
      <c r="K62" s="910"/>
      <c r="L62" s="910"/>
      <c r="M62" s="1050"/>
      <c r="N62" s="1050"/>
    </row>
    <row r="63" spans="2:14" ht="18" customHeight="1">
      <c r="B63" s="1050"/>
      <c r="C63" s="1050"/>
      <c r="D63" s="1050"/>
      <c r="E63" s="1050"/>
      <c r="F63" s="1050"/>
      <c r="G63" s="1050"/>
      <c r="H63" s="910"/>
      <c r="I63" s="910"/>
      <c r="J63" s="910"/>
      <c r="K63" s="910"/>
      <c r="L63" s="910"/>
      <c r="M63" s="1050"/>
      <c r="N63" s="1050"/>
    </row>
    <row r="64" spans="2:14" ht="18" customHeight="1">
      <c r="B64" s="1050"/>
      <c r="C64" s="1050"/>
      <c r="D64" s="1050"/>
      <c r="E64" s="1050"/>
      <c r="F64" s="1050"/>
      <c r="G64" s="1050"/>
      <c r="H64" s="910"/>
      <c r="I64" s="910"/>
      <c r="J64" s="910"/>
      <c r="K64" s="910"/>
      <c r="L64" s="910"/>
      <c r="M64" s="1050"/>
      <c r="N64" s="1050"/>
    </row>
    <row r="65" spans="2:14" ht="18" customHeight="1">
      <c r="B65" s="1050"/>
      <c r="C65" s="1050"/>
      <c r="D65" s="1050"/>
      <c r="E65" s="1050"/>
      <c r="F65" s="1050"/>
      <c r="G65" s="1050"/>
      <c r="H65" s="910"/>
      <c r="I65" s="910"/>
      <c r="J65" s="910"/>
      <c r="K65" s="910"/>
      <c r="L65" s="910"/>
      <c r="M65" s="1050"/>
      <c r="N65" s="1050"/>
    </row>
    <row r="66" spans="2:14" ht="18" customHeight="1">
      <c r="B66" s="1050"/>
      <c r="C66" s="1050"/>
      <c r="D66" s="1050"/>
      <c r="E66" s="1050"/>
      <c r="F66" s="1050"/>
      <c r="G66" s="1050"/>
      <c r="H66" s="910"/>
      <c r="I66" s="910"/>
      <c r="J66" s="910"/>
      <c r="K66" s="910"/>
      <c r="L66" s="910"/>
      <c r="M66" s="1050"/>
      <c r="N66" s="1050"/>
    </row>
    <row r="67" spans="2:14" ht="18" customHeight="1">
      <c r="B67" s="1050"/>
      <c r="C67" s="1050"/>
      <c r="D67" s="1050"/>
      <c r="E67" s="1050"/>
      <c r="F67" s="1050"/>
      <c r="G67" s="1050"/>
      <c r="H67" s="910"/>
      <c r="I67" s="910"/>
      <c r="J67" s="910"/>
      <c r="K67" s="910"/>
      <c r="L67" s="910"/>
      <c r="M67" s="1050"/>
      <c r="N67" s="1050"/>
    </row>
    <row r="68" spans="2:14" ht="18" customHeight="1">
      <c r="B68" s="1050"/>
      <c r="C68" s="1050"/>
      <c r="D68" s="1050"/>
      <c r="E68" s="1050"/>
      <c r="F68" s="1050"/>
      <c r="G68" s="1050"/>
      <c r="H68" s="910"/>
      <c r="I68" s="910"/>
      <c r="J68" s="910"/>
      <c r="K68" s="910"/>
      <c r="L68" s="910"/>
      <c r="M68" s="1050"/>
      <c r="N68" s="1050"/>
    </row>
    <row r="69" spans="2:14" ht="18" customHeight="1">
      <c r="B69" s="1050"/>
      <c r="C69" s="1050"/>
      <c r="D69" s="1050"/>
      <c r="E69" s="1050"/>
      <c r="F69" s="1050"/>
      <c r="G69" s="1050"/>
      <c r="H69" s="910"/>
      <c r="I69" s="910"/>
      <c r="J69" s="910"/>
      <c r="K69" s="910"/>
      <c r="L69" s="910"/>
      <c r="M69" s="1050"/>
      <c r="N69" s="1050"/>
    </row>
    <row r="70" spans="2:14" ht="18" customHeight="1">
      <c r="B70" s="1050"/>
      <c r="C70" s="1050"/>
      <c r="D70" s="1050"/>
      <c r="E70" s="1050"/>
      <c r="F70" s="1050"/>
      <c r="G70" s="1050"/>
      <c r="H70" s="910"/>
      <c r="I70" s="910"/>
      <c r="J70" s="910"/>
      <c r="K70" s="910"/>
      <c r="L70" s="910"/>
      <c r="M70" s="1050"/>
      <c r="N70" s="1050"/>
    </row>
    <row r="71" spans="2:14" ht="18" customHeight="1">
      <c r="B71" s="1050"/>
      <c r="C71" s="1050"/>
      <c r="D71" s="1050"/>
      <c r="E71" s="1050"/>
      <c r="F71" s="1050"/>
      <c r="G71" s="1050"/>
      <c r="H71" s="910"/>
      <c r="I71" s="910"/>
      <c r="J71" s="910"/>
      <c r="K71" s="910"/>
      <c r="L71" s="910"/>
      <c r="M71" s="1050"/>
      <c r="N71" s="1050"/>
    </row>
    <row r="72" spans="2:14" ht="18" customHeight="1">
      <c r="B72" s="1050"/>
      <c r="C72" s="1050"/>
      <c r="D72" s="1050"/>
      <c r="E72" s="1050"/>
      <c r="F72" s="1050"/>
      <c r="G72" s="1050"/>
      <c r="H72" s="910"/>
      <c r="I72" s="910"/>
      <c r="J72" s="910"/>
      <c r="K72" s="910"/>
      <c r="L72" s="910"/>
      <c r="M72" s="1050"/>
      <c r="N72" s="1050"/>
    </row>
    <row r="73" spans="2:14" ht="18" customHeight="1">
      <c r="B73" s="1050"/>
      <c r="C73" s="1050"/>
      <c r="D73" s="1050"/>
      <c r="E73" s="1050"/>
      <c r="F73" s="1050"/>
      <c r="G73" s="1050"/>
      <c r="H73" s="910"/>
      <c r="I73" s="910"/>
      <c r="J73" s="910"/>
      <c r="K73" s="910"/>
      <c r="L73" s="910"/>
      <c r="M73" s="1050"/>
      <c r="N73" s="1050"/>
    </row>
    <row r="74" spans="2:14" ht="18" customHeight="1">
      <c r="B74" s="1050"/>
      <c r="C74" s="1050"/>
      <c r="D74" s="1050"/>
      <c r="E74" s="1050"/>
      <c r="F74" s="1050"/>
      <c r="G74" s="1050"/>
      <c r="H74" s="910"/>
      <c r="I74" s="910"/>
      <c r="J74" s="910"/>
      <c r="K74" s="910"/>
      <c r="L74" s="910"/>
      <c r="M74" s="1050"/>
      <c r="N74" s="1050"/>
    </row>
    <row r="75" spans="2:14" ht="18" customHeight="1">
      <c r="B75" s="1050"/>
      <c r="C75" s="1050"/>
      <c r="D75" s="1050"/>
      <c r="E75" s="1050"/>
      <c r="F75" s="1050"/>
      <c r="G75" s="1050"/>
      <c r="H75" s="910"/>
      <c r="I75" s="910"/>
      <c r="J75" s="910"/>
      <c r="K75" s="910"/>
      <c r="L75" s="910"/>
      <c r="M75" s="1050"/>
      <c r="N75" s="1050"/>
    </row>
    <row r="76" spans="2:14" ht="18" customHeight="1">
      <c r="B76" s="1050"/>
      <c r="C76" s="1050"/>
      <c r="D76" s="1050"/>
      <c r="E76" s="1050"/>
      <c r="F76" s="1050"/>
      <c r="G76" s="1050"/>
      <c r="H76" s="910"/>
      <c r="I76" s="910"/>
      <c r="J76" s="910"/>
      <c r="K76" s="910"/>
      <c r="L76" s="910"/>
      <c r="M76" s="1050"/>
      <c r="N76" s="1050"/>
    </row>
    <row r="77" spans="2:14" ht="18" customHeight="1">
      <c r="B77" s="1050"/>
      <c r="C77" s="1050"/>
      <c r="D77" s="1050"/>
      <c r="E77" s="1050"/>
      <c r="F77" s="1050"/>
      <c r="G77" s="1050"/>
      <c r="H77" s="910"/>
      <c r="I77" s="910"/>
      <c r="J77" s="910"/>
      <c r="K77" s="910"/>
      <c r="L77" s="910"/>
      <c r="M77" s="1050"/>
      <c r="N77" s="1050"/>
    </row>
    <row r="78" spans="2:14" ht="18" customHeight="1">
      <c r="B78" s="1050"/>
      <c r="C78" s="1050"/>
      <c r="D78" s="1050"/>
      <c r="E78" s="1050"/>
      <c r="F78" s="1050"/>
      <c r="G78" s="1050"/>
      <c r="H78" s="910"/>
      <c r="I78" s="910"/>
      <c r="J78" s="910"/>
      <c r="K78" s="910"/>
      <c r="L78" s="910"/>
      <c r="M78" s="1050"/>
      <c r="N78" s="1050"/>
    </row>
    <row r="79" spans="2:14" ht="18" customHeight="1">
      <c r="B79" s="1050"/>
      <c r="C79" s="1050"/>
      <c r="D79" s="1050"/>
      <c r="E79" s="1050"/>
      <c r="F79" s="1050"/>
      <c r="G79" s="1050"/>
      <c r="H79" s="910"/>
      <c r="I79" s="910"/>
      <c r="J79" s="910"/>
      <c r="K79" s="910"/>
      <c r="L79" s="910"/>
      <c r="M79" s="1050"/>
      <c r="N79" s="1050"/>
    </row>
    <row r="80" spans="2:14" ht="18" customHeight="1">
      <c r="B80" s="1050"/>
      <c r="C80" s="1050"/>
      <c r="D80" s="1050"/>
      <c r="E80" s="1050"/>
      <c r="F80" s="1050"/>
      <c r="G80" s="1050"/>
      <c r="H80" s="910"/>
      <c r="I80" s="910"/>
      <c r="J80" s="910"/>
      <c r="K80" s="910"/>
      <c r="L80" s="910"/>
      <c r="M80" s="1050"/>
      <c r="N80" s="1050"/>
    </row>
    <row r="81" spans="2:14" ht="18" customHeight="1">
      <c r="B81" s="1050"/>
      <c r="C81" s="1050"/>
      <c r="D81" s="1050"/>
      <c r="E81" s="1050"/>
      <c r="F81" s="1050"/>
      <c r="G81" s="1050"/>
      <c r="H81" s="910"/>
      <c r="I81" s="910"/>
      <c r="J81" s="910"/>
      <c r="K81" s="910"/>
      <c r="L81" s="910"/>
      <c r="M81" s="1050"/>
      <c r="N81" s="1050"/>
    </row>
    <row r="82" spans="2:14" ht="18" customHeight="1">
      <c r="B82" s="1050"/>
      <c r="C82" s="1050"/>
      <c r="D82" s="1050"/>
      <c r="E82" s="1050"/>
      <c r="F82" s="1050"/>
      <c r="G82" s="1050"/>
      <c r="H82" s="910"/>
      <c r="I82" s="910"/>
      <c r="J82" s="910"/>
      <c r="K82" s="910"/>
      <c r="L82" s="910"/>
      <c r="M82" s="1050"/>
      <c r="N82" s="1050"/>
    </row>
    <row r="83" spans="2:14" ht="18" customHeight="1">
      <c r="B83" s="1050"/>
      <c r="C83" s="1050"/>
      <c r="D83" s="1050"/>
      <c r="E83" s="1050"/>
      <c r="F83" s="1050"/>
      <c r="G83" s="1050"/>
      <c r="H83" s="910"/>
      <c r="I83" s="910"/>
      <c r="J83" s="910"/>
      <c r="K83" s="910"/>
      <c r="L83" s="910"/>
      <c r="M83" s="1050"/>
      <c r="N83" s="1050"/>
    </row>
    <row r="84" spans="2:14" ht="18" customHeight="1">
      <c r="B84" s="1050"/>
      <c r="C84" s="1050"/>
      <c r="D84" s="1050"/>
      <c r="E84" s="1050"/>
      <c r="F84" s="1050"/>
      <c r="G84" s="1050"/>
      <c r="H84" s="910"/>
      <c r="I84" s="910"/>
      <c r="J84" s="910"/>
      <c r="K84" s="910"/>
      <c r="L84" s="910"/>
      <c r="M84" s="1050"/>
      <c r="N84" s="1050"/>
    </row>
    <row r="85" spans="2:14" ht="18" customHeight="1">
      <c r="B85" s="1050"/>
      <c r="C85" s="1050"/>
      <c r="D85" s="1050"/>
      <c r="E85" s="1050"/>
      <c r="F85" s="1050"/>
      <c r="G85" s="1050"/>
      <c r="H85" s="910"/>
      <c r="I85" s="910"/>
      <c r="J85" s="910"/>
      <c r="K85" s="910"/>
      <c r="L85" s="910"/>
      <c r="M85" s="1050"/>
      <c r="N85" s="1050"/>
    </row>
    <row r="86" spans="2:14" ht="18" customHeight="1">
      <c r="B86" s="1050"/>
      <c r="C86" s="1050"/>
      <c r="D86" s="1050"/>
      <c r="E86" s="1050"/>
      <c r="F86" s="1050"/>
      <c r="G86" s="1050"/>
      <c r="H86" s="910"/>
      <c r="I86" s="910"/>
      <c r="J86" s="910"/>
      <c r="K86" s="910"/>
      <c r="L86" s="910"/>
      <c r="M86" s="1050"/>
      <c r="N86" s="1050"/>
    </row>
    <row r="87" spans="2:14" ht="18" customHeight="1">
      <c r="B87" s="1050"/>
      <c r="C87" s="1050"/>
      <c r="D87" s="1050"/>
      <c r="E87" s="1050"/>
      <c r="F87" s="1050"/>
      <c r="G87" s="1050"/>
      <c r="H87" s="910"/>
      <c r="I87" s="910"/>
      <c r="J87" s="910"/>
      <c r="K87" s="910"/>
      <c r="L87" s="910"/>
      <c r="M87" s="1050"/>
      <c r="N87" s="1050"/>
    </row>
    <row r="88" spans="2:14" ht="18" customHeight="1">
      <c r="B88" s="1050"/>
      <c r="C88" s="1050"/>
      <c r="D88" s="1050"/>
      <c r="E88" s="1050"/>
      <c r="F88" s="1050"/>
      <c r="G88" s="1050"/>
      <c r="H88" s="910"/>
      <c r="I88" s="910"/>
      <c r="J88" s="910"/>
      <c r="K88" s="910"/>
      <c r="L88" s="910"/>
      <c r="M88" s="1050"/>
      <c r="N88" s="1050"/>
    </row>
    <row r="89" spans="2:14" ht="18" customHeight="1">
      <c r="B89" s="1050"/>
      <c r="C89" s="1050"/>
      <c r="D89" s="1050"/>
      <c r="E89" s="1050"/>
      <c r="F89" s="1050"/>
      <c r="G89" s="1050"/>
      <c r="H89" s="910"/>
      <c r="I89" s="910"/>
      <c r="J89" s="910"/>
      <c r="K89" s="910"/>
      <c r="L89" s="910"/>
      <c r="M89" s="1050"/>
      <c r="N89" s="1050"/>
    </row>
    <row r="90" spans="2:14" ht="18" customHeight="1">
      <c r="B90" s="1050"/>
      <c r="C90" s="1050"/>
      <c r="D90" s="1050"/>
      <c r="E90" s="1050"/>
      <c r="F90" s="1050"/>
      <c r="G90" s="1050"/>
      <c r="H90" s="910"/>
      <c r="I90" s="910"/>
      <c r="J90" s="910"/>
      <c r="K90" s="910"/>
      <c r="L90" s="910"/>
      <c r="M90" s="1050"/>
      <c r="N90" s="1050"/>
    </row>
    <row r="91" spans="2:14" ht="18" customHeight="1">
      <c r="B91" s="1050"/>
      <c r="C91" s="1050"/>
      <c r="D91" s="1050"/>
      <c r="E91" s="1050"/>
      <c r="F91" s="1050"/>
      <c r="G91" s="1050"/>
      <c r="H91" s="910"/>
      <c r="I91" s="910"/>
      <c r="J91" s="910"/>
      <c r="K91" s="910"/>
      <c r="L91" s="910"/>
      <c r="M91" s="1050"/>
      <c r="N91" s="1050"/>
    </row>
    <row r="92" spans="2:14" ht="18" customHeight="1">
      <c r="B92" s="1050"/>
      <c r="C92" s="1050"/>
      <c r="D92" s="1050"/>
      <c r="E92" s="1050"/>
      <c r="F92" s="1050"/>
      <c r="G92" s="1050"/>
      <c r="H92" s="910"/>
      <c r="I92" s="910"/>
      <c r="J92" s="910"/>
      <c r="K92" s="910"/>
      <c r="L92" s="910"/>
      <c r="M92" s="1050"/>
      <c r="N92" s="1050"/>
    </row>
    <row r="93" spans="2:14" ht="18" customHeight="1">
      <c r="B93" s="1050"/>
      <c r="C93" s="1050"/>
      <c r="D93" s="1050"/>
      <c r="E93" s="1050"/>
      <c r="F93" s="1050"/>
      <c r="G93" s="1050"/>
      <c r="H93" s="910"/>
      <c r="I93" s="910"/>
      <c r="J93" s="910"/>
      <c r="K93" s="910"/>
      <c r="L93" s="910"/>
      <c r="M93" s="1050"/>
      <c r="N93" s="1050"/>
    </row>
    <row r="94" spans="2:14" ht="18" customHeight="1">
      <c r="B94" s="1050"/>
      <c r="C94" s="1050"/>
      <c r="D94" s="1050"/>
      <c r="E94" s="1050"/>
      <c r="F94" s="1050"/>
      <c r="G94" s="1050"/>
      <c r="H94" s="910"/>
      <c r="I94" s="910"/>
      <c r="J94" s="910"/>
      <c r="K94" s="910"/>
      <c r="L94" s="910"/>
      <c r="M94" s="1050"/>
      <c r="N94" s="1050"/>
    </row>
    <row r="95" spans="2:14" ht="18" customHeight="1">
      <c r="B95" s="1050"/>
      <c r="C95" s="1050"/>
      <c r="D95" s="1050"/>
      <c r="E95" s="1050"/>
      <c r="F95" s="1050"/>
      <c r="G95" s="1050"/>
      <c r="H95" s="910"/>
      <c r="I95" s="910"/>
      <c r="J95" s="910"/>
      <c r="K95" s="910"/>
      <c r="L95" s="910"/>
      <c r="M95" s="1050"/>
      <c r="N95" s="1050"/>
    </row>
    <row r="96" spans="2:14" ht="18" customHeight="1">
      <c r="B96" s="1050"/>
      <c r="C96" s="1050"/>
      <c r="D96" s="1050"/>
      <c r="E96" s="1050"/>
      <c r="F96" s="1050"/>
      <c r="G96" s="1050"/>
      <c r="H96" s="910"/>
      <c r="I96" s="910"/>
      <c r="J96" s="910"/>
      <c r="K96" s="910"/>
      <c r="L96" s="910"/>
      <c r="M96" s="1050"/>
      <c r="N96" s="1050"/>
    </row>
    <row r="97" spans="2:14" ht="18" customHeight="1">
      <c r="B97" s="1050"/>
      <c r="C97" s="1050"/>
      <c r="D97" s="1050"/>
      <c r="E97" s="1050"/>
      <c r="F97" s="1050"/>
      <c r="G97" s="1050"/>
      <c r="H97" s="910"/>
      <c r="I97" s="910"/>
      <c r="J97" s="910"/>
      <c r="K97" s="910"/>
      <c r="L97" s="910"/>
      <c r="M97" s="1050"/>
      <c r="N97" s="1050"/>
    </row>
    <row r="98" spans="2:14" ht="18" customHeight="1">
      <c r="B98" s="1050"/>
      <c r="C98" s="1050"/>
      <c r="D98" s="1050"/>
      <c r="E98" s="1050"/>
      <c r="F98" s="1050"/>
      <c r="G98" s="1050"/>
      <c r="H98" s="910"/>
      <c r="I98" s="910"/>
      <c r="J98" s="910"/>
      <c r="K98" s="910"/>
      <c r="L98" s="910"/>
      <c r="M98" s="1050"/>
      <c r="N98" s="1050"/>
    </row>
    <row r="99" spans="2:14" ht="18" customHeight="1">
      <c r="B99" s="1050"/>
      <c r="C99" s="1050"/>
      <c r="D99" s="1050"/>
      <c r="E99" s="1050"/>
      <c r="F99" s="1050"/>
      <c r="G99" s="1050"/>
      <c r="H99" s="910"/>
      <c r="I99" s="910"/>
      <c r="J99" s="910"/>
      <c r="K99" s="910"/>
      <c r="L99" s="910"/>
      <c r="M99" s="1050"/>
      <c r="N99" s="1050"/>
    </row>
    <row r="100" spans="2:14" ht="18" customHeight="1">
      <c r="B100" s="1050"/>
      <c r="C100" s="1050"/>
      <c r="D100" s="1050"/>
      <c r="E100" s="1050"/>
      <c r="F100" s="1050"/>
      <c r="G100" s="1050"/>
      <c r="H100" s="910"/>
      <c r="I100" s="910"/>
      <c r="J100" s="910"/>
      <c r="K100" s="910"/>
      <c r="L100" s="910"/>
      <c r="M100" s="1050"/>
      <c r="N100" s="1050"/>
    </row>
    <row r="101" spans="2:14" ht="18" customHeight="1">
      <c r="B101" s="1050"/>
      <c r="C101" s="1050"/>
      <c r="D101" s="1050"/>
      <c r="E101" s="1050"/>
      <c r="F101" s="1050"/>
      <c r="G101" s="1050"/>
      <c r="H101" s="910"/>
      <c r="I101" s="910"/>
      <c r="J101" s="910"/>
      <c r="K101" s="910"/>
      <c r="L101" s="910"/>
      <c r="M101" s="1050"/>
      <c r="N101" s="1050"/>
    </row>
  </sheetData>
  <mergeCells count="3">
    <mergeCell ref="A1:E1"/>
    <mergeCell ref="A2:E2"/>
    <mergeCell ref="B3:L3"/>
  </mergeCells>
  <pageMargins left="0.31496062992125984" right="0.31496062992125984" top="0" bottom="0" header="0.31496062992125984" footer="0.31496062992125984"/>
  <pageSetup paperSize="9" scale="30" orientation="portrait" r:id="rId1"/>
  <rowBreaks count="1" manualBreakCount="1">
    <brk id="42" max="12" man="1"/>
  </rowBreaks>
  <ignoredErrors>
    <ignoredError sqref="G6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B1:O56"/>
  <sheetViews>
    <sheetView showWhiteSpace="0" view="pageBreakPreview" topLeftCell="B43" zoomScale="40" zoomScaleSheetLayoutView="40" zoomScalePageLayoutView="75" workbookViewId="0">
      <selection activeCell="C57" sqref="C57"/>
    </sheetView>
  </sheetViews>
  <sheetFormatPr baseColWidth="10" defaultRowHeight="18" customHeight="1"/>
  <cols>
    <col min="1" max="1" width="0" hidden="1" customWidth="1"/>
    <col min="2" max="2" width="44.85546875" customWidth="1"/>
    <col min="3" max="3" width="11.140625" customWidth="1"/>
    <col min="4" max="4" width="12.28515625" hidden="1" customWidth="1"/>
    <col min="5" max="5" width="14.5703125" hidden="1" customWidth="1"/>
    <col min="6" max="6" width="19" hidden="1" customWidth="1"/>
    <col min="7" max="7" width="19" style="45" hidden="1" customWidth="1"/>
    <col min="8" max="8" width="22.42578125" style="45" customWidth="1"/>
    <col min="9" max="9" width="17" style="45" customWidth="1"/>
    <col min="10" max="10" width="27.5703125" style="45" customWidth="1"/>
    <col min="11" max="11" width="31.42578125" style="45" customWidth="1"/>
    <col min="12" max="12" width="39.28515625" customWidth="1"/>
    <col min="13" max="13" width="45.7109375" customWidth="1"/>
    <col min="14" max="14" width="11.42578125" customWidth="1"/>
    <col min="16" max="16" width="12.5703125" bestFit="1" customWidth="1"/>
  </cols>
  <sheetData>
    <row r="1" spans="2:13" ht="45" customHeight="1">
      <c r="B1" s="1214" t="s">
        <v>252</v>
      </c>
      <c r="C1" s="1214"/>
      <c r="D1" s="1214"/>
      <c r="E1" s="1214"/>
      <c r="F1" s="1214"/>
      <c r="G1" s="1214"/>
      <c r="H1" s="1214"/>
      <c r="I1" s="1214"/>
      <c r="J1" s="1214"/>
      <c r="K1" s="1214"/>
      <c r="L1" s="1214"/>
      <c r="M1" s="1214"/>
    </row>
    <row r="2" spans="2:13" ht="45" customHeight="1">
      <c r="B2" s="1214" t="s">
        <v>303</v>
      </c>
      <c r="C2" s="1214"/>
      <c r="D2" s="1214"/>
      <c r="E2" s="1214"/>
      <c r="F2" s="1214"/>
      <c r="G2" s="1214"/>
      <c r="H2" s="1214"/>
      <c r="I2" s="1214"/>
      <c r="J2" s="1214"/>
      <c r="K2" s="1214"/>
      <c r="L2" s="1214"/>
      <c r="M2" s="1214"/>
    </row>
    <row r="3" spans="2:13" ht="18" customHeight="1">
      <c r="B3" s="1214"/>
      <c r="C3" s="1214"/>
      <c r="D3" s="1214"/>
      <c r="E3" s="1214"/>
      <c r="F3" s="1214"/>
      <c r="G3" s="1214"/>
      <c r="H3" s="1214"/>
      <c r="I3" s="380"/>
      <c r="J3" s="380"/>
      <c r="K3" s="380"/>
      <c r="L3" s="381"/>
      <c r="M3" s="381"/>
    </row>
    <row r="4" spans="2:13" ht="54.95" customHeight="1">
      <c r="B4" s="382"/>
      <c r="C4" s="382" t="s">
        <v>258</v>
      </c>
      <c r="D4" s="382"/>
      <c r="E4" s="382">
        <f>177*8.1</f>
        <v>1433.7</v>
      </c>
      <c r="F4" s="382"/>
      <c r="G4" s="378">
        <f>177*8</f>
        <v>1416</v>
      </c>
      <c r="H4" s="378" t="s">
        <v>190</v>
      </c>
      <c r="I4" s="379" t="s">
        <v>266</v>
      </c>
      <c r="J4" s="378" t="s">
        <v>190</v>
      </c>
      <c r="K4" s="378" t="s">
        <v>267</v>
      </c>
      <c r="L4" s="378" t="s">
        <v>229</v>
      </c>
      <c r="M4" s="378" t="s">
        <v>245</v>
      </c>
    </row>
    <row r="5" spans="2:13" ht="54.95" customHeight="1">
      <c r="B5" s="218" t="s">
        <v>213</v>
      </c>
      <c r="C5" s="378">
        <v>7</v>
      </c>
      <c r="D5" s="378"/>
      <c r="E5" s="378" t="e">
        <f>#REF!-#REF!</f>
        <v>#REF!</v>
      </c>
      <c r="F5" s="215"/>
      <c r="G5" s="378" t="e">
        <f>#REF!*C5</f>
        <v>#REF!</v>
      </c>
      <c r="H5" s="214">
        <f>C5*66</f>
        <v>462</v>
      </c>
      <c r="I5" s="214">
        <v>1</v>
      </c>
      <c r="J5" s="214">
        <v>60</v>
      </c>
      <c r="K5" s="214">
        <f t="shared" ref="K5:K12" si="0">H5+J5</f>
        <v>522</v>
      </c>
      <c r="L5" s="382"/>
      <c r="M5" s="382"/>
    </row>
    <row r="6" spans="2:13" ht="54.95" customHeight="1">
      <c r="B6" s="218" t="s">
        <v>154</v>
      </c>
      <c r="C6" s="378">
        <v>7</v>
      </c>
      <c r="D6" s="378"/>
      <c r="E6" s="378" t="e">
        <f>#REF!-#REF!</f>
        <v>#REF!</v>
      </c>
      <c r="F6" s="215"/>
      <c r="G6" s="378" t="e">
        <f>#REF!*C6</f>
        <v>#REF!</v>
      </c>
      <c r="H6" s="214">
        <f t="shared" ref="H6:H47" si="1">C6*66</f>
        <v>462</v>
      </c>
      <c r="I6" s="214">
        <v>1</v>
      </c>
      <c r="J6" s="214">
        <v>60</v>
      </c>
      <c r="K6" s="214">
        <f t="shared" si="0"/>
        <v>522</v>
      </c>
      <c r="L6" s="382"/>
      <c r="M6" s="382"/>
    </row>
    <row r="7" spans="2:13" ht="54.95" customHeight="1">
      <c r="B7" s="217" t="s">
        <v>214</v>
      </c>
      <c r="C7" s="378">
        <v>7</v>
      </c>
      <c r="D7" s="378"/>
      <c r="E7" s="378" t="e">
        <f>#REF!-#REF!</f>
        <v>#REF!</v>
      </c>
      <c r="F7" s="215"/>
      <c r="G7" s="378" t="e">
        <f>#REF!*C7</f>
        <v>#REF!</v>
      </c>
      <c r="H7" s="214">
        <f t="shared" si="1"/>
        <v>462</v>
      </c>
      <c r="I7" s="214">
        <v>1</v>
      </c>
      <c r="J7" s="214">
        <v>60</v>
      </c>
      <c r="K7" s="214">
        <f t="shared" si="0"/>
        <v>522</v>
      </c>
      <c r="L7" s="382"/>
      <c r="M7" s="382"/>
    </row>
    <row r="8" spans="2:13" ht="54.95" customHeight="1">
      <c r="B8" s="218" t="s">
        <v>238</v>
      </c>
      <c r="C8" s="378">
        <v>7</v>
      </c>
      <c r="D8" s="218"/>
      <c r="E8" s="218"/>
      <c r="F8" s="215"/>
      <c r="G8" s="378"/>
      <c r="H8" s="214">
        <f t="shared" si="1"/>
        <v>462</v>
      </c>
      <c r="I8" s="214">
        <v>1</v>
      </c>
      <c r="J8" s="214">
        <v>60</v>
      </c>
      <c r="K8" s="214">
        <f t="shared" si="0"/>
        <v>522</v>
      </c>
      <c r="L8" s="382"/>
      <c r="M8" s="382"/>
    </row>
    <row r="9" spans="2:13" ht="54.95" customHeight="1">
      <c r="B9" s="217" t="s">
        <v>212</v>
      </c>
      <c r="C9" s="378">
        <v>7</v>
      </c>
      <c r="D9" s="378"/>
      <c r="E9" s="378" t="e">
        <f>#REF!-#REF!</f>
        <v>#REF!</v>
      </c>
      <c r="F9" s="215"/>
      <c r="G9" s="378" t="e">
        <f>#REF!*C9</f>
        <v>#REF!</v>
      </c>
      <c r="H9" s="214">
        <f t="shared" si="1"/>
        <v>462</v>
      </c>
      <c r="I9" s="214">
        <v>1</v>
      </c>
      <c r="J9" s="214">
        <v>60</v>
      </c>
      <c r="K9" s="214">
        <f t="shared" si="0"/>
        <v>522</v>
      </c>
      <c r="L9" s="382"/>
      <c r="M9" s="382"/>
    </row>
    <row r="10" spans="2:13" ht="54.95" customHeight="1">
      <c r="B10" s="217" t="s">
        <v>40</v>
      </c>
      <c r="C10" s="378">
        <v>7</v>
      </c>
      <c r="D10" s="378"/>
      <c r="E10" s="378" t="e">
        <f>#REF!-#REF!</f>
        <v>#REF!</v>
      </c>
      <c r="F10" s="215"/>
      <c r="G10" s="378" t="e">
        <f>#REF!*C10</f>
        <v>#REF!</v>
      </c>
      <c r="H10" s="214">
        <f t="shared" si="1"/>
        <v>462</v>
      </c>
      <c r="I10" s="214">
        <v>1</v>
      </c>
      <c r="J10" s="214">
        <v>60</v>
      </c>
      <c r="K10" s="214">
        <f t="shared" si="0"/>
        <v>522</v>
      </c>
      <c r="L10" s="382"/>
      <c r="M10" s="382"/>
    </row>
    <row r="11" spans="2:13" ht="54.95" customHeight="1">
      <c r="B11" s="217" t="s">
        <v>73</v>
      </c>
      <c r="C11" s="378">
        <v>7</v>
      </c>
      <c r="D11" s="378"/>
      <c r="E11" s="378" t="e">
        <f>#REF!-#REF!</f>
        <v>#REF!</v>
      </c>
      <c r="F11" s="215"/>
      <c r="G11" s="378" t="e">
        <f>#REF!*C11</f>
        <v>#REF!</v>
      </c>
      <c r="H11" s="214">
        <f t="shared" si="1"/>
        <v>462</v>
      </c>
      <c r="I11" s="214">
        <v>1</v>
      </c>
      <c r="J11" s="214">
        <v>60</v>
      </c>
      <c r="K11" s="214">
        <f t="shared" si="0"/>
        <v>522</v>
      </c>
      <c r="L11" s="382"/>
      <c r="M11" s="382"/>
    </row>
    <row r="12" spans="2:13" ht="54.95" customHeight="1">
      <c r="B12" s="217" t="s">
        <v>216</v>
      </c>
      <c r="C12" s="378">
        <v>7</v>
      </c>
      <c r="D12" s="378"/>
      <c r="E12" s="378" t="e">
        <f>#REF!-#REF!</f>
        <v>#REF!</v>
      </c>
      <c r="F12" s="215"/>
      <c r="G12" s="378" t="e">
        <f>#REF!*C12</f>
        <v>#REF!</v>
      </c>
      <c r="H12" s="214">
        <f t="shared" si="1"/>
        <v>462</v>
      </c>
      <c r="I12" s="214">
        <v>1</v>
      </c>
      <c r="J12" s="214">
        <v>60</v>
      </c>
      <c r="K12" s="214">
        <f t="shared" si="0"/>
        <v>522</v>
      </c>
      <c r="L12" s="382"/>
      <c r="M12" s="382"/>
    </row>
    <row r="13" spans="2:13" ht="54.95" customHeight="1">
      <c r="B13" s="217" t="s">
        <v>49</v>
      </c>
      <c r="C13" s="378">
        <v>7</v>
      </c>
      <c r="D13" s="378"/>
      <c r="E13" s="378" t="e">
        <f>#REF!-#REF!</f>
        <v>#REF!</v>
      </c>
      <c r="F13" s="215"/>
      <c r="G13" s="378" t="e">
        <f>#REF!*C13</f>
        <v>#REF!</v>
      </c>
      <c r="H13" s="214">
        <f t="shared" si="1"/>
        <v>462</v>
      </c>
      <c r="I13" s="214">
        <v>1</v>
      </c>
      <c r="J13" s="214">
        <v>60</v>
      </c>
      <c r="K13" s="214">
        <v>261</v>
      </c>
      <c r="L13" s="383"/>
      <c r="M13" s="383"/>
    </row>
    <row r="14" spans="2:13" ht="54.95" customHeight="1">
      <c r="B14" s="217" t="s">
        <v>223</v>
      </c>
      <c r="C14" s="378">
        <v>7</v>
      </c>
      <c r="D14" s="378"/>
      <c r="E14" s="378" t="e">
        <f>#REF!-#REF!</f>
        <v>#REF!</v>
      </c>
      <c r="F14" s="215"/>
      <c r="G14" s="378" t="e">
        <f>#REF!*C14</f>
        <v>#REF!</v>
      </c>
      <c r="H14" s="214">
        <f t="shared" si="1"/>
        <v>462</v>
      </c>
      <c r="I14" s="214">
        <v>1</v>
      </c>
      <c r="J14" s="214">
        <v>60</v>
      </c>
      <c r="K14" s="214">
        <f t="shared" ref="K14:K20" si="2">H14+J14</f>
        <v>522</v>
      </c>
      <c r="L14" s="382"/>
      <c r="M14" s="382"/>
    </row>
    <row r="15" spans="2:13" ht="54.95" customHeight="1">
      <c r="B15" s="217" t="s">
        <v>88</v>
      </c>
      <c r="C15" s="378">
        <v>7</v>
      </c>
      <c r="D15" s="378"/>
      <c r="E15" s="378" t="e">
        <f>#REF!-#REF!</f>
        <v>#REF!</v>
      </c>
      <c r="F15" s="215"/>
      <c r="G15" s="378" t="e">
        <f>#REF!*C15</f>
        <v>#REF!</v>
      </c>
      <c r="H15" s="214">
        <f t="shared" si="1"/>
        <v>462</v>
      </c>
      <c r="I15" s="214">
        <v>1</v>
      </c>
      <c r="J15" s="214">
        <v>60</v>
      </c>
      <c r="K15" s="214">
        <f t="shared" si="2"/>
        <v>522</v>
      </c>
      <c r="L15" s="382"/>
      <c r="M15" s="382"/>
    </row>
    <row r="16" spans="2:13" ht="54.95" customHeight="1">
      <c r="B16" s="217" t="s">
        <v>42</v>
      </c>
      <c r="C16" s="378">
        <v>7</v>
      </c>
      <c r="D16" s="378"/>
      <c r="E16" s="378" t="e">
        <f>#REF!-#REF!</f>
        <v>#REF!</v>
      </c>
      <c r="F16" s="215"/>
      <c r="G16" s="378" t="e">
        <f>#REF!*C16</f>
        <v>#REF!</v>
      </c>
      <c r="H16" s="214">
        <f t="shared" si="1"/>
        <v>462</v>
      </c>
      <c r="I16" s="214">
        <v>1</v>
      </c>
      <c r="J16" s="214">
        <v>60</v>
      </c>
      <c r="K16" s="214">
        <f t="shared" si="2"/>
        <v>522</v>
      </c>
      <c r="L16" s="383"/>
      <c r="M16" s="383"/>
    </row>
    <row r="17" spans="2:15" ht="54.95" customHeight="1">
      <c r="B17" s="217" t="s">
        <v>221</v>
      </c>
      <c r="C17" s="378">
        <v>7</v>
      </c>
      <c r="D17" s="378"/>
      <c r="E17" s="378" t="e">
        <f>#REF!-#REF!</f>
        <v>#REF!</v>
      </c>
      <c r="F17" s="215"/>
      <c r="G17" s="378" t="e">
        <f>#REF!*C17</f>
        <v>#REF!</v>
      </c>
      <c r="H17" s="214">
        <f t="shared" si="1"/>
        <v>462</v>
      </c>
      <c r="I17" s="214">
        <v>1</v>
      </c>
      <c r="J17" s="214">
        <v>60</v>
      </c>
      <c r="K17" s="214">
        <f t="shared" si="2"/>
        <v>522</v>
      </c>
      <c r="L17" s="383"/>
      <c r="M17" s="383"/>
      <c r="N17">
        <v>31.5</v>
      </c>
      <c r="O17" t="s">
        <v>271</v>
      </c>
    </row>
    <row r="18" spans="2:15" ht="54.95" customHeight="1">
      <c r="B18" s="217" t="s">
        <v>56</v>
      </c>
      <c r="C18" s="378">
        <v>7</v>
      </c>
      <c r="D18" s="378"/>
      <c r="E18" s="378" t="e">
        <f>#REF!-#REF!</f>
        <v>#REF!</v>
      </c>
      <c r="F18" s="215"/>
      <c r="G18" s="378" t="e">
        <f>#REF!*C18</f>
        <v>#REF!</v>
      </c>
      <c r="H18" s="214">
        <f t="shared" si="1"/>
        <v>462</v>
      </c>
      <c r="I18" s="214">
        <v>1</v>
      </c>
      <c r="J18" s="214">
        <v>60</v>
      </c>
      <c r="K18" s="214">
        <f t="shared" si="2"/>
        <v>522</v>
      </c>
      <c r="L18" s="384"/>
      <c r="M18" s="384"/>
    </row>
    <row r="19" spans="2:15" ht="54.95" hidden="1" customHeight="1">
      <c r="B19" s="217" t="s">
        <v>27</v>
      </c>
      <c r="C19" s="378">
        <v>7</v>
      </c>
      <c r="D19" s="378"/>
      <c r="E19" s="378" t="e">
        <f>#REF!-#REF!</f>
        <v>#REF!</v>
      </c>
      <c r="F19" s="215"/>
      <c r="G19" s="378" t="e">
        <f>#REF!*C19</f>
        <v>#REF!</v>
      </c>
      <c r="H19" s="214">
        <f t="shared" si="1"/>
        <v>462</v>
      </c>
      <c r="I19" s="214">
        <v>1</v>
      </c>
      <c r="J19" s="214">
        <v>60</v>
      </c>
      <c r="K19" s="214">
        <f t="shared" si="2"/>
        <v>522</v>
      </c>
      <c r="L19" s="382"/>
      <c r="M19" s="382"/>
    </row>
    <row r="20" spans="2:15" ht="54.95" customHeight="1">
      <c r="B20" s="217" t="s">
        <v>217</v>
      </c>
      <c r="C20" s="378">
        <v>7</v>
      </c>
      <c r="D20" s="378"/>
      <c r="E20" s="378" t="e">
        <f>#REF!-#REF!</f>
        <v>#REF!</v>
      </c>
      <c r="F20" s="215"/>
      <c r="G20" s="378" t="e">
        <f>#REF!*C20</f>
        <v>#REF!</v>
      </c>
      <c r="H20" s="214">
        <f t="shared" si="1"/>
        <v>462</v>
      </c>
      <c r="I20" s="214">
        <v>1</v>
      </c>
      <c r="J20" s="214">
        <v>60</v>
      </c>
      <c r="K20" s="214">
        <f t="shared" si="2"/>
        <v>522</v>
      </c>
      <c r="L20" s="382"/>
      <c r="M20" s="382"/>
    </row>
    <row r="21" spans="2:15" ht="54.95" customHeight="1">
      <c r="B21" s="218" t="s">
        <v>64</v>
      </c>
      <c r="C21" s="378">
        <v>7</v>
      </c>
      <c r="D21" s="378"/>
      <c r="E21" s="378" t="e">
        <f>#REF!-#REF!</f>
        <v>#REF!</v>
      </c>
      <c r="F21" s="215"/>
      <c r="G21" s="378" t="e">
        <f>#REF!*C21</f>
        <v>#REF!</v>
      </c>
      <c r="H21" s="214">
        <f t="shared" si="1"/>
        <v>462</v>
      </c>
      <c r="I21" s="214">
        <v>1</v>
      </c>
      <c r="J21" s="214">
        <v>60</v>
      </c>
      <c r="K21" s="214">
        <f>H21+J21</f>
        <v>522</v>
      </c>
      <c r="L21" s="382"/>
      <c r="M21" s="382"/>
    </row>
    <row r="22" spans="2:15" ht="54.95" customHeight="1">
      <c r="B22" s="218" t="s">
        <v>218</v>
      </c>
      <c r="C22" s="378">
        <v>7</v>
      </c>
      <c r="D22" s="378"/>
      <c r="E22" s="378" t="e">
        <f>#REF!-#REF!</f>
        <v>#REF!</v>
      </c>
      <c r="F22" s="215"/>
      <c r="G22" s="378" t="e">
        <f>#REF!*C22</f>
        <v>#REF!</v>
      </c>
      <c r="H22" s="214">
        <f t="shared" si="1"/>
        <v>462</v>
      </c>
      <c r="I22" s="214">
        <v>1</v>
      </c>
      <c r="J22" s="214">
        <v>60</v>
      </c>
      <c r="K22" s="214">
        <f>H22+J22</f>
        <v>522</v>
      </c>
      <c r="L22" s="382"/>
      <c r="M22" s="382"/>
    </row>
    <row r="23" spans="2:15" ht="54.95" customHeight="1">
      <c r="B23" s="218" t="s">
        <v>224</v>
      </c>
      <c r="C23" s="378">
        <v>7</v>
      </c>
      <c r="D23" s="378"/>
      <c r="E23" s="378" t="e">
        <f>#REF!-#REF!</f>
        <v>#REF!</v>
      </c>
      <c r="F23" s="215"/>
      <c r="G23" s="378" t="e">
        <f>#REF!*C23</f>
        <v>#REF!</v>
      </c>
      <c r="H23" s="214">
        <f t="shared" si="1"/>
        <v>462</v>
      </c>
      <c r="I23" s="214">
        <v>1</v>
      </c>
      <c r="J23" s="214">
        <v>60</v>
      </c>
      <c r="K23" s="214">
        <f>H23+J23</f>
        <v>522</v>
      </c>
      <c r="L23" s="384"/>
      <c r="M23" s="384"/>
      <c r="N23">
        <v>31.5</v>
      </c>
      <c r="O23" t="s">
        <v>271</v>
      </c>
    </row>
    <row r="24" spans="2:15" ht="54.95" customHeight="1">
      <c r="B24" s="218" t="s">
        <v>219</v>
      </c>
      <c r="C24" s="378">
        <v>7</v>
      </c>
      <c r="D24" s="378"/>
      <c r="E24" s="378" t="e">
        <f>#REF!-#REF!</f>
        <v>#REF!</v>
      </c>
      <c r="F24" s="215"/>
      <c r="G24" s="378" t="e">
        <f>#REF!*C24</f>
        <v>#REF!</v>
      </c>
      <c r="H24" s="214">
        <f t="shared" si="1"/>
        <v>462</v>
      </c>
      <c r="I24" s="214">
        <v>1</v>
      </c>
      <c r="J24" s="214">
        <v>60</v>
      </c>
      <c r="K24" s="214">
        <f>H24+J24</f>
        <v>522</v>
      </c>
      <c r="L24" s="384"/>
      <c r="M24" s="382"/>
      <c r="N24">
        <f>94.34-31.5</f>
        <v>62.84</v>
      </c>
    </row>
    <row r="25" spans="2:15" ht="54.95" customHeight="1">
      <c r="B25" s="218" t="s">
        <v>215</v>
      </c>
      <c r="C25" s="378">
        <v>7</v>
      </c>
      <c r="D25" s="378"/>
      <c r="E25" s="378" t="e">
        <f>#REF!-#REF!</f>
        <v>#REF!</v>
      </c>
      <c r="F25" s="215"/>
      <c r="G25" s="378" t="e">
        <f>#REF!*C25</f>
        <v>#REF!</v>
      </c>
      <c r="H25" s="214">
        <f t="shared" si="1"/>
        <v>462</v>
      </c>
      <c r="I25" s="214">
        <v>1</v>
      </c>
      <c r="J25" s="214">
        <v>60</v>
      </c>
      <c r="K25" s="214">
        <f>H25+J25</f>
        <v>522</v>
      </c>
      <c r="L25" s="382"/>
      <c r="M25" s="382"/>
    </row>
    <row r="26" spans="2:15" ht="54.95" hidden="1" customHeight="1">
      <c r="B26" s="218" t="s">
        <v>220</v>
      </c>
      <c r="C26" s="378">
        <v>7</v>
      </c>
      <c r="D26" s="378"/>
      <c r="E26" s="378" t="e">
        <f>#REF!-#REF!</f>
        <v>#REF!</v>
      </c>
      <c r="F26" s="215"/>
      <c r="G26" s="378" t="e">
        <f>#REF!*C26</f>
        <v>#REF!</v>
      </c>
      <c r="H26" s="214">
        <f t="shared" si="1"/>
        <v>462</v>
      </c>
      <c r="I26" s="214">
        <v>1</v>
      </c>
      <c r="J26" s="214">
        <f>I26*0.73</f>
        <v>0.73</v>
      </c>
      <c r="K26" s="214" t="s">
        <v>265</v>
      </c>
      <c r="L26" s="385" t="s">
        <v>264</v>
      </c>
      <c r="M26" s="382"/>
    </row>
    <row r="27" spans="2:15" ht="54.95" customHeight="1">
      <c r="B27" s="217" t="s">
        <v>44</v>
      </c>
      <c r="C27" s="378">
        <v>0</v>
      </c>
      <c r="D27" s="378"/>
      <c r="E27" s="378" t="e">
        <f>#REF!-#REF!</f>
        <v>#REF!</v>
      </c>
      <c r="F27" s="215"/>
      <c r="G27" s="378" t="e">
        <f>#REF!*C27</f>
        <v>#REF!</v>
      </c>
      <c r="H27" s="214">
        <f>C27*66</f>
        <v>0</v>
      </c>
      <c r="I27" s="214" t="s">
        <v>275</v>
      </c>
      <c r="J27" s="214" t="s">
        <v>275</v>
      </c>
      <c r="K27" s="214" t="s">
        <v>275</v>
      </c>
      <c r="L27" s="384"/>
      <c r="M27" s="384"/>
    </row>
    <row r="28" spans="2:15" ht="54.95" customHeight="1">
      <c r="B28" s="218" t="s">
        <v>211</v>
      </c>
      <c r="C28" s="378">
        <v>7</v>
      </c>
      <c r="D28" s="378"/>
      <c r="E28" s="378" t="e">
        <f>#REF!-#REF!</f>
        <v>#REF!</v>
      </c>
      <c r="F28" s="215"/>
      <c r="G28" s="378" t="e">
        <f>#REF!*C28</f>
        <v>#REF!</v>
      </c>
      <c r="H28" s="214">
        <f t="shared" si="1"/>
        <v>462</v>
      </c>
      <c r="I28" s="214">
        <v>1</v>
      </c>
      <c r="J28" s="214">
        <v>60</v>
      </c>
      <c r="K28" s="214">
        <f>H28+J28</f>
        <v>522</v>
      </c>
      <c r="L28" s="385"/>
      <c r="M28" s="385"/>
    </row>
    <row r="29" spans="2:15" ht="54.95" customHeight="1">
      <c r="B29" s="218" t="s">
        <v>46</v>
      </c>
      <c r="C29" s="378">
        <v>7</v>
      </c>
      <c r="D29" s="378"/>
      <c r="E29" s="378" t="e">
        <f>#REF!-#REF!</f>
        <v>#REF!</v>
      </c>
      <c r="F29" s="215"/>
      <c r="G29" s="378" t="e">
        <f>#REF!*C29</f>
        <v>#REF!</v>
      </c>
      <c r="H29" s="214">
        <f t="shared" si="1"/>
        <v>462</v>
      </c>
      <c r="I29" s="214">
        <v>1</v>
      </c>
      <c r="J29" s="214">
        <v>60</v>
      </c>
      <c r="K29" s="214">
        <f>H29+J29</f>
        <v>522</v>
      </c>
      <c r="L29" s="382"/>
      <c r="M29" s="382"/>
    </row>
    <row r="30" spans="2:15" ht="54.95" customHeight="1">
      <c r="B30" s="217" t="s">
        <v>63</v>
      </c>
      <c r="C30" s="378">
        <v>7</v>
      </c>
      <c r="D30" s="378"/>
      <c r="E30" s="378" t="e">
        <f>#REF!-#REF!</f>
        <v>#REF!</v>
      </c>
      <c r="F30" s="215"/>
      <c r="G30" s="378" t="e">
        <f>#REF!*C30</f>
        <v>#REF!</v>
      </c>
      <c r="H30" s="214">
        <f t="shared" si="1"/>
        <v>462</v>
      </c>
      <c r="I30" s="214">
        <v>1</v>
      </c>
      <c r="J30" s="214">
        <v>60</v>
      </c>
      <c r="K30" s="214">
        <f t="shared" ref="K30:K40" si="3">H30+J30</f>
        <v>522</v>
      </c>
      <c r="L30" s="384"/>
      <c r="M30" s="382"/>
    </row>
    <row r="31" spans="2:15" ht="54.95" customHeight="1">
      <c r="B31" s="217" t="s">
        <v>77</v>
      </c>
      <c r="C31" s="378">
        <v>7</v>
      </c>
      <c r="D31" s="378"/>
      <c r="E31" s="378" t="e">
        <f>#REF!-#REF!</f>
        <v>#REF!</v>
      </c>
      <c r="F31" s="215"/>
      <c r="G31" s="378" t="e">
        <f>#REF!*C31</f>
        <v>#REF!</v>
      </c>
      <c r="H31" s="214">
        <f t="shared" si="1"/>
        <v>462</v>
      </c>
      <c r="I31" s="214">
        <v>1</v>
      </c>
      <c r="J31" s="214">
        <v>60</v>
      </c>
      <c r="K31" s="214">
        <f t="shared" si="3"/>
        <v>522</v>
      </c>
      <c r="L31" s="382"/>
      <c r="M31" s="382"/>
    </row>
    <row r="32" spans="2:15" ht="54.95" customHeight="1">
      <c r="B32" s="217" t="s">
        <v>72</v>
      </c>
      <c r="C32" s="378">
        <v>7</v>
      </c>
      <c r="D32" s="378"/>
      <c r="E32" s="378" t="e">
        <f>#REF!-#REF!</f>
        <v>#REF!</v>
      </c>
      <c r="F32" s="215"/>
      <c r="G32" s="378" t="e">
        <f>#REF!*C32</f>
        <v>#REF!</v>
      </c>
      <c r="H32" s="214">
        <f t="shared" si="1"/>
        <v>462</v>
      </c>
      <c r="I32" s="214">
        <v>1</v>
      </c>
      <c r="J32" s="214">
        <v>60</v>
      </c>
      <c r="K32" s="214">
        <f t="shared" si="3"/>
        <v>522</v>
      </c>
      <c r="L32" s="382"/>
      <c r="M32" s="382"/>
    </row>
    <row r="33" spans="2:15" ht="54.95" hidden="1" customHeight="1">
      <c r="B33" s="217" t="s">
        <v>183</v>
      </c>
      <c r="C33" s="378">
        <v>7</v>
      </c>
      <c r="D33" s="378"/>
      <c r="E33" s="378" t="e">
        <f>#REF!-#REF!</f>
        <v>#REF!</v>
      </c>
      <c r="F33" s="215"/>
      <c r="G33" s="378" t="e">
        <f>#REF!*C33</f>
        <v>#REF!</v>
      </c>
      <c r="H33" s="214">
        <f t="shared" si="1"/>
        <v>462</v>
      </c>
      <c r="I33" s="214">
        <v>2</v>
      </c>
      <c r="J33" s="214">
        <f>I33*0.73</f>
        <v>1.46</v>
      </c>
      <c r="K33" s="214">
        <f t="shared" si="3"/>
        <v>463.46</v>
      </c>
      <c r="L33" s="386" t="s">
        <v>254</v>
      </c>
      <c r="M33" s="386" t="s">
        <v>272</v>
      </c>
    </row>
    <row r="34" spans="2:15" ht="54.95" customHeight="1">
      <c r="B34" s="218" t="s">
        <v>45</v>
      </c>
      <c r="C34" s="378">
        <v>0</v>
      </c>
      <c r="D34" s="218"/>
      <c r="E34" s="218"/>
      <c r="F34" s="215"/>
      <c r="G34" s="378" t="e">
        <f>#REF!*C34</f>
        <v>#REF!</v>
      </c>
      <c r="H34" s="214">
        <f t="shared" si="1"/>
        <v>0</v>
      </c>
      <c r="I34" s="214" t="s">
        <v>275</v>
      </c>
      <c r="J34" s="214" t="s">
        <v>275</v>
      </c>
      <c r="K34" s="214" t="s">
        <v>275</v>
      </c>
      <c r="L34" s="382"/>
      <c r="M34" s="382"/>
    </row>
    <row r="35" spans="2:15" ht="54.95" customHeight="1">
      <c r="B35" s="218" t="s">
        <v>22</v>
      </c>
      <c r="C35" s="378">
        <v>7</v>
      </c>
      <c r="D35" s="218"/>
      <c r="E35" s="218"/>
      <c r="F35" s="215"/>
      <c r="G35" s="378"/>
      <c r="H35" s="214">
        <f t="shared" si="1"/>
        <v>462</v>
      </c>
      <c r="I35" s="214">
        <v>1</v>
      </c>
      <c r="J35" s="214">
        <v>60</v>
      </c>
      <c r="K35" s="214">
        <f t="shared" si="3"/>
        <v>522</v>
      </c>
      <c r="L35" s="382"/>
      <c r="M35" s="382"/>
    </row>
    <row r="36" spans="2:15" ht="54.95" customHeight="1">
      <c r="B36" s="218" t="s">
        <v>39</v>
      </c>
      <c r="C36" s="378">
        <v>7</v>
      </c>
      <c r="D36" s="218"/>
      <c r="E36" s="218"/>
      <c r="F36" s="215"/>
      <c r="G36" s="378"/>
      <c r="H36" s="214">
        <f t="shared" si="1"/>
        <v>462</v>
      </c>
      <c r="I36" s="214">
        <v>1</v>
      </c>
      <c r="J36" s="214">
        <v>60</v>
      </c>
      <c r="K36" s="214">
        <f t="shared" si="3"/>
        <v>522</v>
      </c>
      <c r="L36" s="382"/>
      <c r="M36" s="382"/>
    </row>
    <row r="37" spans="2:15" ht="54.95" customHeight="1">
      <c r="B37" s="218" t="s">
        <v>61</v>
      </c>
      <c r="C37" s="784">
        <v>0</v>
      </c>
      <c r="D37" s="218"/>
      <c r="E37" s="218"/>
      <c r="F37" s="215"/>
      <c r="G37" s="378"/>
      <c r="H37" s="214" t="s">
        <v>275</v>
      </c>
      <c r="I37" s="214" t="s">
        <v>275</v>
      </c>
      <c r="J37" s="214" t="s">
        <v>275</v>
      </c>
      <c r="K37" s="214" t="s">
        <v>275</v>
      </c>
      <c r="L37" s="382"/>
      <c r="M37" s="382"/>
    </row>
    <row r="38" spans="2:15" ht="54.95" customHeight="1">
      <c r="B38" s="218" t="s">
        <v>59</v>
      </c>
      <c r="C38" s="784">
        <v>7</v>
      </c>
      <c r="D38" s="218"/>
      <c r="E38" s="218"/>
      <c r="F38" s="215"/>
      <c r="G38" s="378"/>
      <c r="H38" s="214">
        <f t="shared" si="1"/>
        <v>462</v>
      </c>
      <c r="I38" s="214">
        <v>1</v>
      </c>
      <c r="J38" s="214">
        <v>60</v>
      </c>
      <c r="K38" s="214">
        <f t="shared" si="3"/>
        <v>522</v>
      </c>
      <c r="L38" s="382"/>
      <c r="M38" s="382"/>
    </row>
    <row r="39" spans="2:15" ht="54.95" customHeight="1">
      <c r="B39" s="218" t="s">
        <v>225</v>
      </c>
      <c r="C39" s="378">
        <v>7</v>
      </c>
      <c r="D39" s="378"/>
      <c r="E39" s="378" t="e">
        <f>#REF!-#REF!</f>
        <v>#REF!</v>
      </c>
      <c r="F39" s="215"/>
      <c r="G39" s="378" t="e">
        <f>#REF!*C39</f>
        <v>#REF!</v>
      </c>
      <c r="H39" s="214">
        <f t="shared" si="1"/>
        <v>462</v>
      </c>
      <c r="I39" s="214">
        <v>1</v>
      </c>
      <c r="J39" s="214">
        <v>60</v>
      </c>
      <c r="K39" s="214">
        <f t="shared" si="3"/>
        <v>522</v>
      </c>
      <c r="L39" s="382"/>
      <c r="M39" s="382"/>
    </row>
    <row r="40" spans="2:15" ht="54.95" customHeight="1">
      <c r="B40" s="218" t="s">
        <v>240</v>
      </c>
      <c r="C40" s="784">
        <v>7</v>
      </c>
      <c r="D40" s="218"/>
      <c r="E40" s="218"/>
      <c r="F40" s="215"/>
      <c r="G40" s="378"/>
      <c r="H40" s="214">
        <f t="shared" si="1"/>
        <v>462</v>
      </c>
      <c r="I40" s="214">
        <v>1</v>
      </c>
      <c r="J40" s="214">
        <v>60</v>
      </c>
      <c r="K40" s="214">
        <f t="shared" si="3"/>
        <v>522</v>
      </c>
      <c r="L40" s="382"/>
      <c r="M40" s="382"/>
    </row>
    <row r="41" spans="2:15" ht="54.95" customHeight="1">
      <c r="B41" s="218" t="s">
        <v>241</v>
      </c>
      <c r="C41" s="378">
        <v>7</v>
      </c>
      <c r="D41" s="218"/>
      <c r="E41" s="218"/>
      <c r="F41" s="215"/>
      <c r="G41" s="378"/>
      <c r="H41" s="214">
        <f t="shared" si="1"/>
        <v>462</v>
      </c>
      <c r="I41" s="214">
        <v>1</v>
      </c>
      <c r="J41" s="214">
        <v>60</v>
      </c>
      <c r="K41" s="214">
        <f t="shared" ref="K41:K47" si="4">H41+J41</f>
        <v>522</v>
      </c>
      <c r="L41" s="382"/>
      <c r="M41" s="382"/>
    </row>
    <row r="42" spans="2:15" ht="54.95" customHeight="1">
      <c r="B42" s="218" t="s">
        <v>239</v>
      </c>
      <c r="C42" s="378">
        <v>7</v>
      </c>
      <c r="D42" s="218"/>
      <c r="E42" s="218"/>
      <c r="F42" s="215"/>
      <c r="G42" s="378"/>
      <c r="H42" s="214">
        <f t="shared" si="1"/>
        <v>462</v>
      </c>
      <c r="I42" s="214">
        <v>1</v>
      </c>
      <c r="J42" s="214">
        <v>60</v>
      </c>
      <c r="K42" s="214">
        <f t="shared" si="4"/>
        <v>522</v>
      </c>
      <c r="L42" s="382"/>
      <c r="M42" s="382"/>
    </row>
    <row r="43" spans="2:15" ht="54.95" customHeight="1">
      <c r="B43" s="218" t="s">
        <v>248</v>
      </c>
      <c r="C43" s="378">
        <v>7</v>
      </c>
      <c r="D43" s="218"/>
      <c r="E43" s="218"/>
      <c r="F43" s="215"/>
      <c r="G43" s="378"/>
      <c r="H43" s="214">
        <f t="shared" si="1"/>
        <v>462</v>
      </c>
      <c r="I43" s="214">
        <v>1</v>
      </c>
      <c r="J43" s="214">
        <v>60</v>
      </c>
      <c r="K43" s="214">
        <f t="shared" si="4"/>
        <v>522</v>
      </c>
      <c r="L43" s="382"/>
      <c r="M43" s="382"/>
    </row>
    <row r="44" spans="2:15" ht="54.95" customHeight="1">
      <c r="B44" s="218" t="s">
        <v>25</v>
      </c>
      <c r="C44" s="378">
        <v>7</v>
      </c>
      <c r="D44" s="218"/>
      <c r="E44" s="218"/>
      <c r="F44" s="215"/>
      <c r="G44" s="378"/>
      <c r="H44" s="214">
        <f t="shared" si="1"/>
        <v>462</v>
      </c>
      <c r="I44" s="214">
        <v>1</v>
      </c>
      <c r="J44" s="214">
        <v>60</v>
      </c>
      <c r="K44" s="214">
        <f t="shared" si="4"/>
        <v>522</v>
      </c>
      <c r="L44" s="382"/>
      <c r="M44" s="382"/>
    </row>
    <row r="45" spans="2:15" ht="54.95" customHeight="1">
      <c r="B45" s="218" t="s">
        <v>79</v>
      </c>
      <c r="C45" s="378">
        <v>0</v>
      </c>
      <c r="D45" s="218"/>
      <c r="E45" s="218"/>
      <c r="F45" s="215"/>
      <c r="G45" s="378"/>
      <c r="H45" s="214" t="s">
        <v>275</v>
      </c>
      <c r="I45" s="214" t="s">
        <v>275</v>
      </c>
      <c r="J45" s="214" t="s">
        <v>275</v>
      </c>
      <c r="K45" s="214" t="s">
        <v>275</v>
      </c>
      <c r="L45" s="382"/>
      <c r="M45" s="382"/>
    </row>
    <row r="46" spans="2:15" ht="54.95" customHeight="1">
      <c r="B46" s="218" t="s">
        <v>142</v>
      </c>
      <c r="C46" s="378">
        <v>7</v>
      </c>
      <c r="D46" s="218"/>
      <c r="E46" s="218"/>
      <c r="F46" s="215"/>
      <c r="G46" s="378"/>
      <c r="H46" s="214">
        <f t="shared" si="1"/>
        <v>462</v>
      </c>
      <c r="I46" s="214">
        <v>1</v>
      </c>
      <c r="J46" s="214">
        <v>60</v>
      </c>
      <c r="K46" s="214">
        <f t="shared" si="4"/>
        <v>522</v>
      </c>
      <c r="L46" s="384"/>
      <c r="M46" s="382"/>
      <c r="N46">
        <v>31.5</v>
      </c>
      <c r="O46" t="s">
        <v>271</v>
      </c>
    </row>
    <row r="47" spans="2:15" ht="54.95" customHeight="1">
      <c r="B47" s="218" t="s">
        <v>299</v>
      </c>
      <c r="C47" s="378">
        <v>7</v>
      </c>
      <c r="D47" s="378"/>
      <c r="E47" s="378" t="e">
        <f>#REF!-#REF!</f>
        <v>#REF!</v>
      </c>
      <c r="F47" s="215"/>
      <c r="G47" s="378" t="e">
        <f>#REF!*C47</f>
        <v>#REF!</v>
      </c>
      <c r="H47" s="214">
        <f t="shared" si="1"/>
        <v>462</v>
      </c>
      <c r="I47" s="214">
        <v>1</v>
      </c>
      <c r="J47" s="214">
        <v>60</v>
      </c>
      <c r="K47" s="214">
        <f t="shared" si="4"/>
        <v>522</v>
      </c>
      <c r="L47" s="384"/>
      <c r="M47" s="384"/>
    </row>
    <row r="48" spans="2:15" ht="54.95" customHeight="1">
      <c r="B48" s="218" t="s">
        <v>250</v>
      </c>
      <c r="C48" s="784">
        <v>7</v>
      </c>
      <c r="D48" s="784"/>
      <c r="E48" s="784"/>
      <c r="F48" s="215"/>
      <c r="G48" s="784"/>
      <c r="H48" s="214">
        <f t="shared" ref="H48:H55" si="5">C48*60</f>
        <v>420</v>
      </c>
      <c r="I48" s="214"/>
      <c r="J48" s="214"/>
      <c r="K48" s="214"/>
      <c r="L48" s="384"/>
      <c r="M48" s="384"/>
    </row>
    <row r="49" spans="2:13" ht="54.95" customHeight="1">
      <c r="B49" s="218" t="s">
        <v>259</v>
      </c>
      <c r="C49" s="378">
        <v>7</v>
      </c>
      <c r="D49" s="378"/>
      <c r="E49" s="378"/>
      <c r="F49" s="215"/>
      <c r="G49" s="378"/>
      <c r="H49" s="214">
        <f t="shared" si="5"/>
        <v>420</v>
      </c>
      <c r="I49" s="214"/>
      <c r="J49" s="214"/>
      <c r="K49" s="214"/>
      <c r="L49" s="384"/>
      <c r="M49" s="384"/>
    </row>
    <row r="50" spans="2:13" ht="54.95" customHeight="1">
      <c r="B50" s="218" t="s">
        <v>288</v>
      </c>
      <c r="C50" s="378">
        <v>7</v>
      </c>
      <c r="D50" s="378"/>
      <c r="E50" s="378"/>
      <c r="F50" s="215"/>
      <c r="G50" s="378"/>
      <c r="H50" s="214">
        <f t="shared" si="5"/>
        <v>420</v>
      </c>
      <c r="I50" s="214"/>
      <c r="J50" s="214"/>
      <c r="K50" s="214"/>
      <c r="L50" s="384"/>
      <c r="M50" s="384"/>
    </row>
    <row r="51" spans="2:13" ht="54.95" customHeight="1">
      <c r="B51" s="218" t="s">
        <v>302</v>
      </c>
      <c r="C51" s="378">
        <v>7</v>
      </c>
      <c r="D51" s="378"/>
      <c r="E51" s="378"/>
      <c r="F51" s="215"/>
      <c r="G51" s="378"/>
      <c r="H51" s="214">
        <f t="shared" si="5"/>
        <v>420</v>
      </c>
      <c r="I51" s="214"/>
      <c r="J51" s="214"/>
      <c r="K51" s="214"/>
      <c r="L51" s="384"/>
      <c r="M51" s="384"/>
    </row>
    <row r="52" spans="2:13" ht="54.95" customHeight="1">
      <c r="B52" s="218" t="s">
        <v>301</v>
      </c>
      <c r="C52" s="784">
        <v>7</v>
      </c>
      <c r="D52" s="784"/>
      <c r="E52" s="784"/>
      <c r="F52" s="215"/>
      <c r="G52" s="784"/>
      <c r="H52" s="214">
        <f t="shared" si="5"/>
        <v>420</v>
      </c>
      <c r="I52" s="214"/>
      <c r="J52" s="214"/>
      <c r="K52" s="214"/>
      <c r="L52" s="384"/>
      <c r="M52" s="384"/>
    </row>
    <row r="53" spans="2:13" ht="54.95" customHeight="1">
      <c r="B53" s="218" t="s">
        <v>306</v>
      </c>
      <c r="C53" s="785">
        <v>7</v>
      </c>
      <c r="D53" s="785"/>
      <c r="E53" s="785"/>
      <c r="F53" s="215"/>
      <c r="G53" s="785"/>
      <c r="H53" s="214">
        <f t="shared" si="5"/>
        <v>420</v>
      </c>
      <c r="I53" s="214"/>
      <c r="J53" s="214"/>
      <c r="K53" s="214"/>
      <c r="L53" s="384"/>
      <c r="M53" s="384"/>
    </row>
    <row r="54" spans="2:13" ht="54.95" customHeight="1">
      <c r="B54" s="218" t="s">
        <v>307</v>
      </c>
      <c r="C54" s="785">
        <v>7</v>
      </c>
      <c r="D54" s="785"/>
      <c r="E54" s="785"/>
      <c r="F54" s="215"/>
      <c r="G54" s="785"/>
      <c r="H54" s="214">
        <f t="shared" si="5"/>
        <v>420</v>
      </c>
      <c r="I54" s="214"/>
      <c r="J54" s="214"/>
      <c r="K54" s="214"/>
      <c r="L54" s="384"/>
      <c r="M54" s="384"/>
    </row>
    <row r="55" spans="2:13" ht="54.95" customHeight="1">
      <c r="B55" s="218" t="s">
        <v>290</v>
      </c>
      <c r="C55" s="378">
        <v>7</v>
      </c>
      <c r="D55" s="378"/>
      <c r="E55" s="378"/>
      <c r="F55" s="215"/>
      <c r="G55" s="378"/>
      <c r="H55" s="214">
        <f t="shared" si="5"/>
        <v>420</v>
      </c>
      <c r="I55" s="214"/>
      <c r="J55" s="214"/>
      <c r="K55" s="214"/>
      <c r="L55" s="384"/>
      <c r="M55" s="384"/>
    </row>
    <row r="56" spans="2:13" ht="54.95" customHeight="1">
      <c r="B56" s="298" t="s">
        <v>227</v>
      </c>
      <c r="C56" s="308"/>
      <c r="D56" s="294"/>
      <c r="E56" s="294"/>
      <c r="F56" s="295"/>
      <c r="G56" s="308"/>
      <c r="H56" s="296">
        <f>SUM(H5:H49)</f>
        <v>18858</v>
      </c>
      <c r="I56" s="296"/>
      <c r="J56" s="296"/>
      <c r="K56" s="296"/>
      <c r="L56" s="297"/>
      <c r="M56" s="261"/>
    </row>
  </sheetData>
  <mergeCells count="3">
    <mergeCell ref="B2:M2"/>
    <mergeCell ref="B3:H3"/>
    <mergeCell ref="B1:M1"/>
  </mergeCells>
  <pageMargins left="0.31496062992125984" right="0.31496062992125984" top="0" bottom="0" header="0.31496062992125984" footer="0.31496062992125984"/>
  <pageSetup paperSize="9" scale="38" orientation="portrait" r:id="rId1"/>
  <rowBreaks count="1" manualBreakCount="1">
    <brk id="39" min="1" max="12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9"/>
  <dimension ref="A1:J108"/>
  <sheetViews>
    <sheetView zoomScale="55" zoomScaleNormal="55" workbookViewId="0">
      <selection activeCell="C49" sqref="C49"/>
    </sheetView>
  </sheetViews>
  <sheetFormatPr baseColWidth="10" defaultRowHeight="18" customHeight="1"/>
  <cols>
    <col min="2" max="2" width="32" customWidth="1"/>
    <col min="3" max="3" width="12.28515625" style="45" customWidth="1"/>
    <col min="4" max="4" width="12" style="45" customWidth="1"/>
    <col min="5" max="5" width="12.28515625" style="45" customWidth="1"/>
    <col min="6" max="6" width="15.85546875" style="45" customWidth="1"/>
    <col min="7" max="7" width="11.42578125" style="45"/>
    <col min="8" max="8" width="14.42578125" style="45" customWidth="1"/>
    <col min="9" max="9" width="15.5703125" style="48" customWidth="1"/>
  </cols>
  <sheetData>
    <row r="1" spans="1:10" ht="18" customHeight="1">
      <c r="A1" s="1221" t="s">
        <v>29</v>
      </c>
      <c r="B1" s="1221"/>
      <c r="C1"/>
      <c r="D1"/>
      <c r="E1" s="15" t="s">
        <v>118</v>
      </c>
      <c r="F1" s="46" t="s">
        <v>206</v>
      </c>
    </row>
    <row r="2" spans="1:10" ht="18" customHeight="1">
      <c r="A2" s="1221" t="s">
        <v>0</v>
      </c>
      <c r="B2" s="1221"/>
      <c r="C2"/>
      <c r="D2"/>
      <c r="E2" s="9" t="s">
        <v>119</v>
      </c>
      <c r="F2" s="46">
        <v>30</v>
      </c>
    </row>
    <row r="3" spans="1:10" ht="18" customHeight="1" thickBot="1"/>
    <row r="4" spans="1:10" ht="18" customHeight="1" thickBot="1">
      <c r="C4" s="1215" t="s">
        <v>115</v>
      </c>
      <c r="D4" s="1216"/>
      <c r="E4" s="1216"/>
      <c r="F4" s="1216"/>
      <c r="G4" s="1217"/>
    </row>
    <row r="5" spans="1:10" ht="18" customHeight="1">
      <c r="C5" s="1218" t="s">
        <v>116</v>
      </c>
      <c r="D5" s="1219"/>
      <c r="E5" s="1219"/>
      <c r="F5" s="1219"/>
      <c r="G5" s="1220"/>
    </row>
    <row r="6" spans="1:10" ht="18" customHeight="1">
      <c r="A6" s="9" t="s">
        <v>114</v>
      </c>
      <c r="B6" s="9" t="s">
        <v>108</v>
      </c>
      <c r="C6" s="9" t="s">
        <v>109</v>
      </c>
      <c r="D6" s="9" t="s">
        <v>110</v>
      </c>
      <c r="E6" s="9" t="s">
        <v>111</v>
      </c>
      <c r="F6" s="9" t="s">
        <v>112</v>
      </c>
      <c r="G6" s="9" t="s">
        <v>113</v>
      </c>
      <c r="H6" s="15" t="s">
        <v>210</v>
      </c>
      <c r="I6" s="15" t="s">
        <v>209</v>
      </c>
      <c r="J6" s="15" t="s">
        <v>117</v>
      </c>
    </row>
    <row r="7" spans="1:10" ht="18" customHeight="1">
      <c r="A7" s="40">
        <v>1</v>
      </c>
      <c r="B7" s="93" t="s">
        <v>50</v>
      </c>
      <c r="C7" s="138">
        <f>'Nom. Sic. Sem. 1'!AD7</f>
        <v>9030</v>
      </c>
      <c r="D7" s="138">
        <f>'Nom. Sic. Sem. 2'!AD7</f>
        <v>6166.125</v>
      </c>
      <c r="E7" s="138">
        <f>'Nom. Sic. Sem. 3'!AD6</f>
        <v>0</v>
      </c>
      <c r="F7" s="138">
        <f>'Nom. Sic. Sem. 4'!AD7</f>
        <v>6166.125</v>
      </c>
      <c r="G7" s="138">
        <f>'Nom. Sic. Sem. 5'!AD7</f>
        <v>0</v>
      </c>
      <c r="H7" s="138">
        <f>SUM(C7:G7)</f>
        <v>21362.25</v>
      </c>
      <c r="I7" s="49"/>
      <c r="J7" s="118"/>
    </row>
    <row r="8" spans="1:10" ht="18" customHeight="1">
      <c r="A8" s="40">
        <f t="shared" ref="A8:A77" si="0">A7+1</f>
        <v>2</v>
      </c>
      <c r="B8" s="139" t="s">
        <v>84</v>
      </c>
      <c r="C8" s="138">
        <f>'Nom. Sic. Sem. 1'!AD8</f>
        <v>5670</v>
      </c>
      <c r="D8" s="138">
        <f>'Nom. Sic. Sem. 2'!AD8</f>
        <v>5670</v>
      </c>
      <c r="E8" s="138">
        <f>'Nom. Sic. Sem. 3'!AD7</f>
        <v>7993.125</v>
      </c>
      <c r="F8" s="138">
        <f>'Nom. Sic. Sem. 4'!AD8</f>
        <v>5670</v>
      </c>
      <c r="G8" s="138">
        <f>'Nom. Sic. Sem. 5'!AD8</f>
        <v>0</v>
      </c>
      <c r="H8" s="138">
        <f t="shared" ref="H8:H61" si="1">SUM(C8:G8)</f>
        <v>25003.125</v>
      </c>
      <c r="I8" s="49"/>
      <c r="J8" s="118"/>
    </row>
    <row r="9" spans="1:10" ht="18" customHeight="1">
      <c r="A9" s="40">
        <f t="shared" si="0"/>
        <v>3</v>
      </c>
      <c r="B9" s="139" t="s">
        <v>59</v>
      </c>
      <c r="C9" s="138">
        <f>'Nom. Sic. Sem. 1'!AD9</f>
        <v>0</v>
      </c>
      <c r="D9" s="138">
        <f>'Nom. Sic. Sem. 2'!AD9</f>
        <v>0</v>
      </c>
      <c r="E9" s="138">
        <f>'Nom. Sic. Sem. 3'!AD8</f>
        <v>5670</v>
      </c>
      <c r="F9" s="138">
        <f>'Nom. Sic. Sem. 4'!AD9</f>
        <v>2936.25</v>
      </c>
      <c r="G9" s="138">
        <f>'Nom. Sic. Sem. 5'!AD9</f>
        <v>0</v>
      </c>
      <c r="H9" s="138">
        <f t="shared" si="1"/>
        <v>8606.25</v>
      </c>
      <c r="I9" s="49"/>
      <c r="J9" s="118"/>
    </row>
    <row r="10" spans="1:10" ht="18" customHeight="1">
      <c r="A10" s="40">
        <f t="shared" si="0"/>
        <v>4</v>
      </c>
      <c r="B10" s="139" t="s">
        <v>61</v>
      </c>
      <c r="C10" s="138">
        <f>'Nom. Sic. Sem. 1'!AD10</f>
        <v>18060</v>
      </c>
      <c r="D10" s="138">
        <f>'Nom. Sic. Sem. 2'!AD10</f>
        <v>12332.25</v>
      </c>
      <c r="E10" s="138">
        <f>'Nom. Sic. Sem. 3'!AD9</f>
        <v>5138.4375</v>
      </c>
      <c r="F10" s="138">
        <f>'Nom. Sic. Sem. 4'!AD10</f>
        <v>12332.25</v>
      </c>
      <c r="G10" s="138">
        <f>'Nom. Sic. Sem. 5'!AD10</f>
        <v>0</v>
      </c>
      <c r="H10" s="138">
        <f t="shared" si="1"/>
        <v>47862.9375</v>
      </c>
      <c r="I10" s="49"/>
      <c r="J10" s="118"/>
    </row>
    <row r="11" spans="1:10" ht="18" customHeight="1">
      <c r="A11" s="40">
        <f t="shared" si="0"/>
        <v>5</v>
      </c>
      <c r="B11" s="139" t="s">
        <v>49</v>
      </c>
      <c r="C11" s="138">
        <f>'Nom. Sic. Sem. 1'!AD11</f>
        <v>9030</v>
      </c>
      <c r="D11" s="138">
        <f>'Nom. Sic. Sem. 2'!AD11</f>
        <v>5670</v>
      </c>
      <c r="E11" s="138">
        <f>'Nom. Sic. Sem. 3'!AD10</f>
        <v>15986.25</v>
      </c>
      <c r="F11" s="138">
        <f>'Nom. Sic. Sem. 4'!AD11</f>
        <v>5670</v>
      </c>
      <c r="G11" s="138">
        <f>'Nom. Sic. Sem. 5'!AD11</f>
        <v>0</v>
      </c>
      <c r="H11" s="138">
        <f t="shared" si="1"/>
        <v>36356.25</v>
      </c>
      <c r="I11" s="49"/>
      <c r="J11" s="118"/>
    </row>
    <row r="12" spans="1:10" ht="18" customHeight="1">
      <c r="A12" s="40">
        <f t="shared" si="0"/>
        <v>6</v>
      </c>
      <c r="B12" s="139" t="s">
        <v>63</v>
      </c>
      <c r="C12" s="138">
        <f>'Nom. Sic. Sem. 1'!AD12</f>
        <v>9842.7000000000007</v>
      </c>
      <c r="D12" s="138">
        <f>'Nom. Sic. Sem. 2'!AD12</f>
        <v>6180.3</v>
      </c>
      <c r="E12" s="138">
        <f>'Nom. Sic. Sem. 3'!AD11</f>
        <v>7350</v>
      </c>
      <c r="F12" s="138">
        <f>'Nom. Sic. Sem. 4'!AD12</f>
        <v>6180.3</v>
      </c>
      <c r="G12" s="138">
        <f>'Nom. Sic. Sem. 5'!AD12</f>
        <v>0</v>
      </c>
      <c r="H12" s="138">
        <f t="shared" si="1"/>
        <v>29553.3</v>
      </c>
      <c r="I12" s="49"/>
      <c r="J12" s="118"/>
    </row>
    <row r="13" spans="1:10" ht="18" customHeight="1">
      <c r="A13" s="40">
        <f t="shared" si="0"/>
        <v>7</v>
      </c>
      <c r="B13" s="94" t="s">
        <v>47</v>
      </c>
      <c r="C13" s="138">
        <f>'Nom. Sic. Sem. 1'!AD13</f>
        <v>0</v>
      </c>
      <c r="D13" s="138">
        <f>'Nom. Sic. Sem. 2'!AD13</f>
        <v>0</v>
      </c>
      <c r="E13" s="138">
        <f>'Nom. Sic. Sem. 3'!AD12</f>
        <v>8011.5</v>
      </c>
      <c r="F13" s="138">
        <f>'Nom. Sic. Sem. 4'!AD13</f>
        <v>6450.6881249999997</v>
      </c>
      <c r="G13" s="138">
        <f>'Nom. Sic. Sem. 5'!AD13</f>
        <v>0</v>
      </c>
      <c r="H13" s="138">
        <f t="shared" si="1"/>
        <v>14462.188125000001</v>
      </c>
      <c r="I13" s="49"/>
      <c r="J13" s="118"/>
    </row>
    <row r="14" spans="1:10" ht="18" customHeight="1">
      <c r="A14" s="40">
        <f t="shared" si="0"/>
        <v>8</v>
      </c>
      <c r="B14" s="94" t="s">
        <v>40</v>
      </c>
      <c r="C14" s="138">
        <f>'Nom. Sic. Sem. 1'!AD14</f>
        <v>9030</v>
      </c>
      <c r="D14" s="138">
        <f>'Nom. Sic. Sem. 2'!AD14</f>
        <v>5670</v>
      </c>
      <c r="E14" s="138">
        <f>'Nom. Sic. Sem. 3'!AD13</f>
        <v>8362.0031249999993</v>
      </c>
      <c r="F14" s="138">
        <f>'Nom. Sic. Sem. 4'!AD14</f>
        <v>5670</v>
      </c>
      <c r="G14" s="138">
        <f>'Nom. Sic. Sem. 5'!AD14</f>
        <v>0</v>
      </c>
      <c r="H14" s="138">
        <f t="shared" si="1"/>
        <v>28732.003124999999</v>
      </c>
      <c r="I14" s="49"/>
      <c r="J14" s="118"/>
    </row>
    <row r="15" spans="1:10" ht="18" customHeight="1">
      <c r="A15" s="40">
        <f t="shared" si="0"/>
        <v>9</v>
      </c>
      <c r="B15" s="94" t="s">
        <v>88</v>
      </c>
      <c r="C15" s="138" t="e">
        <f>'Nom. Sic. Sem. 1'!#REF!</f>
        <v>#REF!</v>
      </c>
      <c r="D15" s="138">
        <f>'Nom. Sic. Sem. 2'!AD15</f>
        <v>6180.3</v>
      </c>
      <c r="E15" s="138">
        <f>'Nom. Sic. Sem. 3'!AD14</f>
        <v>7350</v>
      </c>
      <c r="F15" s="138">
        <f>'Nom. Sic. Sem. 4'!AD15</f>
        <v>6180.3</v>
      </c>
      <c r="G15" s="138">
        <f>'Nom. Sic. Sem. 5'!AD15</f>
        <v>0</v>
      </c>
      <c r="H15" s="138" t="e">
        <f t="shared" si="1"/>
        <v>#REF!</v>
      </c>
      <c r="I15" s="49"/>
      <c r="J15" s="118"/>
    </row>
    <row r="16" spans="1:10" ht="18" customHeight="1">
      <c r="A16" s="40">
        <f t="shared" si="0"/>
        <v>10</v>
      </c>
      <c r="B16" s="94" t="s">
        <v>72</v>
      </c>
      <c r="C16" s="138">
        <f>'Nom. Sic. Sem. 1'!AD15</f>
        <v>6180.3</v>
      </c>
      <c r="D16" s="138">
        <f>'Nom. Sic. Sem. 2'!AD16</f>
        <v>5670</v>
      </c>
      <c r="E16" s="138" t="e">
        <f>'Nom. Sic. Sem. 3'!#REF!</f>
        <v>#REF!</v>
      </c>
      <c r="F16" s="138">
        <f>'Nom. Sic. Sem. 4'!AD16</f>
        <v>5670</v>
      </c>
      <c r="G16" s="138">
        <f>'Nom. Sic. Sem. 5'!AD16</f>
        <v>0</v>
      </c>
      <c r="H16" s="138" t="e">
        <f t="shared" si="1"/>
        <v>#REF!</v>
      </c>
      <c r="I16" s="49"/>
      <c r="J16" s="118"/>
    </row>
    <row r="17" spans="1:10" ht="18" customHeight="1">
      <c r="A17" s="40">
        <f t="shared" si="0"/>
        <v>11</v>
      </c>
      <c r="B17" s="140" t="s">
        <v>81</v>
      </c>
      <c r="C17" s="138">
        <f>'Nom. Sic. Sem. 1'!AD16</f>
        <v>9030</v>
      </c>
      <c r="D17" s="138">
        <f>'Nom. Sic. Sem. 2'!AD17</f>
        <v>5670</v>
      </c>
      <c r="E17" s="138" t="e">
        <f>'Nom. Sic. Sem. 3'!#REF!</f>
        <v>#REF!</v>
      </c>
      <c r="F17" s="138">
        <f>'Nom. Sic. Sem. 4'!AD17</f>
        <v>5670</v>
      </c>
      <c r="G17" s="138">
        <f>'Nom. Sic. Sem. 5'!AD17</f>
        <v>0</v>
      </c>
      <c r="H17" s="138" t="e">
        <f t="shared" si="1"/>
        <v>#REF!</v>
      </c>
      <c r="I17" s="49"/>
      <c r="J17" s="118"/>
    </row>
    <row r="18" spans="1:10" ht="18" customHeight="1">
      <c r="A18" s="40">
        <f t="shared" si="0"/>
        <v>12</v>
      </c>
      <c r="B18" s="94" t="s">
        <v>62</v>
      </c>
      <c r="C18" s="138">
        <f>'Nom. Sic. Sem. 1'!AD17</f>
        <v>9030</v>
      </c>
      <c r="D18" s="138">
        <f>'Nom. Sic. Sem. 2'!AD18</f>
        <v>0</v>
      </c>
      <c r="E18" s="138">
        <f>'Nom. Sic. Sem. 3'!AD15</f>
        <v>6180.3</v>
      </c>
      <c r="F18" s="138">
        <f>'Nom. Sic. Sem. 4'!AD18</f>
        <v>6804</v>
      </c>
      <c r="G18" s="138">
        <f>'Nom. Sic. Sem. 5'!AD18</f>
        <v>0</v>
      </c>
      <c r="H18" s="138">
        <f t="shared" si="1"/>
        <v>22014.3</v>
      </c>
      <c r="I18" s="49"/>
      <c r="J18" s="118"/>
    </row>
    <row r="19" spans="1:10" ht="18" customHeight="1">
      <c r="A19" s="40">
        <f t="shared" si="0"/>
        <v>13</v>
      </c>
      <c r="B19" s="94" t="s">
        <v>26</v>
      </c>
      <c r="C19" s="138">
        <f>'Nom. Sic. Sem. 1'!AD18</f>
        <v>0</v>
      </c>
      <c r="D19" s="138">
        <f>'Nom. Sic. Sem. 2'!AD19</f>
        <v>0</v>
      </c>
      <c r="E19" s="138">
        <f>'Nom. Sic. Sem. 3'!AD16</f>
        <v>7350</v>
      </c>
      <c r="F19" s="138">
        <f>'Nom. Sic. Sem. 4'!AD19</f>
        <v>6804</v>
      </c>
      <c r="G19" s="138">
        <f>'Nom. Sic. Sem. 5'!AD19</f>
        <v>0</v>
      </c>
      <c r="H19" s="138">
        <f t="shared" si="1"/>
        <v>14154</v>
      </c>
      <c r="I19" s="49"/>
      <c r="J19" s="118"/>
    </row>
    <row r="20" spans="1:10" ht="18" customHeight="1">
      <c r="A20" s="40">
        <f t="shared" si="0"/>
        <v>14</v>
      </c>
      <c r="B20" s="94" t="s">
        <v>45</v>
      </c>
      <c r="C20" s="138">
        <f>'Nom. Sic. Sem. 1'!AD19</f>
        <v>0</v>
      </c>
      <c r="D20" s="138">
        <f>'Nom. Sic. Sem. 2'!AD20</f>
        <v>0</v>
      </c>
      <c r="E20" s="138">
        <f>'Nom. Sic. Sem. 3'!AD17</f>
        <v>7350</v>
      </c>
      <c r="F20" s="138">
        <f>'Nom. Sic. Sem. 4'!AD20</f>
        <v>5670</v>
      </c>
      <c r="G20" s="138">
        <f>'Nom. Sic. Sem. 5'!AD20</f>
        <v>0</v>
      </c>
      <c r="H20" s="138">
        <f t="shared" si="1"/>
        <v>13020</v>
      </c>
      <c r="I20" s="49"/>
      <c r="J20" s="118"/>
    </row>
    <row r="21" spans="1:10" ht="18" customHeight="1">
      <c r="A21" s="40">
        <f t="shared" si="0"/>
        <v>15</v>
      </c>
      <c r="B21" s="94" t="s">
        <v>57</v>
      </c>
      <c r="C21" s="138">
        <f>'Nom. Sic. Sem. 1'!AD20</f>
        <v>0</v>
      </c>
      <c r="D21" s="138">
        <f>'Nom. Sic. Sem. 2'!AD21</f>
        <v>5670</v>
      </c>
      <c r="E21" s="138">
        <f>'Nom. Sic. Sem. 3'!AD18</f>
        <v>8820</v>
      </c>
      <c r="F21" s="138">
        <f>'Nom. Sic. Sem. 4'!AD21</f>
        <v>5670</v>
      </c>
      <c r="G21" s="138">
        <f>'Nom. Sic. Sem. 5'!AD21</f>
        <v>0</v>
      </c>
      <c r="H21" s="138">
        <f t="shared" si="1"/>
        <v>20160</v>
      </c>
      <c r="I21" s="49"/>
      <c r="J21" s="118"/>
    </row>
    <row r="22" spans="1:10" ht="18" customHeight="1">
      <c r="A22" s="40">
        <f t="shared" si="0"/>
        <v>16</v>
      </c>
      <c r="B22" s="94" t="s">
        <v>73</v>
      </c>
      <c r="C22" s="138">
        <f>'Nom. Sic. Sem. 1'!AD21</f>
        <v>9030</v>
      </c>
      <c r="D22" s="138">
        <f>'Nom. Sic. Sem. 2'!AD22</f>
        <v>6237</v>
      </c>
      <c r="E22" s="138">
        <f>'Nom. Sic. Sem. 3'!AD19</f>
        <v>0</v>
      </c>
      <c r="F22" s="138">
        <f>'Nom. Sic. Sem. 4'!AD22</f>
        <v>6237</v>
      </c>
      <c r="G22" s="138">
        <f>'Nom. Sic. Sem. 5'!AD22</f>
        <v>0</v>
      </c>
      <c r="H22" s="138">
        <f t="shared" si="1"/>
        <v>21504</v>
      </c>
      <c r="I22" s="49"/>
      <c r="J22" s="118"/>
    </row>
    <row r="23" spans="1:10" ht="18" customHeight="1">
      <c r="A23" s="40">
        <f t="shared" si="0"/>
        <v>17</v>
      </c>
      <c r="B23" s="94" t="s">
        <v>56</v>
      </c>
      <c r="C23" s="138">
        <f>'Nom. Sic. Sem. 1'!AD22</f>
        <v>9933</v>
      </c>
      <c r="D23" s="138">
        <f>'Nom. Sic. Sem. 2'!AD23</f>
        <v>6180.3</v>
      </c>
      <c r="E23" s="138">
        <f>'Nom. Sic. Sem. 3'!AD20</f>
        <v>0</v>
      </c>
      <c r="F23" s="138">
        <f>'Nom. Sic. Sem. 4'!AD23</f>
        <v>6180.3</v>
      </c>
      <c r="G23" s="138">
        <f>'Nom. Sic. Sem. 5'!AD23</f>
        <v>0</v>
      </c>
      <c r="H23" s="138">
        <f t="shared" si="1"/>
        <v>22293.599999999999</v>
      </c>
      <c r="I23" s="49"/>
      <c r="J23" s="118"/>
    </row>
    <row r="24" spans="1:10" ht="18" customHeight="1">
      <c r="A24" s="40">
        <f t="shared" si="0"/>
        <v>18</v>
      </c>
      <c r="B24" s="94" t="s">
        <v>43</v>
      </c>
      <c r="C24" s="138">
        <f>'Nom. Sic. Sem. 1'!AD23</f>
        <v>9842.7000000000007</v>
      </c>
      <c r="D24" s="138">
        <f>'Nom. Sic. Sem. 2'!AD24</f>
        <v>4620</v>
      </c>
      <c r="E24" s="138">
        <f>'Nom. Sic. Sem. 3'!AD21</f>
        <v>7350</v>
      </c>
      <c r="F24" s="138">
        <f>'Nom. Sic. Sem. 4'!AD24</f>
        <v>6237</v>
      </c>
      <c r="G24" s="138">
        <f>'Nom. Sic. Sem. 5'!AD24</f>
        <v>0</v>
      </c>
      <c r="H24" s="138">
        <f t="shared" si="1"/>
        <v>28049.7</v>
      </c>
      <c r="I24" s="49"/>
      <c r="J24" s="118"/>
    </row>
    <row r="25" spans="1:10" ht="18" customHeight="1">
      <c r="A25" s="40">
        <f t="shared" si="0"/>
        <v>19</v>
      </c>
      <c r="B25" s="94" t="s">
        <v>77</v>
      </c>
      <c r="C25" s="138">
        <f>'Nom. Sic. Sem. 1'!AD24</f>
        <v>9933</v>
      </c>
      <c r="D25" s="138">
        <f>'Nom. Sic. Sem. 2'!AD25</f>
        <v>5670</v>
      </c>
      <c r="E25" s="138">
        <f>'Nom. Sic. Sem. 3'!AD22</f>
        <v>8085</v>
      </c>
      <c r="F25" s="138">
        <f>'Nom. Sic. Sem. 4'!AD25</f>
        <v>5670</v>
      </c>
      <c r="G25" s="138">
        <f>'Nom. Sic. Sem. 5'!AD25</f>
        <v>0</v>
      </c>
      <c r="H25" s="138">
        <f t="shared" si="1"/>
        <v>29358</v>
      </c>
      <c r="I25" s="49"/>
      <c r="J25" s="118"/>
    </row>
    <row r="26" spans="1:10" ht="18" customHeight="1">
      <c r="A26" s="40">
        <f t="shared" si="0"/>
        <v>20</v>
      </c>
      <c r="B26" s="94" t="s">
        <v>85</v>
      </c>
      <c r="C26" s="138">
        <f>'Nom. Sic. Sem. 1'!AD25</f>
        <v>9030</v>
      </c>
      <c r="D26" s="138">
        <f>'Nom. Sic. Sem. 2'!AD26</f>
        <v>5670</v>
      </c>
      <c r="E26" s="138">
        <f>'Nom. Sic. Sem. 3'!AD23</f>
        <v>8011.5</v>
      </c>
      <c r="F26" s="138">
        <f>'Nom. Sic. Sem. 4'!AD26</f>
        <v>5670</v>
      </c>
      <c r="G26" s="138">
        <f>'Nom. Sic. Sem. 5'!AD26</f>
        <v>0</v>
      </c>
      <c r="H26" s="138">
        <f t="shared" si="1"/>
        <v>28381.5</v>
      </c>
      <c r="I26" s="49"/>
      <c r="J26" s="118"/>
    </row>
    <row r="27" spans="1:10" ht="18" customHeight="1">
      <c r="A27" s="40">
        <f t="shared" si="0"/>
        <v>21</v>
      </c>
      <c r="B27" s="94" t="s">
        <v>39</v>
      </c>
      <c r="C27" s="138">
        <f>'Nom. Sic. Sem. 1'!AD26</f>
        <v>9030</v>
      </c>
      <c r="D27" s="138">
        <f>'Nom. Sic. Sem. 2'!AD27</f>
        <v>6180.3</v>
      </c>
      <c r="E27" s="138">
        <f>'Nom. Sic. Sem. 3'!AD24</f>
        <v>6468</v>
      </c>
      <c r="F27" s="138">
        <f>'Nom. Sic. Sem. 4'!AD27</f>
        <v>6180.3</v>
      </c>
      <c r="G27" s="138">
        <f>'Nom. Sic. Sem. 5'!AD27</f>
        <v>0</v>
      </c>
      <c r="H27" s="138">
        <f t="shared" si="1"/>
        <v>27858.6</v>
      </c>
      <c r="I27" s="49"/>
      <c r="J27" s="118"/>
    </row>
    <row r="28" spans="1:10" ht="18" customHeight="1">
      <c r="A28" s="40">
        <f t="shared" si="0"/>
        <v>22</v>
      </c>
      <c r="B28" s="94" t="s">
        <v>22</v>
      </c>
      <c r="C28" s="138">
        <f>'Nom. Sic. Sem. 1'!AD27</f>
        <v>9842.7000000000007</v>
      </c>
      <c r="D28" s="138">
        <f>'Nom. Sic. Sem. 2'!AD28</f>
        <v>4200</v>
      </c>
      <c r="E28" s="138">
        <f>'Nom. Sic. Sem. 3'!AD25</f>
        <v>7350</v>
      </c>
      <c r="F28" s="138" t="e">
        <f>'Nom. Sic. Sem. 4'!#REF!</f>
        <v>#REF!</v>
      </c>
      <c r="G28" s="138">
        <f>'Nom. Sic. Sem. 5'!AD28</f>
        <v>0</v>
      </c>
      <c r="H28" s="138" t="e">
        <f t="shared" si="1"/>
        <v>#REF!</v>
      </c>
      <c r="I28" s="49"/>
      <c r="J28" s="118"/>
    </row>
    <row r="29" spans="1:10" ht="18" customHeight="1">
      <c r="A29" s="40">
        <f t="shared" si="0"/>
        <v>23</v>
      </c>
      <c r="B29" s="140" t="s">
        <v>41</v>
      </c>
      <c r="C29" s="138" t="e">
        <f>'Nom. Sic. Sem. 1'!#REF!</f>
        <v>#REF!</v>
      </c>
      <c r="D29" s="138">
        <f>'Nom. Sic. Sem. 2'!AD29</f>
        <v>4200</v>
      </c>
      <c r="E29" s="138">
        <f>'Nom. Sic. Sem. 3'!AD26</f>
        <v>7350</v>
      </c>
      <c r="F29" s="138">
        <f>'Nom. Sic. Sem. 4'!AD28</f>
        <v>4200</v>
      </c>
      <c r="G29" s="138">
        <f>'Nom. Sic. Sem. 5'!AD29</f>
        <v>0</v>
      </c>
      <c r="H29" s="138" t="e">
        <f t="shared" si="1"/>
        <v>#REF!</v>
      </c>
      <c r="I29" s="49"/>
      <c r="J29" s="118"/>
    </row>
    <row r="30" spans="1:10" ht="18" customHeight="1">
      <c r="A30" s="40">
        <f t="shared" si="0"/>
        <v>24</v>
      </c>
      <c r="B30" s="94" t="s">
        <v>42</v>
      </c>
      <c r="C30" s="138">
        <f>'Nom. Sic. Sem. 1'!AD28</f>
        <v>4200</v>
      </c>
      <c r="D30" s="138">
        <f>'Nom. Sic. Sem. 2'!AD30</f>
        <v>5670</v>
      </c>
      <c r="E30" s="138">
        <f>'Nom. Sic. Sem. 3'!AD27</f>
        <v>8011.5</v>
      </c>
      <c r="F30" s="138">
        <f>'Nom. Sic. Sem. 4'!AD29</f>
        <v>4200</v>
      </c>
      <c r="G30" s="138">
        <f>'Nom. Sic. Sem. 5'!AD30</f>
        <v>0</v>
      </c>
      <c r="H30" s="138">
        <f t="shared" si="1"/>
        <v>22081.5</v>
      </c>
      <c r="I30" s="49"/>
      <c r="J30" s="118"/>
    </row>
    <row r="31" spans="1:10" ht="18" customHeight="1">
      <c r="A31" s="40">
        <f t="shared" si="0"/>
        <v>25</v>
      </c>
      <c r="B31" s="94" t="s">
        <v>60</v>
      </c>
      <c r="C31" s="138">
        <f>'Nom. Sic. Sem. 1'!AD29</f>
        <v>4200</v>
      </c>
      <c r="D31" s="138">
        <f>'Nom. Sic. Sem. 2'!AD31</f>
        <v>0</v>
      </c>
      <c r="E31" s="138">
        <f>'Nom. Sic. Sem. 3'!AD28</f>
        <v>4200</v>
      </c>
      <c r="F31" s="138">
        <f>'Nom. Sic. Sem. 4'!AD30</f>
        <v>5670</v>
      </c>
      <c r="G31" s="138">
        <f>'Nom. Sic. Sem. 5'!AD31</f>
        <v>0</v>
      </c>
      <c r="H31" s="138">
        <f t="shared" si="1"/>
        <v>14070</v>
      </c>
      <c r="I31" s="49"/>
      <c r="J31" s="118"/>
    </row>
    <row r="32" spans="1:10" ht="18" customHeight="1">
      <c r="A32" s="40">
        <f t="shared" si="0"/>
        <v>26</v>
      </c>
      <c r="B32" s="140" t="s">
        <v>65</v>
      </c>
      <c r="C32" s="138">
        <f>'Nom. Sic. Sem. 1'!AD30</f>
        <v>5670</v>
      </c>
      <c r="D32" s="138">
        <f>'Nom. Sic. Sem. 2'!AD32</f>
        <v>5670</v>
      </c>
      <c r="E32" s="138">
        <f>'Nom. Sic. Sem. 3'!AD29</f>
        <v>4200</v>
      </c>
      <c r="F32" s="138">
        <f>'Nom. Sic. Sem. 4'!AD31</f>
        <v>0</v>
      </c>
      <c r="G32" s="138">
        <f>'Nom. Sic. Sem. 5'!AD32</f>
        <v>0</v>
      </c>
      <c r="H32" s="138">
        <f t="shared" si="1"/>
        <v>15540</v>
      </c>
      <c r="I32" s="49"/>
      <c r="J32" s="118"/>
    </row>
    <row r="33" spans="1:10" ht="18" customHeight="1">
      <c r="A33" s="40">
        <f t="shared" si="0"/>
        <v>27</v>
      </c>
      <c r="B33" s="140" t="s">
        <v>64</v>
      </c>
      <c r="C33" s="138">
        <f>'Nom. Sic. Sem. 1'!AD31</f>
        <v>0</v>
      </c>
      <c r="D33" s="138">
        <f>'Nom. Sic. Sem. 2'!AD33</f>
        <v>6804</v>
      </c>
      <c r="E33" s="138">
        <f>'Nom. Sic. Sem. 3'!AD30</f>
        <v>7350</v>
      </c>
      <c r="F33" s="138">
        <f>'Nom. Sic. Sem. 4'!AD32</f>
        <v>5670</v>
      </c>
      <c r="G33" s="138">
        <f>'Nom. Sic. Sem. 5'!AD33</f>
        <v>0</v>
      </c>
      <c r="H33" s="138">
        <f t="shared" si="1"/>
        <v>19824</v>
      </c>
      <c r="I33" s="49"/>
      <c r="J33" s="118"/>
    </row>
    <row r="34" spans="1:10" ht="18" customHeight="1">
      <c r="A34" s="40">
        <f t="shared" si="0"/>
        <v>28</v>
      </c>
      <c r="B34" s="94" t="s">
        <v>24</v>
      </c>
      <c r="C34" s="138">
        <f>'Nom. Sic. Sem. 1'!AD32</f>
        <v>9030</v>
      </c>
      <c r="D34" s="138">
        <f>'Nom. Sic. Sem. 2'!AD34</f>
        <v>6804</v>
      </c>
      <c r="E34" s="138">
        <f>'Nom. Sic. Sem. 3'!AD31</f>
        <v>0</v>
      </c>
      <c r="F34" s="138">
        <f>'Nom. Sic. Sem. 4'!AD33</f>
        <v>6804</v>
      </c>
      <c r="G34" s="138">
        <f>'Nom. Sic. Sem. 5'!AD34</f>
        <v>0</v>
      </c>
      <c r="H34" s="138">
        <f t="shared" si="1"/>
        <v>22638</v>
      </c>
      <c r="I34" s="49"/>
      <c r="J34" s="118"/>
    </row>
    <row r="35" spans="1:10" ht="18" customHeight="1">
      <c r="A35" s="40">
        <f t="shared" si="0"/>
        <v>29</v>
      </c>
      <c r="B35" s="94" t="s">
        <v>69</v>
      </c>
      <c r="C35" s="138">
        <f>'Nom. Sic. Sem. 1'!AD33</f>
        <v>10836</v>
      </c>
      <c r="D35" s="138">
        <f>'Nom. Sic. Sem. 2'!AD35</f>
        <v>0</v>
      </c>
      <c r="E35" s="138">
        <f>'Nom. Sic. Sem. 3'!AD32</f>
        <v>7350</v>
      </c>
      <c r="F35" s="138">
        <f>'Nom. Sic. Sem. 4'!AD34</f>
        <v>6804</v>
      </c>
      <c r="G35" s="138">
        <f>'Nom. Sic. Sem. 5'!AD35</f>
        <v>0</v>
      </c>
      <c r="H35" s="138">
        <f t="shared" si="1"/>
        <v>24990</v>
      </c>
      <c r="I35" s="49"/>
      <c r="J35" s="118"/>
    </row>
    <row r="36" spans="1:10" ht="18" customHeight="1">
      <c r="A36" s="40">
        <f t="shared" si="0"/>
        <v>30</v>
      </c>
      <c r="B36" s="94" t="s">
        <v>25</v>
      </c>
      <c r="C36" s="138">
        <f>'Nom. Sic. Sem. 1'!AD34</f>
        <v>10836</v>
      </c>
      <c r="D36" s="138">
        <f>'Nom. Sic. Sem. 2'!AD36</f>
        <v>7654.5</v>
      </c>
      <c r="E36" s="138">
        <f>'Nom. Sic. Sem. 3'!AD33</f>
        <v>8820</v>
      </c>
      <c r="F36" s="138">
        <f>'Nom. Sic. Sem. 4'!AD35</f>
        <v>0</v>
      </c>
      <c r="G36" s="138">
        <f>'Nom. Sic. Sem. 5'!AD36</f>
        <v>0</v>
      </c>
      <c r="H36" s="138">
        <f t="shared" si="1"/>
        <v>27310.5</v>
      </c>
      <c r="I36" s="49"/>
      <c r="J36" s="118"/>
    </row>
    <row r="37" spans="1:10" ht="18" customHeight="1">
      <c r="A37" s="40">
        <f t="shared" si="0"/>
        <v>31</v>
      </c>
      <c r="B37" s="94" t="s">
        <v>44</v>
      </c>
      <c r="C37" s="138">
        <f>'Nom. Sic. Sem. 1'!AD35</f>
        <v>8221.5</v>
      </c>
      <c r="D37" s="138">
        <f>'Nom. Sic. Sem. 2'!AD37</f>
        <v>12332.25</v>
      </c>
      <c r="E37" s="138">
        <f>'Nom. Sic. Sem. 3'!AD34</f>
        <v>6804</v>
      </c>
      <c r="F37" s="138">
        <f>'Nom. Sic. Sem. 4'!AD36</f>
        <v>7654.5</v>
      </c>
      <c r="G37" s="138">
        <f>'Nom. Sic. Sem. 5'!AD37</f>
        <v>0</v>
      </c>
      <c r="H37" s="138">
        <f t="shared" si="1"/>
        <v>35012.25</v>
      </c>
      <c r="I37" s="49"/>
      <c r="J37" s="118"/>
    </row>
    <row r="38" spans="1:10" ht="18" customHeight="1">
      <c r="A38" s="40">
        <f t="shared" si="0"/>
        <v>32</v>
      </c>
      <c r="B38" s="94" t="s">
        <v>80</v>
      </c>
      <c r="C38" s="138">
        <f>'Nom. Sic. Sem. 1'!AD36</f>
        <v>12190.5</v>
      </c>
      <c r="D38" s="138">
        <f>'Nom. Sic. Sem. 2'!AD38</f>
        <v>4200</v>
      </c>
      <c r="E38" s="138">
        <f>'Nom. Sic. Sem. 3'!AD35</f>
        <v>0</v>
      </c>
      <c r="F38" s="138" t="e">
        <f>'Nom. Sic. Sem. 4'!#REF!</f>
        <v>#REF!</v>
      </c>
      <c r="G38" s="138">
        <f>'Nom. Sic. Sem. 5'!AD38</f>
        <v>0</v>
      </c>
      <c r="H38" s="138" t="e">
        <f t="shared" si="1"/>
        <v>#REF!</v>
      </c>
      <c r="I38" s="49"/>
      <c r="J38" s="118"/>
    </row>
    <row r="39" spans="1:10" ht="18" customHeight="1">
      <c r="A39" s="40">
        <f t="shared" si="0"/>
        <v>33</v>
      </c>
      <c r="B39" s="94" t="s">
        <v>79</v>
      </c>
      <c r="C39" s="138">
        <f>'Nom. Sic. Sem. 1'!AD37</f>
        <v>15986.25</v>
      </c>
      <c r="D39" s="138">
        <f>'Nom. Sic. Sem. 2'!AD39</f>
        <v>7654.5</v>
      </c>
      <c r="E39" s="138">
        <f>'Nom. Sic. Sem. 3'!AD36</f>
        <v>9922.5</v>
      </c>
      <c r="F39" s="138" t="e">
        <f>'Nom. Sic. Sem. 4'!#REF!</f>
        <v>#REF!</v>
      </c>
      <c r="G39" s="138">
        <f>'Nom. Sic. Sem. 5'!AD39</f>
        <v>0</v>
      </c>
      <c r="H39" s="138" t="e">
        <f t="shared" si="1"/>
        <v>#REF!</v>
      </c>
      <c r="I39" s="49"/>
      <c r="J39" s="118"/>
    </row>
    <row r="40" spans="1:10" ht="18" customHeight="1">
      <c r="A40" s="40">
        <f t="shared" si="0"/>
        <v>34</v>
      </c>
      <c r="B40" s="140" t="s">
        <v>46</v>
      </c>
      <c r="C40" s="138" t="e">
        <f>'Nom. Sic. Sem. 1'!#REF!</f>
        <v>#REF!</v>
      </c>
      <c r="D40" s="138">
        <f>'Nom. Sic. Sem. 2'!AD40</f>
        <v>5670</v>
      </c>
      <c r="E40" s="138">
        <f>'Nom. Sic. Sem. 3'!AD37</f>
        <v>12332.25</v>
      </c>
      <c r="F40" s="138">
        <f>'Nom. Sic. Sem. 4'!AD37</f>
        <v>12332.25</v>
      </c>
      <c r="G40" s="138">
        <f>'Nom. Sic. Sem. 5'!AD40</f>
        <v>0</v>
      </c>
      <c r="H40" s="138" t="e">
        <f t="shared" si="1"/>
        <v>#REF!</v>
      </c>
      <c r="I40" s="49"/>
      <c r="J40" s="118"/>
    </row>
    <row r="41" spans="1:10" ht="18" customHeight="1">
      <c r="A41" s="40">
        <f t="shared" si="0"/>
        <v>35</v>
      </c>
      <c r="B41" s="140" t="s">
        <v>78</v>
      </c>
      <c r="C41" s="138">
        <f>'Nom. Sic. Sem. 1'!AD38</f>
        <v>0</v>
      </c>
      <c r="D41" s="138" t="e">
        <f>'Nom. Sic. Sem. 2'!#REF!</f>
        <v>#REF!</v>
      </c>
      <c r="E41" s="138" t="e">
        <f>'Nom. Sic. Sem. 3'!#REF!</f>
        <v>#REF!</v>
      </c>
      <c r="F41" s="138">
        <f>'Nom. Sic. Sem. 4'!AD38</f>
        <v>0</v>
      </c>
      <c r="G41" s="138" t="e">
        <f>'Nom. Sic. Sem. 5'!#REF!</f>
        <v>#REF!</v>
      </c>
      <c r="H41" s="138" t="e">
        <f t="shared" si="1"/>
        <v>#REF!</v>
      </c>
      <c r="I41" s="49"/>
      <c r="J41" s="118"/>
    </row>
    <row r="42" spans="1:10" ht="18" customHeight="1">
      <c r="A42" s="40">
        <f t="shared" si="0"/>
        <v>36</v>
      </c>
      <c r="B42" s="140" t="s">
        <v>48</v>
      </c>
      <c r="C42" s="138">
        <f>'Nom. Sic. Sem. 1'!AD39</f>
        <v>12190.5</v>
      </c>
      <c r="D42" s="138" t="e">
        <f>'Nom. Sic. Sem. 2'!#REF!</f>
        <v>#REF!</v>
      </c>
      <c r="E42" s="138" t="e">
        <f>'Nom. Sic. Sem. 3'!#REF!</f>
        <v>#REF!</v>
      </c>
      <c r="F42" s="138">
        <f>'Nom. Sic. Sem. 4'!AD39</f>
        <v>7654.5</v>
      </c>
      <c r="G42" s="138" t="e">
        <f>'Nom. Sic. Sem. 5'!#REF!</f>
        <v>#REF!</v>
      </c>
      <c r="H42" s="138" t="e">
        <f t="shared" si="1"/>
        <v>#REF!</v>
      </c>
      <c r="I42" s="49"/>
      <c r="J42" s="118"/>
    </row>
    <row r="43" spans="1:10" ht="18" customHeight="1">
      <c r="A43" s="40"/>
      <c r="B43" s="88" t="s">
        <v>83</v>
      </c>
      <c r="C43" s="138" t="e">
        <f>'Nom. Sic. Sem. 1'!#REF!</f>
        <v>#REF!</v>
      </c>
      <c r="D43" s="138" t="e">
        <f>'Nom. Sic. Sem. 2'!#REF!</f>
        <v>#REF!</v>
      </c>
      <c r="E43" s="138" t="e">
        <f>'Nom. Sic. Sem. 3'!#REF!</f>
        <v>#REF!</v>
      </c>
      <c r="F43" s="138">
        <f>'Nom. Sic. Sem. 4'!AD40</f>
        <v>5175</v>
      </c>
      <c r="G43" s="138" t="e">
        <f>'Nom. Sic. Sem. 5'!#REF!</f>
        <v>#REF!</v>
      </c>
      <c r="H43" s="138" t="e">
        <f t="shared" si="1"/>
        <v>#REF!</v>
      </c>
      <c r="I43" s="49"/>
      <c r="J43" s="118"/>
    </row>
    <row r="44" spans="1:10" ht="18" customHeight="1">
      <c r="A44" s="40"/>
      <c r="B44" s="88" t="s">
        <v>87</v>
      </c>
      <c r="C44" s="138">
        <f>'Nom. Sic. Sem. 1'!AD28</f>
        <v>4200</v>
      </c>
      <c r="D44" s="138">
        <f>'Nom. Sic. Sem. 2'!AD30</f>
        <v>5670</v>
      </c>
      <c r="E44" s="138">
        <f>'Nom. Sic. Sem. 3'!AD27</f>
        <v>8011.5</v>
      </c>
      <c r="F44" s="138">
        <f>'Nom. Sic. Sem. 4'!AD29</f>
        <v>4200</v>
      </c>
      <c r="G44" s="138" t="e">
        <f>'Nom. Sic. Sem. 5'!#REF!</f>
        <v>#REF!</v>
      </c>
      <c r="H44" s="138" t="e">
        <f t="shared" si="1"/>
        <v>#REF!</v>
      </c>
      <c r="I44" s="49"/>
      <c r="J44" s="118"/>
    </row>
    <row r="45" spans="1:10" ht="18" customHeight="1">
      <c r="A45" s="40"/>
      <c r="B45" s="141"/>
      <c r="C45" s="138"/>
      <c r="D45" s="138"/>
      <c r="E45" s="138"/>
      <c r="F45" s="138"/>
      <c r="G45" s="138"/>
      <c r="H45" s="138"/>
      <c r="I45" s="49"/>
      <c r="J45" s="118"/>
    </row>
    <row r="46" spans="1:10" ht="18" customHeight="1">
      <c r="A46" s="40">
        <f>A42+1</f>
        <v>37</v>
      </c>
      <c r="B46" s="141" t="s">
        <v>52</v>
      </c>
      <c r="C46" s="138" t="e">
        <f>'Nom. Sic. Sem. 1'!#REF!</f>
        <v>#REF!</v>
      </c>
      <c r="D46" s="138" t="e">
        <f>'Nom. Sic. Sem. 2'!#REF!</f>
        <v>#REF!</v>
      </c>
      <c r="E46" s="138" t="e">
        <f>'Nom. Sic. Sem. 3'!#REF!</f>
        <v>#REF!</v>
      </c>
      <c r="F46" s="138" t="e">
        <f>'Nom. Sic. Sem. 4'!#REF!</f>
        <v>#REF!</v>
      </c>
      <c r="G46" s="138" t="e">
        <f>'Nom. Sic. Sem. 5'!#REF!</f>
        <v>#REF!</v>
      </c>
      <c r="H46" s="138" t="e">
        <f t="shared" si="1"/>
        <v>#REF!</v>
      </c>
      <c r="I46" s="49"/>
      <c r="J46" s="118"/>
    </row>
    <row r="47" spans="1:10" ht="18" customHeight="1">
      <c r="A47" s="40">
        <f t="shared" si="0"/>
        <v>38</v>
      </c>
      <c r="B47" s="89" t="s">
        <v>33</v>
      </c>
      <c r="C47" s="138" t="e">
        <f>'Nom. Sic. Sem. 1'!#REF!</f>
        <v>#REF!</v>
      </c>
      <c r="D47" s="138" t="e">
        <f>'Nom. Sic. Sem. 2'!#REF!</f>
        <v>#REF!</v>
      </c>
      <c r="E47" s="138" t="e">
        <f>'Nom. Sic. Sem. 3'!#REF!</f>
        <v>#REF!</v>
      </c>
      <c r="F47" s="138" t="e">
        <f>'Nom. Sic. Sem. 4'!#REF!</f>
        <v>#REF!</v>
      </c>
      <c r="G47" s="138" t="e">
        <f>'Nom. Sic. Sem. 5'!#REF!</f>
        <v>#REF!</v>
      </c>
      <c r="H47" s="138" t="e">
        <f>SUM(C47:G47)</f>
        <v>#REF!</v>
      </c>
      <c r="I47" s="49"/>
      <c r="J47" s="118"/>
    </row>
    <row r="48" spans="1:10" ht="18" customHeight="1">
      <c r="A48" s="40">
        <f t="shared" si="0"/>
        <v>39</v>
      </c>
      <c r="B48" s="89" t="s">
        <v>53</v>
      </c>
      <c r="C48" s="138" t="e">
        <f>'Nom. Sic. Sem. 1'!#REF!</f>
        <v>#REF!</v>
      </c>
      <c r="D48" s="138" t="e">
        <f>'Nom. Sic. Sem. 2'!#REF!</f>
        <v>#REF!</v>
      </c>
      <c r="E48" s="138" t="e">
        <f>'Nom. Sic. Sem. 3'!#REF!</f>
        <v>#REF!</v>
      </c>
      <c r="F48" s="138" t="e">
        <f>'Nom. Sic. Sem. 4'!#REF!</f>
        <v>#REF!</v>
      </c>
      <c r="G48" s="138" t="e">
        <f>'Nom. Sic. Sem. 5'!#REF!</f>
        <v>#REF!</v>
      </c>
      <c r="H48" s="138" t="e">
        <f>SUM(C48:G48)</f>
        <v>#REF!</v>
      </c>
      <c r="I48" s="49"/>
      <c r="J48" s="118"/>
    </row>
    <row r="49" spans="1:10" ht="18" customHeight="1">
      <c r="A49" s="40">
        <f t="shared" si="0"/>
        <v>40</v>
      </c>
      <c r="B49" s="89" t="s">
        <v>54</v>
      </c>
      <c r="C49" s="138" t="e">
        <f>'Nom. Sic. Sem. 1'!#REF!</f>
        <v>#REF!</v>
      </c>
      <c r="D49" s="138" t="e">
        <f>'Nom. Sic. Sem. 2'!#REF!</f>
        <v>#REF!</v>
      </c>
      <c r="E49" s="138" t="e">
        <f>'Nom. Sic. Sem. 3'!#REF!</f>
        <v>#REF!</v>
      </c>
      <c r="F49" s="138" t="e">
        <f>'Nom. Sic. Sem. 4'!#REF!</f>
        <v>#REF!</v>
      </c>
      <c r="G49" s="138" t="e">
        <f>'Nom. Sic. Sem. 5'!#REF!</f>
        <v>#REF!</v>
      </c>
      <c r="H49" s="138" t="e">
        <f>SUM(C49:G49)</f>
        <v>#REF!</v>
      </c>
      <c r="I49" s="49"/>
      <c r="J49" s="118"/>
    </row>
    <row r="50" spans="1:10" ht="18" customHeight="1">
      <c r="A50" s="40">
        <f t="shared" si="0"/>
        <v>41</v>
      </c>
      <c r="B50" s="89" t="s">
        <v>34</v>
      </c>
      <c r="C50" s="138" t="e">
        <f>'Nom. Sic. Sem. 1'!#REF!</f>
        <v>#REF!</v>
      </c>
      <c r="D50" s="138" t="e">
        <f>'Nom. Sic. Sem. 2'!#REF!</f>
        <v>#REF!</v>
      </c>
      <c r="E50" s="138" t="e">
        <f>'Nom. Sic. Sem. 3'!#REF!</f>
        <v>#REF!</v>
      </c>
      <c r="F50" s="138" t="e">
        <f>'Nom. Sic. Sem. 4'!#REF!</f>
        <v>#REF!</v>
      </c>
      <c r="G50" s="138" t="e">
        <f>'Nom. Sic. Sem. 5'!#REF!</f>
        <v>#REF!</v>
      </c>
      <c r="H50" s="138" t="e">
        <f>SUM(C50:G50)</f>
        <v>#REF!</v>
      </c>
      <c r="I50" s="49"/>
      <c r="J50" s="118"/>
    </row>
    <row r="51" spans="1:10" ht="18" customHeight="1">
      <c r="A51" s="40"/>
      <c r="B51" s="89"/>
      <c r="C51" s="138"/>
      <c r="D51" s="138"/>
      <c r="E51" s="138"/>
      <c r="F51" s="138"/>
      <c r="G51" s="138"/>
      <c r="H51" s="138"/>
      <c r="I51" s="49"/>
      <c r="J51" s="118"/>
    </row>
    <row r="52" spans="1:10" ht="18" customHeight="1">
      <c r="A52" s="40">
        <f>A50+1</f>
        <v>42</v>
      </c>
      <c r="B52" s="88" t="s">
        <v>55</v>
      </c>
      <c r="C52" s="138" t="e">
        <f>'Nom. Sic. Sem. 1'!#REF!</f>
        <v>#REF!</v>
      </c>
      <c r="D52" s="138" t="e">
        <f>'Nom. Sic. Sem. 2'!#REF!</f>
        <v>#REF!</v>
      </c>
      <c r="E52" s="138" t="e">
        <f>'Nom. Sic. Sem. 3'!#REF!</f>
        <v>#REF!</v>
      </c>
      <c r="F52" s="138" t="e">
        <f>'Nom. Sic. Sem. 4'!#REF!</f>
        <v>#REF!</v>
      </c>
      <c r="G52" s="138" t="e">
        <f>'Nom. Sic. Sem. 5'!#REF!</f>
        <v>#REF!</v>
      </c>
      <c r="H52" s="138" t="e">
        <f t="shared" si="1"/>
        <v>#REF!</v>
      </c>
      <c r="I52" s="49"/>
      <c r="J52" s="118"/>
    </row>
    <row r="53" spans="1:10" ht="18" customHeight="1">
      <c r="A53" s="40">
        <f t="shared" si="0"/>
        <v>43</v>
      </c>
      <c r="B53" s="88" t="s">
        <v>68</v>
      </c>
      <c r="C53" s="138" t="e">
        <f>'Nom. Sic. Sem. 1'!#REF!</f>
        <v>#REF!</v>
      </c>
      <c r="D53" s="138" t="e">
        <f>'Nom. Sic. Sem. 2'!#REF!</f>
        <v>#REF!</v>
      </c>
      <c r="E53" s="138" t="e">
        <f>'Nom. Sic. Sem. 3'!#REF!</f>
        <v>#REF!</v>
      </c>
      <c r="F53" s="138" t="e">
        <f>'Nom. Sic. Sem. 4'!#REF!</f>
        <v>#REF!</v>
      </c>
      <c r="G53" s="138" t="e">
        <f>'Nom. Sic. Sem. 5'!#REF!</f>
        <v>#REF!</v>
      </c>
      <c r="H53" s="138" t="e">
        <f t="shared" ref="H53:H59" si="2">SUM(C53:G53)</f>
        <v>#REF!</v>
      </c>
      <c r="I53" s="49"/>
      <c r="J53" s="118"/>
    </row>
    <row r="54" spans="1:10" ht="18" customHeight="1">
      <c r="A54" s="40">
        <f t="shared" si="0"/>
        <v>44</v>
      </c>
      <c r="B54" s="88" t="s">
        <v>51</v>
      </c>
      <c r="C54" s="138" t="e">
        <f>'Nom. Sic. Sem. 1'!#REF!</f>
        <v>#REF!</v>
      </c>
      <c r="D54" s="138" t="e">
        <f>'Nom. Sic. Sem. 2'!#REF!</f>
        <v>#REF!</v>
      </c>
      <c r="E54" s="138" t="e">
        <f>'Nom. Sic. Sem. 3'!#REF!</f>
        <v>#REF!</v>
      </c>
      <c r="F54" s="138" t="e">
        <f>'Nom. Sic. Sem. 4'!#REF!</f>
        <v>#REF!</v>
      </c>
      <c r="G54" s="138" t="e">
        <f>'Nom. Sic. Sem. 5'!#REF!</f>
        <v>#REF!</v>
      </c>
      <c r="H54" s="138" t="e">
        <f t="shared" si="2"/>
        <v>#REF!</v>
      </c>
      <c r="I54" s="49"/>
      <c r="J54" s="118"/>
    </row>
    <row r="55" spans="1:10" ht="18" customHeight="1">
      <c r="A55" s="40">
        <f t="shared" si="0"/>
        <v>45</v>
      </c>
      <c r="B55" s="88" t="s">
        <v>86</v>
      </c>
      <c r="C55" s="138" t="e">
        <f>'Nom. Sic. Sem. 1'!#REF!</f>
        <v>#REF!</v>
      </c>
      <c r="D55" s="138" t="e">
        <f>'Nom. Sic. Sem. 2'!#REF!</f>
        <v>#REF!</v>
      </c>
      <c r="E55" s="138" t="e">
        <f>'Nom. Sic. Sem. 3'!#REF!</f>
        <v>#REF!</v>
      </c>
      <c r="F55" s="138" t="e">
        <f>'Nom. Sic. Sem. 4'!#REF!</f>
        <v>#REF!</v>
      </c>
      <c r="G55" s="138" t="e">
        <f>'Nom. Sic. Sem. 5'!#REF!</f>
        <v>#REF!</v>
      </c>
      <c r="H55" s="138" t="e">
        <f t="shared" si="2"/>
        <v>#REF!</v>
      </c>
      <c r="I55" s="49"/>
      <c r="J55" s="118"/>
    </row>
    <row r="56" spans="1:10" ht="18" customHeight="1">
      <c r="A56" s="40">
        <f t="shared" si="0"/>
        <v>46</v>
      </c>
      <c r="B56" s="89" t="s">
        <v>23</v>
      </c>
      <c r="C56" s="138" t="e">
        <f>'Nom. Sic. Sem. 1'!#REF!</f>
        <v>#REF!</v>
      </c>
      <c r="D56" s="138" t="e">
        <f>'Nom. Sic. Sem. 2'!#REF!</f>
        <v>#REF!</v>
      </c>
      <c r="E56" s="138" t="e">
        <f>'Nom. Sic. Sem. 3'!#REF!</f>
        <v>#REF!</v>
      </c>
      <c r="F56" s="138" t="e">
        <f>'Nom. Sic. Sem. 4'!#REF!</f>
        <v>#REF!</v>
      </c>
      <c r="G56" s="138" t="e">
        <f>'Nom. Sic. Sem. 5'!#REF!</f>
        <v>#REF!</v>
      </c>
      <c r="H56" s="138" t="e">
        <f t="shared" si="2"/>
        <v>#REF!</v>
      </c>
      <c r="I56" s="49"/>
      <c r="J56" s="118"/>
    </row>
    <row r="57" spans="1:10" ht="18" customHeight="1">
      <c r="A57" s="40">
        <f t="shared" si="0"/>
        <v>47</v>
      </c>
      <c r="B57" s="89" t="s">
        <v>70</v>
      </c>
      <c r="C57" s="138" t="e">
        <f>'Nom. Sic. Sem. 1'!#REF!</f>
        <v>#REF!</v>
      </c>
      <c r="D57" s="138" t="e">
        <f>'Nom. Sic. Sem. 2'!#REF!</f>
        <v>#REF!</v>
      </c>
      <c r="E57" s="138" t="e">
        <f>'Nom. Sic. Sem. 3'!#REF!</f>
        <v>#REF!</v>
      </c>
      <c r="F57" s="138" t="e">
        <f>'Nom. Sic. Sem. 4'!#REF!</f>
        <v>#REF!</v>
      </c>
      <c r="G57" s="138" t="e">
        <f>'Nom. Sic. Sem. 5'!#REF!</f>
        <v>#REF!</v>
      </c>
      <c r="H57" s="138" t="e">
        <f t="shared" si="2"/>
        <v>#REF!</v>
      </c>
      <c r="I57" s="49"/>
      <c r="J57" s="118"/>
    </row>
    <row r="58" spans="1:10" ht="18" customHeight="1">
      <c r="A58" s="40">
        <f t="shared" si="0"/>
        <v>48</v>
      </c>
      <c r="B58" s="89" t="s">
        <v>28</v>
      </c>
      <c r="C58" s="138" t="e">
        <f>'Nom. Sic. Sem. 1'!#REF!</f>
        <v>#REF!</v>
      </c>
      <c r="D58" s="138" t="e">
        <f>'Nom. Sic. Sem. 2'!#REF!</f>
        <v>#REF!</v>
      </c>
      <c r="E58" s="138" t="e">
        <f>'Nom. Sic. Sem. 3'!#REF!</f>
        <v>#REF!</v>
      </c>
      <c r="F58" s="138" t="e">
        <f>'Nom. Sic. Sem. 4'!#REF!</f>
        <v>#REF!</v>
      </c>
      <c r="G58" s="138" t="e">
        <f>'Nom. Sic. Sem. 5'!#REF!</f>
        <v>#REF!</v>
      </c>
      <c r="H58" s="138" t="e">
        <f t="shared" si="2"/>
        <v>#REF!</v>
      </c>
      <c r="I58" s="49"/>
      <c r="J58" s="118"/>
    </row>
    <row r="59" spans="1:10" ht="18" customHeight="1">
      <c r="A59" s="40">
        <f t="shared" si="0"/>
        <v>49</v>
      </c>
      <c r="B59" s="90" t="s">
        <v>27</v>
      </c>
      <c r="C59" s="138" t="e">
        <f>'Nom. Sic. Sem. 1'!#REF!</f>
        <v>#REF!</v>
      </c>
      <c r="D59" s="138" t="e">
        <f>'Nom. Sic. Sem. 2'!#REF!</f>
        <v>#REF!</v>
      </c>
      <c r="E59" s="138" t="e">
        <f>'Nom. Sic. Sem. 3'!#REF!</f>
        <v>#REF!</v>
      </c>
      <c r="F59" s="138" t="e">
        <f>'Nom. Sic. Sem. 4'!#REF!</f>
        <v>#REF!</v>
      </c>
      <c r="G59" s="138" t="e">
        <f>'Nom. Sic. Sem. 5'!#REF!</f>
        <v>#REF!</v>
      </c>
      <c r="H59" s="138" t="e">
        <f t="shared" si="2"/>
        <v>#REF!</v>
      </c>
      <c r="I59" s="49"/>
      <c r="J59" s="118"/>
    </row>
    <row r="60" spans="1:10" ht="18" customHeight="1">
      <c r="A60" s="40"/>
      <c r="B60" s="90"/>
      <c r="C60" s="138"/>
      <c r="D60" s="138"/>
      <c r="E60" s="138"/>
      <c r="F60" s="138"/>
      <c r="G60" s="138"/>
      <c r="H60" s="138"/>
      <c r="I60" s="49"/>
      <c r="J60" s="118"/>
    </row>
    <row r="61" spans="1:10" ht="18" customHeight="1">
      <c r="A61" s="40">
        <f>A59+1</f>
        <v>50</v>
      </c>
      <c r="B61" s="88" t="s">
        <v>71</v>
      </c>
      <c r="C61" s="138" t="e">
        <f>'Nom. Sic. Sem. 1'!#REF!</f>
        <v>#REF!</v>
      </c>
      <c r="D61" s="138">
        <f>'Nom. Sic. Sem. 2'!AD48</f>
        <v>0</v>
      </c>
      <c r="E61" s="138">
        <f>'Nom. Sic. Sem. 3'!AD48</f>
        <v>0</v>
      </c>
      <c r="F61" s="138">
        <f>'Nom. Sic. Sem. 4'!AD44</f>
        <v>14829.22</v>
      </c>
      <c r="G61" s="138">
        <f>'Nom. Sic. Sem. 5'!AD46</f>
        <v>0</v>
      </c>
      <c r="H61" s="138" t="e">
        <f t="shared" si="1"/>
        <v>#REF!</v>
      </c>
      <c r="I61" s="49"/>
      <c r="J61" s="118"/>
    </row>
    <row r="62" spans="1:10" ht="18" customHeight="1">
      <c r="A62" s="40">
        <f t="shared" si="0"/>
        <v>51</v>
      </c>
      <c r="B62" s="88" t="s">
        <v>36</v>
      </c>
      <c r="C62" s="138">
        <f>'Nom. Sic. Sem. 1'!AD46</f>
        <v>0</v>
      </c>
      <c r="D62" s="138">
        <f>'Nom. Sic. Sem. 2'!AD49</f>
        <v>6237</v>
      </c>
      <c r="E62" s="138">
        <f>'Nom. Sic. Sem. 3'!AD49</f>
        <v>8085</v>
      </c>
      <c r="F62" s="138">
        <f>'Nom. Sic. Sem. 4'!AD45</f>
        <v>6237</v>
      </c>
      <c r="G62" s="138">
        <f>'Nom. Sic. Sem. 5'!AD47</f>
        <v>0</v>
      </c>
      <c r="H62" s="138">
        <f>SUM(C62:G62)</f>
        <v>20559</v>
      </c>
      <c r="I62" s="49"/>
      <c r="J62" s="118"/>
    </row>
    <row r="63" spans="1:10" ht="18" customHeight="1">
      <c r="A63" s="40">
        <f t="shared" si="0"/>
        <v>52</v>
      </c>
      <c r="B63" s="88" t="s">
        <v>103</v>
      </c>
      <c r="C63" s="138">
        <f>'Nom. Sic. Sem. 1'!AD47</f>
        <v>9933</v>
      </c>
      <c r="D63" s="138">
        <f>'Nom. Sic. Sem. 2'!AD50</f>
        <v>14823.06</v>
      </c>
      <c r="E63" s="138">
        <f>'Nom. Sic. Sem. 3'!AD50</f>
        <v>14823.06</v>
      </c>
      <c r="F63" s="138">
        <f>'Nom. Sic. Sem. 4'!AD46</f>
        <v>14823.06</v>
      </c>
      <c r="G63" s="138">
        <f>'Nom. Sic. Sem. 5'!AD48</f>
        <v>0</v>
      </c>
      <c r="H63" s="138">
        <f>SUM(C63:G63)</f>
        <v>54402.179999999993</v>
      </c>
      <c r="I63" s="49"/>
      <c r="J63" s="118"/>
    </row>
    <row r="64" spans="1:10" ht="18" customHeight="1">
      <c r="A64" s="40">
        <f t="shared" si="0"/>
        <v>53</v>
      </c>
      <c r="B64" s="88" t="s">
        <v>82</v>
      </c>
      <c r="C64" s="138" t="e">
        <f>'Nom. Sic. Sem. 1'!#REF!</f>
        <v>#REF!</v>
      </c>
      <c r="D64" s="138" t="e">
        <f>'Nom. Sic. Sem. 2'!#REF!</f>
        <v>#REF!</v>
      </c>
      <c r="E64" s="138" t="e">
        <f>'Nom. Sic. Sem. 3'!#REF!</f>
        <v>#REF!</v>
      </c>
      <c r="F64" s="138" t="e">
        <f>'Nom. Sic. Sem. 4'!#REF!</f>
        <v>#REF!</v>
      </c>
      <c r="G64" s="138" t="e">
        <f>'Nom. Sic. Sem. 5'!#REF!</f>
        <v>#REF!</v>
      </c>
      <c r="H64" s="138" t="e">
        <f>SUM(C64:G64)</f>
        <v>#REF!</v>
      </c>
      <c r="I64" s="49"/>
      <c r="J64" s="118"/>
    </row>
    <row r="65" spans="1:10" ht="18" customHeight="1">
      <c r="A65" s="40">
        <f t="shared" si="0"/>
        <v>54</v>
      </c>
      <c r="B65" s="88" t="s">
        <v>154</v>
      </c>
      <c r="C65" s="138">
        <f>'Nom. Sic. Sem. 1'!AD48</f>
        <v>24705.1</v>
      </c>
      <c r="D65" s="138" t="e">
        <f>'Nom. Sic. Sem. 2'!#REF!</f>
        <v>#REF!</v>
      </c>
      <c r="E65" s="138" t="e">
        <f>'Nom. Sic. Sem. 3'!#REF!</f>
        <v>#REF!</v>
      </c>
      <c r="F65" s="138" t="e">
        <f>'Nom. Sic. Sem. 4'!#REF!</f>
        <v>#REF!</v>
      </c>
      <c r="G65" s="138" t="e">
        <f>'Nom. Sic. Sem. 5'!#REF!</f>
        <v>#REF!</v>
      </c>
      <c r="H65" s="138" t="e">
        <f>SUM(C65:G65)</f>
        <v>#REF!</v>
      </c>
      <c r="I65" s="49"/>
      <c r="J65" s="118"/>
    </row>
    <row r="66" spans="1:10" ht="18" customHeight="1">
      <c r="A66" s="40"/>
      <c r="B66" s="92"/>
      <c r="C66" s="47"/>
      <c r="D66" s="47"/>
      <c r="E66" s="47"/>
      <c r="F66" s="47"/>
      <c r="G66" s="47"/>
      <c r="H66" s="47"/>
      <c r="I66" s="49"/>
      <c r="J66" s="118"/>
    </row>
    <row r="67" spans="1:10" ht="18" customHeight="1">
      <c r="A67" s="40">
        <f>A65+1</f>
        <v>55</v>
      </c>
      <c r="B67" s="119" t="s">
        <v>160</v>
      </c>
      <c r="C67" s="47">
        <f>'Nom. Sic. Sem. 1'!AD53</f>
        <v>12190.5</v>
      </c>
      <c r="D67" s="47">
        <f>'Nom. Sic. Sem. 2'!AD57</f>
        <v>7654.5</v>
      </c>
      <c r="E67" s="47">
        <f>'Nom. Sic. Sem. 3'!AD61</f>
        <v>7654.5</v>
      </c>
      <c r="F67" s="47">
        <f>'Nom. Sic. Sem. 4'!AD52</f>
        <v>7654.5</v>
      </c>
      <c r="G67" s="47">
        <f>'Nom. Sic. Sem. 5'!AD59</f>
        <v>0</v>
      </c>
      <c r="H67" s="47">
        <f>SUM(C67:G67)</f>
        <v>35154</v>
      </c>
      <c r="I67" s="49"/>
      <c r="J67" s="118"/>
    </row>
    <row r="68" spans="1:10" ht="18" customHeight="1">
      <c r="A68" s="40">
        <f t="shared" si="0"/>
        <v>56</v>
      </c>
      <c r="B68" s="119" t="s">
        <v>163</v>
      </c>
      <c r="C68" s="47" t="e">
        <f>'Nom. Sic. Sem. 1'!#REF!</f>
        <v>#REF!</v>
      </c>
      <c r="D68" s="47">
        <f>'Nom. Sic. Sem. 2'!AD58</f>
        <v>5670</v>
      </c>
      <c r="E68" s="47" t="e">
        <f>'Nom. Sic. Sem. 3'!#REF!</f>
        <v>#REF!</v>
      </c>
      <c r="F68" s="47">
        <f>'Nom. Sic. Sem. 4'!AD53</f>
        <v>5670</v>
      </c>
      <c r="G68" s="47" t="e">
        <f>'Nom. Sic. Sem. 5'!#REF!</f>
        <v>#REF!</v>
      </c>
      <c r="H68" s="47" t="e">
        <f t="shared" ref="H68:H102" si="3">SUM(C68:G68)</f>
        <v>#REF!</v>
      </c>
      <c r="I68" s="49"/>
      <c r="J68" s="118"/>
    </row>
    <row r="69" spans="1:10" ht="18" customHeight="1">
      <c r="A69" s="40">
        <f t="shared" si="0"/>
        <v>57</v>
      </c>
      <c r="B69" s="119" t="s">
        <v>165</v>
      </c>
      <c r="C69" s="47" t="e">
        <f>'Nom. Sic. Sem. 1'!#REF!</f>
        <v>#REF!</v>
      </c>
      <c r="D69" s="47">
        <f>'Nom. Sic. Sem. 2'!AD59</f>
        <v>4200</v>
      </c>
      <c r="E69" s="47">
        <f>'Nom. Sic. Sem. 3'!AD62</f>
        <v>7350</v>
      </c>
      <c r="F69" s="47">
        <f>'Nom. Sic. Sem. 4'!AD54</f>
        <v>4200</v>
      </c>
      <c r="G69" s="47">
        <f>'Nom. Sic. Sem. 5'!AD60</f>
        <v>0</v>
      </c>
      <c r="H69" s="47" t="e">
        <f t="shared" si="3"/>
        <v>#REF!</v>
      </c>
      <c r="I69" s="49"/>
      <c r="J69" s="118"/>
    </row>
    <row r="70" spans="1:10" ht="18" customHeight="1">
      <c r="A70" s="40">
        <f t="shared" si="0"/>
        <v>58</v>
      </c>
      <c r="B70" s="119" t="s">
        <v>166</v>
      </c>
      <c r="C70" s="47" t="e">
        <f>'Nom. Sic. Sem. 1'!#REF!</f>
        <v>#REF!</v>
      </c>
      <c r="D70" s="47" t="e">
        <f>'Nom. Sic. Sem. 2'!#REF!</f>
        <v>#REF!</v>
      </c>
      <c r="E70" s="47" t="e">
        <f>'Nom. Sic. Sem. 3'!#REF!</f>
        <v>#REF!</v>
      </c>
      <c r="F70" s="47" t="e">
        <f>'Nom. Sic. Sem. 4'!#REF!</f>
        <v>#REF!</v>
      </c>
      <c r="G70" s="47">
        <f>'Nom. Sic. Sem. 5'!AD61</f>
        <v>0</v>
      </c>
      <c r="H70" s="47" t="e">
        <f t="shared" si="3"/>
        <v>#REF!</v>
      </c>
      <c r="I70" s="49"/>
      <c r="J70" s="118"/>
    </row>
    <row r="71" spans="1:10" ht="18" customHeight="1">
      <c r="A71" s="40">
        <f t="shared" si="0"/>
        <v>59</v>
      </c>
      <c r="B71" s="119" t="s">
        <v>167</v>
      </c>
      <c r="C71" s="47" t="e">
        <f>'Nom. Sic. Sem. 1'!#REF!</f>
        <v>#REF!</v>
      </c>
      <c r="D71" s="47">
        <f>'Nom. Sic. Sem. 2'!AD60</f>
        <v>4200</v>
      </c>
      <c r="E71" s="47">
        <f>'Nom. Sic. Sem. 3'!AD63</f>
        <v>4200</v>
      </c>
      <c r="F71" s="47" t="e">
        <f>'Nom. Sic. Sem. 4'!#REF!</f>
        <v>#REF!</v>
      </c>
      <c r="G71" s="47">
        <f>'Nom. Sic. Sem. 5'!AD62</f>
        <v>0</v>
      </c>
      <c r="H71" s="47" t="e">
        <f t="shared" si="3"/>
        <v>#REF!</v>
      </c>
      <c r="I71" s="49"/>
      <c r="J71" s="118"/>
    </row>
    <row r="72" spans="1:10" ht="18" customHeight="1">
      <c r="A72" s="40">
        <f t="shared" si="0"/>
        <v>60</v>
      </c>
      <c r="B72" s="119" t="s">
        <v>169</v>
      </c>
      <c r="C72" s="47" t="e">
        <f>'Nom. Sic. Sem. 1'!#REF!</f>
        <v>#REF!</v>
      </c>
      <c r="D72" s="47">
        <f>'Nom. Sic. Sem. 2'!AD61</f>
        <v>4200</v>
      </c>
      <c r="E72" s="47">
        <f>'Nom. Sic. Sem. 3'!AD64</f>
        <v>5670</v>
      </c>
      <c r="F72" s="47">
        <f>'Nom. Sic. Sem. 4'!AD55</f>
        <v>5670</v>
      </c>
      <c r="G72" s="47">
        <f>'Nom. Sic. Sem. 5'!AD63</f>
        <v>0</v>
      </c>
      <c r="H72" s="47" t="e">
        <f t="shared" si="3"/>
        <v>#REF!</v>
      </c>
      <c r="I72" s="49"/>
      <c r="J72" s="118"/>
    </row>
    <row r="73" spans="1:10" ht="18" customHeight="1">
      <c r="A73" s="40">
        <f t="shared" si="0"/>
        <v>61</v>
      </c>
      <c r="B73" s="119" t="s">
        <v>168</v>
      </c>
      <c r="C73" s="47" t="e">
        <f>'Nom. Sic. Sem. 1'!#REF!</f>
        <v>#REF!</v>
      </c>
      <c r="D73" s="47">
        <f>'Nom. Sic. Sem. 2'!AD62</f>
        <v>4200</v>
      </c>
      <c r="E73" s="47">
        <f>'Nom. Sic. Sem. 3'!AD65</f>
        <v>4200</v>
      </c>
      <c r="F73" s="47">
        <f>'Nom. Sic. Sem. 4'!AD56</f>
        <v>5670</v>
      </c>
      <c r="G73" s="47">
        <f>'Nom. Sic. Sem. 5'!AD64</f>
        <v>0</v>
      </c>
      <c r="H73" s="47" t="e">
        <f t="shared" si="3"/>
        <v>#REF!</v>
      </c>
      <c r="I73" s="49"/>
      <c r="J73" s="118"/>
    </row>
    <row r="74" spans="1:10" ht="18" customHeight="1">
      <c r="A74" s="40">
        <f t="shared" si="0"/>
        <v>62</v>
      </c>
      <c r="B74" s="119" t="s">
        <v>170</v>
      </c>
      <c r="C74" s="47" t="e">
        <f>'Nom. Sic. Sem. 1'!#REF!</f>
        <v>#REF!</v>
      </c>
      <c r="D74" s="47" t="e">
        <f>'Nom. Sic. Sem. 2'!#REF!</f>
        <v>#REF!</v>
      </c>
      <c r="E74" s="47" t="e">
        <f>'Nom. Sic. Sem. 3'!#REF!</f>
        <v>#REF!</v>
      </c>
      <c r="F74" s="47" t="e">
        <f>'Nom. Sic. Sem. 4'!#REF!</f>
        <v>#REF!</v>
      </c>
      <c r="G74" s="47">
        <f>'Nom. Sic. Sem. 5'!AD65</f>
        <v>0</v>
      </c>
      <c r="H74" s="47" t="e">
        <f t="shared" si="3"/>
        <v>#REF!</v>
      </c>
      <c r="I74" s="49"/>
      <c r="J74" s="118"/>
    </row>
    <row r="75" spans="1:10" ht="18" customHeight="1">
      <c r="A75" s="40">
        <f t="shared" si="0"/>
        <v>63</v>
      </c>
      <c r="B75" s="119" t="s">
        <v>172</v>
      </c>
      <c r="C75" s="47" t="e">
        <f>'Nom. Sic. Sem. 1'!#REF!</f>
        <v>#REF!</v>
      </c>
      <c r="D75" s="47" t="e">
        <f>'Nom. Sic. Sem. 2'!#REF!</f>
        <v>#REF!</v>
      </c>
      <c r="E75" s="47">
        <f>'Nom. Sic. Sem. 3'!AD67</f>
        <v>9870</v>
      </c>
      <c r="F75" s="47">
        <f>'Nom. Sic. Sem. 4'!AD57</f>
        <v>5670</v>
      </c>
      <c r="G75" s="47" t="e">
        <f>'Nom. Sic. Sem. 5'!#REF!</f>
        <v>#REF!</v>
      </c>
      <c r="H75" s="47" t="e">
        <f t="shared" si="3"/>
        <v>#REF!</v>
      </c>
      <c r="I75" s="49"/>
      <c r="J75" s="118"/>
    </row>
    <row r="76" spans="1:10" ht="18" customHeight="1">
      <c r="A76" s="40">
        <f t="shared" si="0"/>
        <v>64</v>
      </c>
      <c r="B76" s="119" t="s">
        <v>173</v>
      </c>
      <c r="C76" s="47" t="e">
        <f>'Nom. Sic. Sem. 1'!#REF!</f>
        <v>#REF!</v>
      </c>
      <c r="D76" s="47" t="e">
        <f>'Nom. Sic. Sem. 2'!#REF!</f>
        <v>#REF!</v>
      </c>
      <c r="E76" s="47" t="e">
        <f>'Nom. Sic. Sem. 3'!#REF!</f>
        <v>#REF!</v>
      </c>
      <c r="F76" s="47" t="e">
        <f>'Nom. Sic. Sem. 4'!#REF!</f>
        <v>#REF!</v>
      </c>
      <c r="G76" s="47" t="e">
        <f>'Nom. Sic. Sem. 5'!#REF!</f>
        <v>#REF!</v>
      </c>
      <c r="H76" s="47" t="e">
        <f t="shared" si="3"/>
        <v>#REF!</v>
      </c>
      <c r="I76" s="49"/>
      <c r="J76" s="118"/>
    </row>
    <row r="77" spans="1:10" ht="18" customHeight="1">
      <c r="A77" s="40">
        <f t="shared" si="0"/>
        <v>65</v>
      </c>
      <c r="B77" s="119" t="s">
        <v>174</v>
      </c>
      <c r="C77" s="47">
        <f>'Nom. Sic. Sem. 1'!AD54</f>
        <v>9030</v>
      </c>
      <c r="D77" s="47" t="e">
        <f>'Nom. Sic. Sem. 2'!#REF!</f>
        <v>#REF!</v>
      </c>
      <c r="E77" s="47" t="e">
        <f>'Nom. Sic. Sem. 3'!#REF!</f>
        <v>#REF!</v>
      </c>
      <c r="F77" s="47" t="e">
        <f>'Nom. Sic. Sem. 4'!#REF!</f>
        <v>#REF!</v>
      </c>
      <c r="G77" s="47" t="e">
        <f>'Nom. Sic. Sem. 5'!#REF!</f>
        <v>#REF!</v>
      </c>
      <c r="H77" s="47" t="e">
        <f t="shared" si="3"/>
        <v>#REF!</v>
      </c>
      <c r="I77" s="49"/>
      <c r="J77" s="118"/>
    </row>
    <row r="78" spans="1:10" ht="18" customHeight="1">
      <c r="A78" s="40">
        <f t="shared" ref="A78:A103" si="4">A77+1</f>
        <v>66</v>
      </c>
      <c r="B78" s="119" t="s">
        <v>175</v>
      </c>
      <c r="C78" s="47" t="e">
        <f>'Nom. Sic. Sem. 1'!#REF!</f>
        <v>#REF!</v>
      </c>
      <c r="D78" s="47" t="e">
        <f>'Nom. Sic. Sem. 2'!#REF!</f>
        <v>#REF!</v>
      </c>
      <c r="E78" s="47" t="e">
        <f>'Nom. Sic. Sem. 3'!#REF!</f>
        <v>#REF!</v>
      </c>
      <c r="F78" s="47" t="e">
        <f>'Nom. Sic. Sem. 4'!#REF!</f>
        <v>#REF!</v>
      </c>
      <c r="G78" s="47" t="e">
        <f>'Nom. Sic. Sem. 5'!#REF!</f>
        <v>#REF!</v>
      </c>
      <c r="H78" s="47" t="e">
        <f t="shared" si="3"/>
        <v>#REF!</v>
      </c>
      <c r="I78" s="49"/>
      <c r="J78" s="118"/>
    </row>
    <row r="79" spans="1:10" ht="18" customHeight="1">
      <c r="A79" s="40">
        <f t="shared" si="4"/>
        <v>67</v>
      </c>
      <c r="B79" s="119" t="s">
        <v>181</v>
      </c>
      <c r="C79" s="47" t="e">
        <f>'Nom. Sic. Sem. 1'!#REF!</f>
        <v>#REF!</v>
      </c>
      <c r="D79" s="47" t="e">
        <f>'Nom. Sic. Sem. 2'!#REF!</f>
        <v>#REF!</v>
      </c>
      <c r="E79" s="47" t="e">
        <f>'Nom. Sic. Sem. 3'!#REF!</f>
        <v>#REF!</v>
      </c>
      <c r="F79" s="47" t="e">
        <f>'Nom. Sic. Sem. 4'!#REF!</f>
        <v>#REF!</v>
      </c>
      <c r="G79" s="47" t="e">
        <f>'Nom. Sic. Sem. 5'!#REF!</f>
        <v>#REF!</v>
      </c>
      <c r="H79" s="47" t="e">
        <f t="shared" si="3"/>
        <v>#REF!</v>
      </c>
      <c r="I79" s="49"/>
      <c r="J79" s="118"/>
    </row>
    <row r="80" spans="1:10" ht="18" customHeight="1">
      <c r="A80" s="40">
        <f t="shared" si="4"/>
        <v>68</v>
      </c>
      <c r="B80" s="119" t="s">
        <v>182</v>
      </c>
      <c r="C80" s="47" t="e">
        <f>'Nom. Sic. Sem. 1'!#REF!</f>
        <v>#REF!</v>
      </c>
      <c r="D80" s="47" t="e">
        <f>'Nom. Sic. Sem. 2'!#REF!</f>
        <v>#REF!</v>
      </c>
      <c r="E80" s="47" t="e">
        <f>'Nom. Sic. Sem. 3'!#REF!</f>
        <v>#REF!</v>
      </c>
      <c r="F80" s="47" t="e">
        <f>'Nom. Sic. Sem. 4'!#REF!</f>
        <v>#REF!</v>
      </c>
      <c r="G80" s="47" t="e">
        <f>'Nom. Sic. Sem. 5'!#REF!</f>
        <v>#REF!</v>
      </c>
      <c r="H80" s="47" t="e">
        <f t="shared" si="3"/>
        <v>#REF!</v>
      </c>
      <c r="I80" s="49"/>
      <c r="J80" s="118"/>
    </row>
    <row r="81" spans="1:10" ht="18" customHeight="1">
      <c r="A81" s="40">
        <f t="shared" si="4"/>
        <v>69</v>
      </c>
      <c r="B81" s="119" t="s">
        <v>183</v>
      </c>
      <c r="C81" s="47">
        <f>'Nom. Sic. Sem. 1'!AD55</f>
        <v>6000</v>
      </c>
      <c r="D81" s="47" t="e">
        <f>'Nom. Sic. Sem. 2'!#REF!</f>
        <v>#REF!</v>
      </c>
      <c r="E81" s="47" t="e">
        <f>'Nom. Sic. Sem. 3'!#REF!</f>
        <v>#REF!</v>
      </c>
      <c r="F81" s="47" t="e">
        <f>'Nom. Sic. Sem. 4'!#REF!</f>
        <v>#REF!</v>
      </c>
      <c r="G81" s="47" t="e">
        <f>'Nom. Sic. Sem. 5'!#REF!</f>
        <v>#REF!</v>
      </c>
      <c r="H81" s="47" t="e">
        <f t="shared" si="3"/>
        <v>#REF!</v>
      </c>
      <c r="I81" s="49"/>
      <c r="J81" s="118"/>
    </row>
    <row r="82" spans="1:10" ht="18" customHeight="1">
      <c r="A82" s="40">
        <f t="shared" si="4"/>
        <v>70</v>
      </c>
      <c r="B82" s="119" t="s">
        <v>197</v>
      </c>
      <c r="C82" s="47" t="e">
        <f>'Nom. Sic. Sem. 1'!#REF!</f>
        <v>#REF!</v>
      </c>
      <c r="D82" s="47" t="e">
        <f>'Nom. Sic. Sem. 2'!#REF!</f>
        <v>#REF!</v>
      </c>
      <c r="E82" s="47" t="e">
        <f>'Nom. Sic. Sem. 3'!#REF!</f>
        <v>#REF!</v>
      </c>
      <c r="F82" s="47" t="e">
        <f>'Nom. Sic. Sem. 4'!#REF!</f>
        <v>#REF!</v>
      </c>
      <c r="G82" s="47" t="e">
        <f>'Nom. Sic. Sem. 5'!#REF!</f>
        <v>#REF!</v>
      </c>
      <c r="H82" s="47" t="e">
        <f t="shared" si="3"/>
        <v>#REF!</v>
      </c>
      <c r="I82" s="49"/>
      <c r="J82" s="118"/>
    </row>
    <row r="83" spans="1:10" ht="18" customHeight="1">
      <c r="A83" s="40">
        <f t="shared" si="4"/>
        <v>71</v>
      </c>
      <c r="B83" s="119" t="s">
        <v>186</v>
      </c>
      <c r="C83" s="47">
        <f>'Nom. Sic. Sem. 1'!AD56</f>
        <v>8190</v>
      </c>
      <c r="D83" s="47" t="e">
        <f>'Nom. Sic. Sem. 2'!#REF!</f>
        <v>#REF!</v>
      </c>
      <c r="E83" s="47" t="e">
        <f>'Nom. Sic. Sem. 3'!#REF!</f>
        <v>#REF!</v>
      </c>
      <c r="F83" s="47" t="e">
        <f>'Nom. Sic. Sem. 4'!#REF!</f>
        <v>#REF!</v>
      </c>
      <c r="G83" s="47" t="e">
        <f>'Nom. Sic. Sem. 5'!#REF!</f>
        <v>#REF!</v>
      </c>
      <c r="H83" s="47" t="e">
        <f t="shared" si="3"/>
        <v>#REF!</v>
      </c>
      <c r="I83" s="49"/>
      <c r="J83" s="118"/>
    </row>
    <row r="84" spans="1:10" ht="18" customHeight="1">
      <c r="A84" s="40">
        <f t="shared" si="4"/>
        <v>72</v>
      </c>
      <c r="B84" s="119" t="s">
        <v>187</v>
      </c>
      <c r="C84" s="47">
        <f>'Nom. Sic. Sem. 1'!AD57</f>
        <v>8190</v>
      </c>
      <c r="D84" s="47" t="e">
        <f>'Nom. Sic. Sem. 2'!#REF!</f>
        <v>#REF!</v>
      </c>
      <c r="E84" s="47" t="e">
        <f>'Nom. Sic. Sem. 3'!#REF!</f>
        <v>#REF!</v>
      </c>
      <c r="F84" s="47" t="e">
        <f>'Nom. Sic. Sem. 4'!#REF!</f>
        <v>#REF!</v>
      </c>
      <c r="G84" s="47" t="e">
        <f>'Nom. Sic. Sem. 5'!#REF!</f>
        <v>#REF!</v>
      </c>
      <c r="H84" s="47" t="e">
        <f t="shared" si="3"/>
        <v>#REF!</v>
      </c>
      <c r="I84" s="49"/>
      <c r="J84" s="118"/>
    </row>
    <row r="85" spans="1:10" ht="18" customHeight="1">
      <c r="A85" s="40">
        <f t="shared" si="4"/>
        <v>73</v>
      </c>
      <c r="B85" s="119" t="s">
        <v>188</v>
      </c>
      <c r="C85" s="47" t="e">
        <f>'Nom. Sic. Sem. 1'!#REF!</f>
        <v>#REF!</v>
      </c>
      <c r="D85" s="47" t="e">
        <f>'Nom. Sic. Sem. 2'!#REF!</f>
        <v>#REF!</v>
      </c>
      <c r="E85" s="47" t="e">
        <f>'Nom. Sic. Sem. 3'!#REF!</f>
        <v>#REF!</v>
      </c>
      <c r="F85" s="47" t="e">
        <f>'Nom. Sic. Sem. 4'!#REF!</f>
        <v>#REF!</v>
      </c>
      <c r="G85" s="47" t="e">
        <f>'Nom. Sic. Sem. 5'!#REF!</f>
        <v>#REF!</v>
      </c>
      <c r="H85" s="47" t="e">
        <f t="shared" si="3"/>
        <v>#REF!</v>
      </c>
      <c r="I85" s="49"/>
      <c r="J85" s="118"/>
    </row>
    <row r="86" spans="1:10" ht="18" customHeight="1">
      <c r="A86" s="40">
        <f t="shared" si="4"/>
        <v>74</v>
      </c>
      <c r="B86" s="119" t="s">
        <v>189</v>
      </c>
      <c r="C86" s="47" t="e">
        <f>'Nom. Sic. Sem. 1'!#REF!</f>
        <v>#REF!</v>
      </c>
      <c r="D86" s="47" t="e">
        <f>'Nom. Sic. Sem. 2'!#REF!</f>
        <v>#REF!</v>
      </c>
      <c r="E86" s="47" t="e">
        <f>'Nom. Sic. Sem. 3'!#REF!</f>
        <v>#REF!</v>
      </c>
      <c r="F86" s="47" t="e">
        <f>'Nom. Sic. Sem. 4'!#REF!</f>
        <v>#REF!</v>
      </c>
      <c r="G86" s="47" t="e">
        <f>'Nom. Sic. Sem. 5'!#REF!</f>
        <v>#REF!</v>
      </c>
      <c r="H86" s="47" t="e">
        <f t="shared" si="3"/>
        <v>#REF!</v>
      </c>
      <c r="I86" s="49"/>
      <c r="J86" s="118"/>
    </row>
    <row r="87" spans="1:10" ht="18" customHeight="1">
      <c r="A87" s="40">
        <f t="shared" si="4"/>
        <v>75</v>
      </c>
      <c r="B87" s="119" t="s">
        <v>191</v>
      </c>
      <c r="C87" s="47" t="e">
        <f>'Nom. Sic. Sem. 1'!#REF!</f>
        <v>#REF!</v>
      </c>
      <c r="D87" s="47" t="e">
        <f>'Nom. Sic. Sem. 2'!#REF!</f>
        <v>#REF!</v>
      </c>
      <c r="E87" s="47" t="e">
        <f>'Nom. Sic. Sem. 3'!#REF!</f>
        <v>#REF!</v>
      </c>
      <c r="F87" s="47" t="e">
        <f>'Nom. Sic. Sem. 4'!#REF!</f>
        <v>#REF!</v>
      </c>
      <c r="G87" s="47" t="e">
        <f>'Nom. Sic. Sem. 5'!#REF!</f>
        <v>#REF!</v>
      </c>
      <c r="H87" s="47" t="e">
        <f t="shared" si="3"/>
        <v>#REF!</v>
      </c>
      <c r="I87" s="49"/>
      <c r="J87" s="118"/>
    </row>
    <row r="88" spans="1:10" ht="18" customHeight="1">
      <c r="A88" s="40">
        <f t="shared" si="4"/>
        <v>76</v>
      </c>
      <c r="B88" s="119" t="s">
        <v>192</v>
      </c>
      <c r="C88" s="47" t="e">
        <f>'Nom. Sic. Sem. 1'!#REF!</f>
        <v>#REF!</v>
      </c>
      <c r="D88" s="47" t="e">
        <f>'Nom. Sic. Sem. 2'!#REF!</f>
        <v>#REF!</v>
      </c>
      <c r="E88" s="47" t="e">
        <f>'Nom. Sic. Sem. 3'!#REF!</f>
        <v>#REF!</v>
      </c>
      <c r="F88" s="47" t="e">
        <f>'Nom. Sic. Sem. 4'!#REF!</f>
        <v>#REF!</v>
      </c>
      <c r="G88" s="47" t="e">
        <f>'Nom. Sic. Sem. 5'!#REF!</f>
        <v>#REF!</v>
      </c>
      <c r="H88" s="47" t="e">
        <f t="shared" si="3"/>
        <v>#REF!</v>
      </c>
      <c r="I88" s="49"/>
      <c r="J88" s="118"/>
    </row>
    <row r="89" spans="1:10" ht="18" customHeight="1">
      <c r="A89" s="40">
        <f t="shared" si="4"/>
        <v>77</v>
      </c>
      <c r="B89" s="119" t="s">
        <v>193</v>
      </c>
      <c r="C89" s="47" t="e">
        <f>'Nom. Sic. Sem. 1'!#REF!</f>
        <v>#REF!</v>
      </c>
      <c r="D89" s="47" t="e">
        <f>'Nom. Sic. Sem. 2'!#REF!</f>
        <v>#REF!</v>
      </c>
      <c r="E89" s="47" t="e">
        <f>'Nom. Sic. Sem. 3'!#REF!</f>
        <v>#REF!</v>
      </c>
      <c r="F89" s="47" t="e">
        <f>'Nom. Sic. Sem. 4'!#REF!</f>
        <v>#REF!</v>
      </c>
      <c r="G89" s="47" t="e">
        <f>'Nom. Sic. Sem. 5'!#REF!</f>
        <v>#REF!</v>
      </c>
      <c r="H89" s="47" t="e">
        <f t="shared" si="3"/>
        <v>#REF!</v>
      </c>
      <c r="I89" s="49"/>
      <c r="J89" s="118"/>
    </row>
    <row r="90" spans="1:10" ht="18" customHeight="1">
      <c r="A90" s="40">
        <f t="shared" si="4"/>
        <v>78</v>
      </c>
      <c r="B90" s="119" t="s">
        <v>194</v>
      </c>
      <c r="C90" s="47" t="e">
        <f>'Nom. Sic. Sem. 1'!#REF!</f>
        <v>#REF!</v>
      </c>
      <c r="D90" s="47" t="e">
        <f>'Nom. Sic. Sem. 2'!#REF!</f>
        <v>#REF!</v>
      </c>
      <c r="E90" s="47" t="e">
        <f>'Nom. Sic. Sem. 3'!#REF!</f>
        <v>#REF!</v>
      </c>
      <c r="F90" s="47" t="e">
        <f>'Nom. Sic. Sem. 4'!#REF!</f>
        <v>#REF!</v>
      </c>
      <c r="G90" s="47" t="e">
        <f>'Nom. Sic. Sem. 5'!#REF!</f>
        <v>#REF!</v>
      </c>
      <c r="H90" s="47" t="e">
        <f t="shared" si="3"/>
        <v>#REF!</v>
      </c>
      <c r="I90" s="49"/>
      <c r="J90" s="118"/>
    </row>
    <row r="91" spans="1:10" ht="18" customHeight="1">
      <c r="A91" s="40">
        <f t="shared" si="4"/>
        <v>79</v>
      </c>
      <c r="B91" s="119" t="s">
        <v>195</v>
      </c>
      <c r="C91" s="47" t="e">
        <f>'Nom. Sic. Sem. 1'!#REF!</f>
        <v>#REF!</v>
      </c>
      <c r="D91" s="47" t="e">
        <f>'Nom. Sic. Sem. 2'!#REF!</f>
        <v>#REF!</v>
      </c>
      <c r="E91" s="47" t="e">
        <f>'Nom. Sic. Sem. 3'!#REF!</f>
        <v>#REF!</v>
      </c>
      <c r="F91" s="47" t="e">
        <f>'Nom. Sic. Sem. 4'!#REF!</f>
        <v>#REF!</v>
      </c>
      <c r="G91" s="47" t="e">
        <f>'Nom. Sic. Sem. 5'!#REF!</f>
        <v>#REF!</v>
      </c>
      <c r="H91" s="47" t="e">
        <f t="shared" si="3"/>
        <v>#REF!</v>
      </c>
      <c r="I91" s="49"/>
      <c r="J91" s="118"/>
    </row>
    <row r="92" spans="1:10" ht="18" customHeight="1">
      <c r="A92" s="40">
        <f t="shared" si="4"/>
        <v>80</v>
      </c>
      <c r="B92" s="119" t="s">
        <v>196</v>
      </c>
      <c r="C92" s="47" t="e">
        <f>'Nom. Sic. Sem. 1'!#REF!</f>
        <v>#REF!</v>
      </c>
      <c r="D92" s="47" t="e">
        <f>'Nom. Sic. Sem. 2'!#REF!</f>
        <v>#REF!</v>
      </c>
      <c r="E92" s="47" t="e">
        <f>'Nom. Sic. Sem. 3'!#REF!</f>
        <v>#REF!</v>
      </c>
      <c r="F92" s="47" t="e">
        <f>'Nom. Sic. Sem. 4'!#REF!</f>
        <v>#REF!</v>
      </c>
      <c r="G92" s="47" t="e">
        <f>'Nom. Sic. Sem. 5'!#REF!</f>
        <v>#REF!</v>
      </c>
      <c r="H92" s="47" t="e">
        <f t="shared" si="3"/>
        <v>#REF!</v>
      </c>
      <c r="I92" s="49"/>
      <c r="J92" s="118"/>
    </row>
    <row r="93" spans="1:10" ht="18" customHeight="1">
      <c r="A93" s="40">
        <f t="shared" si="4"/>
        <v>81</v>
      </c>
      <c r="B93" s="119" t="s">
        <v>198</v>
      </c>
      <c r="C93" s="47" t="e">
        <f>'Nom. Sic. Sem. 1'!#REF!</f>
        <v>#REF!</v>
      </c>
      <c r="D93" s="47" t="e">
        <f>'Nom. Sic. Sem. 2'!#REF!</f>
        <v>#REF!</v>
      </c>
      <c r="E93" s="47" t="e">
        <f>'Nom. Sic. Sem. 3'!#REF!</f>
        <v>#REF!</v>
      </c>
      <c r="F93" s="47" t="e">
        <f>'Nom. Sic. Sem. 4'!#REF!</f>
        <v>#REF!</v>
      </c>
      <c r="G93" s="47" t="e">
        <f>'Nom. Sic. Sem. 5'!#REF!</f>
        <v>#REF!</v>
      </c>
      <c r="H93" s="47" t="e">
        <f t="shared" si="3"/>
        <v>#REF!</v>
      </c>
      <c r="I93" s="49"/>
      <c r="J93" s="118"/>
    </row>
    <row r="94" spans="1:10" ht="18" customHeight="1">
      <c r="A94" s="40">
        <f t="shared" si="4"/>
        <v>82</v>
      </c>
      <c r="B94" s="119" t="s">
        <v>199</v>
      </c>
      <c r="C94" s="47" t="e">
        <f>'Nom. Sic. Sem. 1'!#REF!</f>
        <v>#REF!</v>
      </c>
      <c r="D94" s="47" t="e">
        <f>'Nom. Sic. Sem. 2'!#REF!</f>
        <v>#REF!</v>
      </c>
      <c r="E94" s="47" t="e">
        <f>'Nom. Sic. Sem. 3'!#REF!</f>
        <v>#REF!</v>
      </c>
      <c r="F94" s="47" t="e">
        <f>'Nom. Sic. Sem. 4'!#REF!</f>
        <v>#REF!</v>
      </c>
      <c r="G94" s="47" t="e">
        <f>'Nom. Sic. Sem. 5'!#REF!</f>
        <v>#REF!</v>
      </c>
      <c r="H94" s="47" t="e">
        <f t="shared" si="3"/>
        <v>#REF!</v>
      </c>
      <c r="I94" s="49"/>
      <c r="J94" s="118"/>
    </row>
    <row r="95" spans="1:10" ht="18" customHeight="1">
      <c r="A95" s="40">
        <f t="shared" si="4"/>
        <v>83</v>
      </c>
      <c r="B95" s="122" t="s">
        <v>200</v>
      </c>
      <c r="C95" s="47" t="e">
        <f>'Nom. Sic. Sem. 1'!#REF!</f>
        <v>#REF!</v>
      </c>
      <c r="D95" s="47" t="e">
        <f>'Nom. Sic. Sem. 2'!#REF!</f>
        <v>#REF!</v>
      </c>
      <c r="E95" s="47" t="e">
        <f>'Nom. Sic. Sem. 3'!#REF!</f>
        <v>#REF!</v>
      </c>
      <c r="F95" s="47" t="e">
        <f>'Nom. Sic. Sem. 4'!#REF!</f>
        <v>#REF!</v>
      </c>
      <c r="G95" s="47" t="e">
        <f>'Nom. Sic. Sem. 5'!#REF!</f>
        <v>#REF!</v>
      </c>
      <c r="H95" s="47" t="e">
        <f t="shared" si="3"/>
        <v>#REF!</v>
      </c>
      <c r="I95" s="49"/>
      <c r="J95" s="118"/>
    </row>
    <row r="96" spans="1:10" ht="18" customHeight="1">
      <c r="A96" s="40">
        <f t="shared" si="4"/>
        <v>84</v>
      </c>
      <c r="B96" s="119" t="s">
        <v>142</v>
      </c>
      <c r="C96" s="47" t="e">
        <f>'Nom. Sic. Sem. 1'!#REF!</f>
        <v>#REF!</v>
      </c>
      <c r="D96" s="47" t="e">
        <f>'Nom. Sic. Sem. 2'!#REF!</f>
        <v>#REF!</v>
      </c>
      <c r="E96" s="47" t="e">
        <f>'Nom. Sic. Sem. 3'!#REF!</f>
        <v>#REF!</v>
      </c>
      <c r="F96" s="47" t="e">
        <f>'Nom. Sic. Sem. 4'!#REF!</f>
        <v>#REF!</v>
      </c>
      <c r="G96" s="47" t="e">
        <f>'Nom. Sic. Sem. 5'!#REF!</f>
        <v>#REF!</v>
      </c>
      <c r="H96" s="47" t="e">
        <f t="shared" si="3"/>
        <v>#REF!</v>
      </c>
      <c r="I96" s="49"/>
      <c r="J96" s="118"/>
    </row>
    <row r="97" spans="1:10" ht="18" customHeight="1">
      <c r="A97" s="40">
        <f t="shared" si="4"/>
        <v>85</v>
      </c>
      <c r="B97" s="119" t="s">
        <v>201</v>
      </c>
      <c r="C97" s="47" t="e">
        <f>'Nom. Sic. Sem. 1'!#REF!</f>
        <v>#REF!</v>
      </c>
      <c r="D97" s="47" t="e">
        <f>'Nom. Sic. Sem. 2'!#REF!</f>
        <v>#REF!</v>
      </c>
      <c r="E97" s="47" t="e">
        <f>'Nom. Sic. Sem. 3'!#REF!</f>
        <v>#REF!</v>
      </c>
      <c r="F97" s="47" t="e">
        <f>'Nom. Sic. Sem. 4'!#REF!</f>
        <v>#REF!</v>
      </c>
      <c r="G97" s="47" t="e">
        <f>'Nom. Sic. Sem. 5'!#REF!</f>
        <v>#REF!</v>
      </c>
      <c r="H97" s="47" t="e">
        <f t="shared" si="3"/>
        <v>#REF!</v>
      </c>
      <c r="I97" s="49"/>
      <c r="J97" s="118"/>
    </row>
    <row r="98" spans="1:10" ht="18" customHeight="1">
      <c r="A98" s="40">
        <f t="shared" si="4"/>
        <v>86</v>
      </c>
      <c r="B98" s="119" t="s">
        <v>202</v>
      </c>
      <c r="C98" s="47" t="e">
        <f>'Nom. Sic. Sem. 1'!#REF!</f>
        <v>#REF!</v>
      </c>
      <c r="D98" s="47" t="e">
        <f>'Nom. Sic. Sem. 2'!#REF!</f>
        <v>#REF!</v>
      </c>
      <c r="E98" s="47" t="e">
        <f>'Nom. Sic. Sem. 3'!#REF!</f>
        <v>#REF!</v>
      </c>
      <c r="F98" s="47" t="e">
        <f>'Nom. Sic. Sem. 4'!#REF!</f>
        <v>#REF!</v>
      </c>
      <c r="G98" s="47" t="e">
        <f>'Nom. Sic. Sem. 5'!#REF!</f>
        <v>#REF!</v>
      </c>
      <c r="H98" s="47" t="e">
        <f t="shared" si="3"/>
        <v>#REF!</v>
      </c>
      <c r="I98" s="49"/>
      <c r="J98" s="118"/>
    </row>
    <row r="99" spans="1:10" ht="18" customHeight="1">
      <c r="A99" s="40">
        <f t="shared" si="4"/>
        <v>87</v>
      </c>
      <c r="B99" s="120" t="s">
        <v>204</v>
      </c>
      <c r="C99" s="47" t="e">
        <f>'Nom. Sic. Sem. 1'!#REF!</f>
        <v>#REF!</v>
      </c>
      <c r="D99" s="47" t="e">
        <f>'Nom. Sic. Sem. 2'!#REF!</f>
        <v>#REF!</v>
      </c>
      <c r="E99" s="47" t="e">
        <f>'Nom. Sic. Sem. 3'!#REF!</f>
        <v>#REF!</v>
      </c>
      <c r="F99" s="47" t="e">
        <f>'Nom. Sic. Sem. 4'!#REF!</f>
        <v>#REF!</v>
      </c>
      <c r="G99" s="47" t="e">
        <f>'Nom. Sic. Sem. 5'!#REF!</f>
        <v>#REF!</v>
      </c>
      <c r="H99" s="47" t="e">
        <f t="shared" si="3"/>
        <v>#REF!</v>
      </c>
      <c r="I99" s="49"/>
      <c r="J99" s="118"/>
    </row>
    <row r="100" spans="1:10" ht="18" customHeight="1">
      <c r="A100" s="40">
        <f t="shared" si="4"/>
        <v>88</v>
      </c>
      <c r="B100" s="120" t="s">
        <v>205</v>
      </c>
      <c r="C100" s="47" t="e">
        <f>'Nom. Sic. Sem. 1'!#REF!</f>
        <v>#REF!</v>
      </c>
      <c r="D100" s="47" t="e">
        <f>'Nom. Sic. Sem. 2'!#REF!</f>
        <v>#REF!</v>
      </c>
      <c r="E100" s="47" t="e">
        <f>'Nom. Sic. Sem. 3'!#REF!</f>
        <v>#REF!</v>
      </c>
      <c r="F100" s="47" t="e">
        <f>'Nom. Sic. Sem. 4'!#REF!</f>
        <v>#REF!</v>
      </c>
      <c r="G100" s="47" t="e">
        <f>'Nom. Sic. Sem. 5'!#REF!</f>
        <v>#REF!</v>
      </c>
      <c r="H100" s="47" t="e">
        <f t="shared" si="3"/>
        <v>#REF!</v>
      </c>
      <c r="I100" s="49"/>
      <c r="J100" s="118"/>
    </row>
    <row r="101" spans="1:10" ht="18" customHeight="1">
      <c r="A101" s="40">
        <f t="shared" si="4"/>
        <v>89</v>
      </c>
      <c r="B101" s="121" t="s">
        <v>207</v>
      </c>
      <c r="C101" s="47" t="e">
        <f>'Nom. Sic. Sem. 1'!#REF!</f>
        <v>#REF!</v>
      </c>
      <c r="D101" s="47" t="e">
        <f>'Nom. Sic. Sem. 2'!#REF!</f>
        <v>#REF!</v>
      </c>
      <c r="E101" s="47" t="e">
        <f>'Nom. Sic. Sem. 3'!#REF!</f>
        <v>#REF!</v>
      </c>
      <c r="F101" s="47" t="e">
        <f>'Nom. Sic. Sem. 4'!#REF!</f>
        <v>#REF!</v>
      </c>
      <c r="G101" s="47" t="e">
        <f>'Nom. Sic. Sem. 5'!#REF!</f>
        <v>#REF!</v>
      </c>
      <c r="H101" s="47" t="e">
        <f t="shared" si="3"/>
        <v>#REF!</v>
      </c>
      <c r="I101" s="49"/>
      <c r="J101" s="118"/>
    </row>
    <row r="102" spans="1:10" ht="18" customHeight="1">
      <c r="A102" s="40">
        <f t="shared" si="4"/>
        <v>90</v>
      </c>
      <c r="B102" s="115" t="s">
        <v>208</v>
      </c>
      <c r="C102" s="47" t="e">
        <f>'Nom. Sic. Sem. 1'!#REF!</f>
        <v>#REF!</v>
      </c>
      <c r="D102" s="47" t="e">
        <f>'Nom. Sic. Sem. 2'!#REF!</f>
        <v>#REF!</v>
      </c>
      <c r="E102" s="47" t="e">
        <f>'Nom. Sic. Sem. 3'!#REF!</f>
        <v>#REF!</v>
      </c>
      <c r="F102" s="47" t="e">
        <f>'Nom. Sic. Sem. 4'!#REF!</f>
        <v>#REF!</v>
      </c>
      <c r="G102" s="47" t="e">
        <f>'Nom. Sic. Sem. 5'!#REF!</f>
        <v>#REF!</v>
      </c>
      <c r="H102" s="47" t="e">
        <f t="shared" si="3"/>
        <v>#REF!</v>
      </c>
      <c r="I102" s="49"/>
      <c r="J102" s="118"/>
    </row>
    <row r="103" spans="1:10" ht="18" customHeight="1">
      <c r="A103" s="40">
        <f t="shared" si="4"/>
        <v>91</v>
      </c>
      <c r="B103" s="1"/>
      <c r="C103" s="47" t="e">
        <f>'Nom. Sic. Sem. 1'!#REF!</f>
        <v>#REF!</v>
      </c>
      <c r="D103" s="47" t="e">
        <f>'Nom. Sic. Sem. 2'!#REF!</f>
        <v>#REF!</v>
      </c>
      <c r="E103" s="47" t="e">
        <f>'Nom. Sic. Sem. 3'!#REF!</f>
        <v>#REF!</v>
      </c>
      <c r="F103" s="47" t="e">
        <f>'Nom. Sic. Sem. 4'!#REF!</f>
        <v>#REF!</v>
      </c>
      <c r="G103" s="47" t="e">
        <f>'Nom. Sic. Sem. 5'!#REF!</f>
        <v>#REF!</v>
      </c>
      <c r="H103" s="47" t="e">
        <f t="shared" ref="H103:H108" si="5">SUM(C103:G103)</f>
        <v>#REF!</v>
      </c>
      <c r="I103" s="49"/>
      <c r="J103" s="118"/>
    </row>
    <row r="104" spans="1:10" ht="18" customHeight="1">
      <c r="B104" s="92"/>
      <c r="C104" s="47" t="e">
        <f>'Nom. Sic. Sem. 1'!#REF!</f>
        <v>#REF!</v>
      </c>
      <c r="D104" s="47" t="e">
        <f>'Nom. Sic. Sem. 2'!#REF!</f>
        <v>#REF!</v>
      </c>
      <c r="E104" s="47" t="e">
        <f>'Nom. Sic. Sem. 3'!#REF!</f>
        <v>#REF!</v>
      </c>
      <c r="F104" s="47" t="e">
        <f>'Nom. Sic. Sem. 4'!#REF!</f>
        <v>#REF!</v>
      </c>
      <c r="G104" s="47" t="e">
        <f>'Nom. Sic. Sem. 5'!#REF!</f>
        <v>#REF!</v>
      </c>
      <c r="H104" s="47" t="e">
        <f t="shared" si="5"/>
        <v>#REF!</v>
      </c>
      <c r="I104" s="49"/>
      <c r="J104" s="118"/>
    </row>
    <row r="105" spans="1:10" ht="18" customHeight="1">
      <c r="B105" s="92"/>
      <c r="C105" s="47" t="e">
        <f>'Nom. Sic. Sem. 1'!#REF!</f>
        <v>#REF!</v>
      </c>
      <c r="D105" s="47" t="e">
        <f>'Nom. Sic. Sem. 2'!#REF!</f>
        <v>#REF!</v>
      </c>
      <c r="E105" s="47" t="e">
        <f>'Nom. Sic. Sem. 3'!#REF!</f>
        <v>#REF!</v>
      </c>
      <c r="F105" s="47" t="e">
        <f>'Nom. Sic. Sem. 4'!#REF!</f>
        <v>#REF!</v>
      </c>
      <c r="G105" s="47" t="e">
        <f>'Nom. Sic. Sem. 5'!#REF!</f>
        <v>#REF!</v>
      </c>
      <c r="H105" s="47" t="e">
        <f t="shared" si="5"/>
        <v>#REF!</v>
      </c>
      <c r="I105" s="49"/>
      <c r="J105" s="118"/>
    </row>
    <row r="106" spans="1:10" ht="18" customHeight="1">
      <c r="B106" s="92"/>
      <c r="C106" s="47" t="e">
        <f>'Nom. Sic. Sem. 1'!#REF!</f>
        <v>#REF!</v>
      </c>
      <c r="D106" s="47" t="e">
        <f>'Nom. Sic. Sem. 2'!#REF!</f>
        <v>#REF!</v>
      </c>
      <c r="E106" s="47" t="e">
        <f>'Nom. Sic. Sem. 3'!#REF!</f>
        <v>#REF!</v>
      </c>
      <c r="F106" s="47" t="e">
        <f>'Nom. Sic. Sem. 4'!#REF!</f>
        <v>#REF!</v>
      </c>
      <c r="G106" s="47" t="e">
        <f>'Nom. Sic. Sem. 5'!#REF!</f>
        <v>#REF!</v>
      </c>
      <c r="H106" s="47" t="e">
        <f t="shared" si="5"/>
        <v>#REF!</v>
      </c>
      <c r="I106" s="49"/>
      <c r="J106" s="118"/>
    </row>
    <row r="107" spans="1:10" ht="18" customHeight="1">
      <c r="B107" s="92"/>
      <c r="C107" s="47" t="e">
        <f>'Nom. Sic. Sem. 1'!#REF!</f>
        <v>#REF!</v>
      </c>
      <c r="D107" s="47" t="e">
        <f>'Nom. Sic. Sem. 2'!#REF!</f>
        <v>#REF!</v>
      </c>
      <c r="E107" s="47" t="e">
        <f>'Nom. Sic. Sem. 3'!#REF!</f>
        <v>#REF!</v>
      </c>
      <c r="F107" s="47" t="e">
        <f>'Nom. Sic. Sem. 4'!#REF!</f>
        <v>#REF!</v>
      </c>
      <c r="G107" s="47" t="e">
        <f>'Nom. Sic. Sem. 5'!#REF!</f>
        <v>#REF!</v>
      </c>
      <c r="H107" s="47" t="e">
        <f t="shared" si="5"/>
        <v>#REF!</v>
      </c>
      <c r="I107" s="49"/>
      <c r="J107" s="118"/>
    </row>
    <row r="108" spans="1:10" ht="18" customHeight="1">
      <c r="B108" s="92"/>
      <c r="C108" s="47">
        <f>'Nom. Sic. Sem. 1'!AD59</f>
        <v>67246.5</v>
      </c>
      <c r="D108" s="47" t="e">
        <f>'Nom. Sic. Sem. 2'!#REF!</f>
        <v>#REF!</v>
      </c>
      <c r="E108" s="47" t="e">
        <f>'Nom. Sic. Sem. 3'!#REF!</f>
        <v>#REF!</v>
      </c>
      <c r="F108" s="47" t="e">
        <f>'Nom. Sic. Sem. 4'!#REF!</f>
        <v>#REF!</v>
      </c>
      <c r="G108" s="47" t="e">
        <f>'Nom. Sic. Sem. 5'!#REF!</f>
        <v>#REF!</v>
      </c>
      <c r="H108" s="47" t="e">
        <f t="shared" si="5"/>
        <v>#REF!</v>
      </c>
      <c r="I108" s="49"/>
      <c r="J108" s="118"/>
    </row>
  </sheetData>
  <mergeCells count="4">
    <mergeCell ref="C4:G4"/>
    <mergeCell ref="C5:G5"/>
    <mergeCell ref="A1:B1"/>
    <mergeCell ref="A2:B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10"/>
  <dimension ref="A1:O868"/>
  <sheetViews>
    <sheetView view="pageBreakPreview" zoomScaleSheetLayoutView="100" workbookViewId="0">
      <selection activeCell="P10" sqref="P10"/>
    </sheetView>
  </sheetViews>
  <sheetFormatPr baseColWidth="10" defaultRowHeight="12.75"/>
  <cols>
    <col min="1" max="1" width="6.85546875" customWidth="1"/>
    <col min="2" max="2" width="9.140625" customWidth="1"/>
    <col min="3" max="3" width="7.140625" customWidth="1"/>
    <col min="4" max="4" width="12" customWidth="1"/>
    <col min="5" max="5" width="8.85546875" customWidth="1"/>
    <col min="6" max="6" width="8.42578125" customWidth="1"/>
    <col min="7" max="7" width="4.42578125" customWidth="1"/>
    <col min="8" max="8" width="4.7109375" customWidth="1"/>
    <col min="9" max="9" width="8.28515625" customWidth="1"/>
    <col min="10" max="10" width="13.140625" customWidth="1"/>
    <col min="11" max="11" width="10.140625" customWidth="1"/>
    <col min="12" max="12" width="12.140625" customWidth="1"/>
    <col min="13" max="13" width="8.85546875" customWidth="1"/>
    <col min="14" max="14" width="9.7109375" customWidth="1"/>
  </cols>
  <sheetData>
    <row r="1" spans="1:14" ht="19.5" customHeight="1">
      <c r="A1" s="1226" t="s">
        <v>138</v>
      </c>
      <c r="B1" s="1227"/>
      <c r="C1" s="1227"/>
      <c r="D1" s="1227"/>
      <c r="E1" s="1227"/>
      <c r="F1" s="1228"/>
      <c r="G1" s="219"/>
      <c r="H1" s="228"/>
      <c r="I1" s="1226" t="s">
        <v>138</v>
      </c>
      <c r="J1" s="1227"/>
      <c r="K1" s="1227"/>
      <c r="L1" s="1227"/>
      <c r="M1" s="1227"/>
      <c r="N1" s="1228"/>
    </row>
    <row r="2" spans="1:14">
      <c r="A2" s="220"/>
      <c r="B2" s="226"/>
      <c r="C2" s="226"/>
      <c r="D2" s="229"/>
      <c r="E2" s="226"/>
      <c r="F2" s="230"/>
      <c r="G2" s="231"/>
      <c r="H2" s="228"/>
      <c r="I2" s="220"/>
      <c r="J2" s="226"/>
      <c r="K2" s="226"/>
      <c r="L2" s="229"/>
      <c r="M2" s="226"/>
      <c r="N2" s="230"/>
    </row>
    <row r="3" spans="1:14">
      <c r="A3" s="220" t="s">
        <v>120</v>
      </c>
      <c r="B3" s="232">
        <f>'Nom. Sic. Sem. 1'!$C$4</f>
        <v>43528</v>
      </c>
      <c r="C3" s="226" t="s">
        <v>16</v>
      </c>
      <c r="D3" s="232">
        <f>'Nom. Sic. Sem. 1'!$G$4</f>
        <v>43534</v>
      </c>
      <c r="E3" s="226" t="s">
        <v>121</v>
      </c>
      <c r="F3" s="230">
        <f>'Nom. Sic. Sem. 1'!$J$4</f>
        <v>2019</v>
      </c>
      <c r="G3" s="231"/>
      <c r="H3" s="228"/>
      <c r="I3" s="220" t="s">
        <v>120</v>
      </c>
      <c r="J3" s="232">
        <f>'Nom. Sic. Sem. 1'!$C$4</f>
        <v>43528</v>
      </c>
      <c r="K3" s="226" t="s">
        <v>16</v>
      </c>
      <c r="L3" s="232">
        <f>'Nom. Sic. Sem. 1'!$G$4</f>
        <v>43534</v>
      </c>
      <c r="M3" s="226" t="s">
        <v>121</v>
      </c>
      <c r="N3" s="230">
        <f>'Nom. Sic. Sem. 1'!$J$4</f>
        <v>2019</v>
      </c>
    </row>
    <row r="4" spans="1:14">
      <c r="A4" s="1229" t="s">
        <v>122</v>
      </c>
      <c r="B4" s="1230"/>
      <c r="C4" s="1231" t="str">
        <f>'Nom. Sic. Sem. 1'!$B$7</f>
        <v>Vicente P. Briceño*</v>
      </c>
      <c r="D4" s="1231"/>
      <c r="E4" s="1231"/>
      <c r="F4" s="1232"/>
      <c r="G4" s="223"/>
      <c r="H4" s="228"/>
      <c r="I4" s="1229" t="s">
        <v>122</v>
      </c>
      <c r="J4" s="1230"/>
      <c r="K4" s="1231" t="str">
        <f>'Nom. Sic. Sem. 1'!$B$8</f>
        <v>Luby Alvarado</v>
      </c>
      <c r="L4" s="1231"/>
      <c r="M4" s="1231"/>
      <c r="N4" s="1232"/>
    </row>
    <row r="5" spans="1:14">
      <c r="A5" s="221"/>
      <c r="B5" s="222"/>
      <c r="C5" s="227"/>
      <c r="D5" s="227"/>
      <c r="E5" s="227"/>
      <c r="F5" s="233"/>
      <c r="G5" s="223"/>
      <c r="H5" s="228"/>
      <c r="I5" s="221"/>
      <c r="J5" s="222"/>
      <c r="K5" s="227"/>
      <c r="L5" s="227"/>
      <c r="M5" s="227"/>
      <c r="N5" s="233"/>
    </row>
    <row r="6" spans="1:14">
      <c r="A6" s="224">
        <f>'Nom. Sic. Sem. 1'!$L$7</f>
        <v>5</v>
      </c>
      <c r="B6" s="226" t="s">
        <v>123</v>
      </c>
      <c r="C6" s="226"/>
      <c r="D6" s="226"/>
      <c r="E6" s="1233">
        <f>'Nom. Sic. Sem. 1'!$M$7</f>
        <v>3000</v>
      </c>
      <c r="F6" s="1234"/>
      <c r="G6" s="234"/>
      <c r="H6" s="228"/>
      <c r="I6" s="224">
        <f>'Nom. Sic. Sem. 1'!$L$8</f>
        <v>5</v>
      </c>
      <c r="J6" s="226" t="s">
        <v>123</v>
      </c>
      <c r="K6" s="226"/>
      <c r="L6" s="226"/>
      <c r="M6" s="1233">
        <f>'Nom. Sic. Sem. 1'!$M$8</f>
        <v>3000</v>
      </c>
      <c r="N6" s="1234"/>
    </row>
    <row r="7" spans="1:14">
      <c r="A7" s="224"/>
      <c r="B7" s="226"/>
      <c r="C7" s="226"/>
      <c r="D7" s="226"/>
      <c r="E7" s="1233">
        <v>0</v>
      </c>
      <c r="F7" s="1234"/>
      <c r="G7" s="234"/>
      <c r="H7" s="228"/>
      <c r="I7" s="224"/>
      <c r="J7" s="226"/>
      <c r="K7" s="226"/>
      <c r="L7" s="226"/>
      <c r="M7" s="1233">
        <v>0</v>
      </c>
      <c r="N7" s="1234"/>
    </row>
    <row r="8" spans="1:14">
      <c r="A8" s="224"/>
      <c r="B8" s="226" t="s">
        <v>124</v>
      </c>
      <c r="C8" s="226"/>
      <c r="D8" s="226"/>
      <c r="E8" s="1233">
        <f>'Nom. Sic. Sem. 1'!$N$7</f>
        <v>0</v>
      </c>
      <c r="F8" s="1234"/>
      <c r="G8" s="234"/>
      <c r="H8" s="228"/>
      <c r="I8" s="224"/>
      <c r="J8" s="226" t="s">
        <v>124</v>
      </c>
      <c r="K8" s="226"/>
      <c r="L8" s="226"/>
      <c r="M8" s="1233">
        <f>'Nom. Sic. Sem. 1'!$N$8</f>
        <v>0</v>
      </c>
      <c r="N8" s="1234"/>
    </row>
    <row r="9" spans="1:14">
      <c r="A9" s="235">
        <v>0</v>
      </c>
      <c r="B9" s="226" t="s">
        <v>125</v>
      </c>
      <c r="C9" s="226"/>
      <c r="D9" s="226"/>
      <c r="E9" s="1233">
        <v>0</v>
      </c>
      <c r="F9" s="1234"/>
      <c r="G9" s="234"/>
      <c r="H9" s="228"/>
      <c r="I9" s="235">
        <v>0</v>
      </c>
      <c r="J9" s="226" t="s">
        <v>125</v>
      </c>
      <c r="K9" s="226"/>
      <c r="L9" s="226"/>
      <c r="M9" s="1233">
        <v>0</v>
      </c>
      <c r="N9" s="1234"/>
    </row>
    <row r="10" spans="1:14">
      <c r="A10" s="235">
        <v>0</v>
      </c>
      <c r="B10" s="226" t="s">
        <v>126</v>
      </c>
      <c r="C10" s="226"/>
      <c r="D10" s="226"/>
      <c r="E10" s="1233">
        <v>0</v>
      </c>
      <c r="F10" s="1234"/>
      <c r="G10" s="234"/>
      <c r="H10" s="228"/>
      <c r="I10" s="235">
        <v>0</v>
      </c>
      <c r="J10" s="226" t="s">
        <v>126</v>
      </c>
      <c r="K10" s="226"/>
      <c r="L10" s="226"/>
      <c r="M10" s="1233">
        <v>0</v>
      </c>
      <c r="N10" s="1234"/>
    </row>
    <row r="11" spans="1:14">
      <c r="A11" s="235">
        <f>'Nom. Sic. Sem. 1'!V7</f>
        <v>2</v>
      </c>
      <c r="B11" s="226" t="s">
        <v>261</v>
      </c>
      <c r="C11" s="226"/>
      <c r="D11" s="78"/>
      <c r="E11" s="1238">
        <f>'Nom. Sic. Sem. 1'!W7</f>
        <v>2400</v>
      </c>
      <c r="F11" s="1246"/>
      <c r="G11" s="234"/>
      <c r="H11" s="228"/>
      <c r="I11" s="235">
        <f>'Nom. Sic. Sem. 1'!V8</f>
        <v>0</v>
      </c>
      <c r="J11" s="226" t="s">
        <v>261</v>
      </c>
      <c r="K11" s="226"/>
      <c r="L11" s="78"/>
      <c r="M11" s="1238">
        <f>'Nom. Sic. Sem. 1'!W8</f>
        <v>0</v>
      </c>
      <c r="N11" s="1246"/>
    </row>
    <row r="12" spans="1:14">
      <c r="A12" s="236">
        <f>'Nom. Sic. Sem. 1'!X7</f>
        <v>1</v>
      </c>
      <c r="B12" s="226" t="s">
        <v>262</v>
      </c>
      <c r="C12" s="226"/>
      <c r="D12" s="78"/>
      <c r="E12" s="1233">
        <f>'Nom. Sic. Sem. 1'!Y7</f>
        <v>1050</v>
      </c>
      <c r="F12" s="1234"/>
      <c r="G12" s="234"/>
      <c r="H12" s="228"/>
      <c r="I12" s="236">
        <f>'Nom. Sic. Sem. 1'!X8</f>
        <v>1</v>
      </c>
      <c r="J12" s="226" t="s">
        <v>262</v>
      </c>
      <c r="K12" s="226"/>
      <c r="L12" s="78"/>
      <c r="M12" s="1233">
        <f>'Nom. Sic. Sem. 1'!Y8</f>
        <v>1050</v>
      </c>
      <c r="N12" s="1234"/>
    </row>
    <row r="13" spans="1:14">
      <c r="A13" s="235">
        <f>'Nom. Sic. Sem. 1'!$AB$7</f>
        <v>2</v>
      </c>
      <c r="B13" s="226" t="s">
        <v>128</v>
      </c>
      <c r="C13" s="226"/>
      <c r="D13" s="226"/>
      <c r="E13" s="1233">
        <f>'Nom. Sic. Sem. 1'!$AC$7</f>
        <v>2580</v>
      </c>
      <c r="F13" s="1234"/>
      <c r="G13" s="234"/>
      <c r="H13" s="228"/>
      <c r="I13" s="235">
        <f>'Nom. Sic. Sem. 1'!$AB$8</f>
        <v>2</v>
      </c>
      <c r="J13" s="226" t="s">
        <v>128</v>
      </c>
      <c r="K13" s="226"/>
      <c r="L13" s="226"/>
      <c r="M13" s="1233">
        <f>'Nom. Sic. Sem. 1'!$AC$8</f>
        <v>1620</v>
      </c>
      <c r="N13" s="1234"/>
    </row>
    <row r="14" spans="1:14">
      <c r="A14" s="235">
        <f>'Nom. Sic. Sem. 1'!$O$7</f>
        <v>0</v>
      </c>
      <c r="B14" s="1230" t="str">
        <f>'Nom. Sic. Sem. 1'!$O$4</f>
        <v>PR / RM /F</v>
      </c>
      <c r="C14" s="1230"/>
      <c r="D14" s="1230"/>
      <c r="E14" s="1233">
        <f>'Nom. Sic. Sem. 1'!$P$7</f>
        <v>0</v>
      </c>
      <c r="F14" s="1234"/>
      <c r="G14" s="234"/>
      <c r="H14" s="228"/>
      <c r="I14" s="235">
        <v>1</v>
      </c>
      <c r="J14" s="1230" t="str">
        <f>'Nom. Sic. Sem. 1'!$O$4</f>
        <v>PR / RM /F</v>
      </c>
      <c r="K14" s="1230"/>
      <c r="L14" s="1230"/>
      <c r="M14" s="1233">
        <f>'Nom. Sic. Sem. 1'!$P$8</f>
        <v>0</v>
      </c>
      <c r="N14" s="1234"/>
    </row>
    <row r="15" spans="1:14" ht="16.5" customHeight="1">
      <c r="A15" s="220"/>
      <c r="B15" s="1235" t="s">
        <v>10</v>
      </c>
      <c r="C15" s="1235"/>
      <c r="D15" s="226"/>
      <c r="E15" s="1238">
        <f>SUM(E6:F14)</f>
        <v>9030</v>
      </c>
      <c r="F15" s="1239"/>
      <c r="G15" s="219"/>
      <c r="H15" s="228"/>
      <c r="I15" s="220"/>
      <c r="J15" s="1235" t="s">
        <v>10</v>
      </c>
      <c r="K15" s="1235"/>
      <c r="L15" s="226"/>
      <c r="M15" s="1238">
        <f>SUM(M6:N14)</f>
        <v>5670</v>
      </c>
      <c r="N15" s="1239"/>
    </row>
    <row r="16" spans="1:14">
      <c r="A16" s="1240" t="s">
        <v>105</v>
      </c>
      <c r="B16" s="1224"/>
      <c r="C16" s="1224"/>
      <c r="D16" s="1224"/>
      <c r="E16" s="1224"/>
      <c r="F16" s="1225"/>
      <c r="G16" s="219"/>
      <c r="H16" s="228"/>
      <c r="I16" s="1240" t="s">
        <v>105</v>
      </c>
      <c r="J16" s="1224"/>
      <c r="K16" s="1224"/>
      <c r="L16" s="1224"/>
      <c r="M16" s="1224"/>
      <c r="N16" s="1225"/>
    </row>
    <row r="17" spans="1:14">
      <c r="A17" s="1229" t="s">
        <v>129</v>
      </c>
      <c r="B17" s="1230"/>
      <c r="C17" s="1230"/>
      <c r="D17" s="237">
        <f>'Nom. Sic. Sem. 1'!$AG$7</f>
        <v>0</v>
      </c>
      <c r="E17" s="226"/>
      <c r="F17" s="230"/>
      <c r="G17" s="231"/>
      <c r="H17" s="228"/>
      <c r="I17" s="1229" t="s">
        <v>129</v>
      </c>
      <c r="J17" s="1230"/>
      <c r="K17" s="1230"/>
      <c r="L17" s="237">
        <f>'Nom. Sic. Sem. 1'!$AG$8</f>
        <v>0</v>
      </c>
      <c r="M17" s="226"/>
      <c r="N17" s="230"/>
    </row>
    <row r="18" spans="1:14">
      <c r="A18" s="1229" t="s">
        <v>130</v>
      </c>
      <c r="B18" s="1230"/>
      <c r="C18" s="1230"/>
      <c r="D18" s="237">
        <f>'Nom. Sic. Sem. 1'!$AE$7</f>
        <v>189</v>
      </c>
      <c r="E18" s="237"/>
      <c r="F18" s="230"/>
      <c r="G18" s="231"/>
      <c r="H18" s="228"/>
      <c r="I18" s="1229" t="s">
        <v>130</v>
      </c>
      <c r="J18" s="1230"/>
      <c r="K18" s="1230"/>
      <c r="L18" s="237">
        <f>'Nom. Sic. Sem. 1'!$AE$8</f>
        <v>189</v>
      </c>
      <c r="M18" s="237"/>
      <c r="N18" s="230"/>
    </row>
    <row r="19" spans="1:14">
      <c r="A19" s="221" t="s">
        <v>131</v>
      </c>
      <c r="B19" s="222"/>
      <c r="C19" s="222"/>
      <c r="D19" s="237">
        <f>'Nom. Sic. Sem. 1'!$AF$7</f>
        <v>90.3</v>
      </c>
      <c r="E19" s="226"/>
      <c r="F19" s="230"/>
      <c r="G19" s="231"/>
      <c r="H19" s="228"/>
      <c r="I19" s="221" t="s">
        <v>131</v>
      </c>
      <c r="J19" s="222"/>
      <c r="K19" s="222"/>
      <c r="L19" s="237">
        <f>'Nom. Sic. Sem. 1'!$AF$8</f>
        <v>56.7</v>
      </c>
      <c r="M19" s="226"/>
      <c r="N19" s="230"/>
    </row>
    <row r="20" spans="1:14">
      <c r="A20" s="1229" t="s">
        <v>132</v>
      </c>
      <c r="B20" s="1230"/>
      <c r="C20" s="1230"/>
      <c r="D20" s="237">
        <f>'Nom. Sic. Sem. 1'!$AH$7</f>
        <v>0</v>
      </c>
      <c r="E20" s="226"/>
      <c r="F20" s="230"/>
      <c r="G20" s="231"/>
      <c r="H20" s="228"/>
      <c r="I20" s="1229" t="s">
        <v>132</v>
      </c>
      <c r="J20" s="1230"/>
      <c r="K20" s="1230"/>
      <c r="L20" s="237">
        <f>'Nom. Sic. Sem. 1'!$AH$8</f>
        <v>0</v>
      </c>
      <c r="M20" s="226"/>
      <c r="N20" s="230"/>
    </row>
    <row r="21" spans="1:14">
      <c r="A21" s="1229" t="s">
        <v>133</v>
      </c>
      <c r="B21" s="1230"/>
      <c r="C21" s="1230"/>
      <c r="D21" s="237">
        <f>'Nom. Sic. Sem. 1'!$AI$7</f>
        <v>90.3</v>
      </c>
      <c r="E21" s="226"/>
      <c r="F21" s="230"/>
      <c r="G21" s="231"/>
      <c r="H21" s="228"/>
      <c r="I21" s="1229" t="s">
        <v>133</v>
      </c>
      <c r="J21" s="1230"/>
      <c r="K21" s="1230"/>
      <c r="L21" s="237">
        <f>'Nom. Sic. Sem. 1'!$AI$8</f>
        <v>56.7</v>
      </c>
      <c r="M21" s="226"/>
      <c r="N21" s="230"/>
    </row>
    <row r="22" spans="1:14" ht="13.5" thickBot="1">
      <c r="A22" s="1241" t="s">
        <v>134</v>
      </c>
      <c r="B22" s="1224"/>
      <c r="C22" s="1224"/>
      <c r="D22" s="226"/>
      <c r="E22" s="1242">
        <f>SUM(D17:D21)</f>
        <v>369.6</v>
      </c>
      <c r="F22" s="1225"/>
      <c r="G22" s="219"/>
      <c r="H22" s="228"/>
      <c r="I22" s="1241" t="s">
        <v>134</v>
      </c>
      <c r="J22" s="1224"/>
      <c r="K22" s="1224"/>
      <c r="L22" s="226"/>
      <c r="M22" s="1242">
        <f>SUM(L17:L21)</f>
        <v>302.39999999999998</v>
      </c>
      <c r="N22" s="1225"/>
    </row>
    <row r="23" spans="1:14" ht="20.25" customHeight="1" thickBot="1">
      <c r="A23" s="220"/>
      <c r="B23" s="1224" t="s">
        <v>104</v>
      </c>
      <c r="C23" s="1224"/>
      <c r="D23" s="1224"/>
      <c r="E23" s="1243">
        <f>(E15-E22)</f>
        <v>8660.4</v>
      </c>
      <c r="F23" s="1244"/>
      <c r="G23" s="219"/>
      <c r="H23" s="228"/>
      <c r="I23" s="220"/>
      <c r="J23" s="1224" t="s">
        <v>104</v>
      </c>
      <c r="K23" s="1224"/>
      <c r="L23" s="1224"/>
      <c r="M23" s="1243">
        <f>(M15-M22)</f>
        <v>5367.6</v>
      </c>
      <c r="N23" s="1244"/>
    </row>
    <row r="24" spans="1:14">
      <c r="A24" s="220"/>
      <c r="B24" s="226"/>
      <c r="C24" s="226"/>
      <c r="D24" s="226"/>
      <c r="E24" s="226"/>
      <c r="F24" s="230"/>
      <c r="G24" s="231"/>
      <c r="H24" s="228"/>
      <c r="I24" s="220"/>
      <c r="J24" s="226"/>
      <c r="K24" s="226"/>
      <c r="L24" s="226"/>
      <c r="M24" s="226"/>
      <c r="N24" s="230"/>
    </row>
    <row r="25" spans="1:14">
      <c r="A25" s="220"/>
      <c r="B25" s="226"/>
      <c r="C25" s="226"/>
      <c r="D25" s="226"/>
      <c r="E25" s="226"/>
      <c r="F25" s="230"/>
      <c r="G25" s="231"/>
      <c r="H25" s="228"/>
      <c r="I25" s="220"/>
      <c r="J25" s="226"/>
      <c r="K25" s="226"/>
      <c r="L25" s="226"/>
      <c r="M25" s="226"/>
      <c r="N25" s="230"/>
    </row>
    <row r="26" spans="1:14">
      <c r="A26" s="1236"/>
      <c r="B26" s="1237"/>
      <c r="C26" s="1237"/>
      <c r="D26" s="226" t="s">
        <v>135</v>
      </c>
      <c r="E26" s="226"/>
      <c r="F26" s="230"/>
      <c r="G26" s="231"/>
      <c r="H26" s="228"/>
      <c r="I26" s="1236"/>
      <c r="J26" s="1237"/>
      <c r="K26" s="1237"/>
      <c r="L26" s="226" t="s">
        <v>135</v>
      </c>
      <c r="M26" s="226"/>
      <c r="N26" s="230"/>
    </row>
    <row r="27" spans="1:14">
      <c r="A27" s="1222" t="s">
        <v>136</v>
      </c>
      <c r="B27" s="1223"/>
      <c r="C27" s="1223"/>
      <c r="D27" s="1224" t="s">
        <v>137</v>
      </c>
      <c r="E27" s="1224"/>
      <c r="F27" s="1225"/>
      <c r="G27" s="219"/>
      <c r="H27" s="228"/>
      <c r="I27" s="1222" t="s">
        <v>136</v>
      </c>
      <c r="J27" s="1223"/>
      <c r="K27" s="1223"/>
      <c r="L27" s="1224" t="s">
        <v>137</v>
      </c>
      <c r="M27" s="1224"/>
      <c r="N27" s="1225"/>
    </row>
    <row r="28" spans="1:14" ht="13.5" thickBot="1">
      <c r="A28" s="239"/>
      <c r="B28" s="240"/>
      <c r="C28" s="240"/>
      <c r="D28" s="240"/>
      <c r="E28" s="240"/>
      <c r="F28" s="241"/>
      <c r="G28" s="231"/>
      <c r="H28" s="228"/>
      <c r="I28" s="239"/>
      <c r="J28" s="240"/>
      <c r="K28" s="240"/>
      <c r="L28" s="240"/>
      <c r="M28" s="240"/>
      <c r="N28" s="241"/>
    </row>
    <row r="29" spans="1:14">
      <c r="A29" s="226"/>
      <c r="B29" s="226"/>
      <c r="C29" s="226"/>
      <c r="D29" s="226"/>
      <c r="E29" s="226"/>
      <c r="F29" s="226"/>
      <c r="G29" s="231"/>
      <c r="H29" s="226"/>
      <c r="I29" s="226"/>
      <c r="J29" s="226"/>
      <c r="K29" s="226"/>
      <c r="L29" s="226"/>
      <c r="M29" s="226"/>
      <c r="N29" s="226"/>
    </row>
    <row r="30" spans="1:14" ht="13.5" thickBot="1">
      <c r="A30" s="228"/>
      <c r="B30" s="228"/>
      <c r="C30" s="228"/>
      <c r="D30" s="228"/>
      <c r="E30" s="228"/>
      <c r="F30" s="228"/>
      <c r="G30" s="231"/>
      <c r="H30" s="228"/>
      <c r="I30" s="228"/>
      <c r="J30" s="228"/>
      <c r="K30" s="228"/>
      <c r="L30" s="228"/>
      <c r="M30" s="228"/>
      <c r="N30" s="228"/>
    </row>
    <row r="31" spans="1:14" ht="19.5" customHeight="1">
      <c r="A31" s="1226" t="s">
        <v>138</v>
      </c>
      <c r="B31" s="1227"/>
      <c r="C31" s="1227"/>
      <c r="D31" s="1227"/>
      <c r="E31" s="1227"/>
      <c r="F31" s="1228"/>
      <c r="G31" s="219"/>
      <c r="H31" s="228"/>
      <c r="I31" s="1226" t="s">
        <v>138</v>
      </c>
      <c r="J31" s="1227"/>
      <c r="K31" s="1227"/>
      <c r="L31" s="1227"/>
      <c r="M31" s="1227"/>
      <c r="N31" s="1228"/>
    </row>
    <row r="32" spans="1:14">
      <c r="A32" s="220"/>
      <c r="B32" s="226"/>
      <c r="C32" s="226"/>
      <c r="D32" s="229"/>
      <c r="E32" s="226"/>
      <c r="F32" s="230"/>
      <c r="G32" s="231"/>
      <c r="H32" s="228"/>
      <c r="I32" s="220"/>
      <c r="J32" s="226"/>
      <c r="K32" s="226"/>
      <c r="L32" s="229"/>
      <c r="M32" s="226"/>
      <c r="N32" s="230"/>
    </row>
    <row r="33" spans="1:14">
      <c r="A33" s="220" t="s">
        <v>120</v>
      </c>
      <c r="B33" s="232">
        <f>'Nom. Sic. Sem. 1'!$C$4</f>
        <v>43528</v>
      </c>
      <c r="C33" s="226" t="s">
        <v>16</v>
      </c>
      <c r="D33" s="232">
        <f>'Nom. Sic. Sem. 1'!$G$4</f>
        <v>43534</v>
      </c>
      <c r="E33" s="226" t="s">
        <v>121</v>
      </c>
      <c r="F33" s="230">
        <f>'Nom. Sic. Sem. 1'!$J$4</f>
        <v>2019</v>
      </c>
      <c r="G33" s="231"/>
      <c r="H33" s="228"/>
      <c r="I33" s="220" t="s">
        <v>120</v>
      </c>
      <c r="J33" s="232">
        <f>'Nom. Sic. Sem. 1'!$C$4</f>
        <v>43528</v>
      </c>
      <c r="K33" s="226" t="s">
        <v>16</v>
      </c>
      <c r="L33" s="232">
        <f>'Nom. Sic. Sem. 1'!$G$4</f>
        <v>43534</v>
      </c>
      <c r="M33" s="226" t="s">
        <v>121</v>
      </c>
      <c r="N33" s="230">
        <f>'Nom. Sic. Sem. 1'!$J$4</f>
        <v>2019</v>
      </c>
    </row>
    <row r="34" spans="1:14">
      <c r="A34" s="1229" t="s">
        <v>122</v>
      </c>
      <c r="B34" s="1230"/>
      <c r="C34" s="1231" t="str">
        <f>'Nom. Sic. Sem. 1'!$B$9</f>
        <v>Ricardo A. Parra*</v>
      </c>
      <c r="D34" s="1231"/>
      <c r="E34" s="1231"/>
      <c r="F34" s="1232"/>
      <c r="G34" s="223"/>
      <c r="H34" s="228"/>
      <c r="I34" s="1229" t="s">
        <v>122</v>
      </c>
      <c r="J34" s="1230"/>
      <c r="K34" s="1231" t="str">
        <f>'Nom. Sic. Sem. 1'!$B$10</f>
        <v>Reinaldo Ladino</v>
      </c>
      <c r="L34" s="1231"/>
      <c r="M34" s="1231"/>
      <c r="N34" s="1232"/>
    </row>
    <row r="35" spans="1:14">
      <c r="A35" s="221"/>
      <c r="B35" s="222"/>
      <c r="C35" s="227"/>
      <c r="D35" s="227"/>
      <c r="E35" s="227"/>
      <c r="F35" s="233"/>
      <c r="G35" s="223"/>
      <c r="H35" s="228"/>
      <c r="I35" s="221"/>
      <c r="J35" s="222"/>
      <c r="K35" s="227"/>
      <c r="L35" s="227"/>
      <c r="M35" s="227"/>
      <c r="N35" s="233"/>
    </row>
    <row r="36" spans="1:14">
      <c r="A36" s="224">
        <f>'Nom. Sic. Sem. 1'!$L$9</f>
        <v>0</v>
      </c>
      <c r="B36" s="226" t="s">
        <v>123</v>
      </c>
      <c r="C36" s="226"/>
      <c r="D36" s="226"/>
      <c r="E36" s="1233">
        <f>'Nom. Sic. Sem. 1'!$M$9</f>
        <v>0</v>
      </c>
      <c r="F36" s="1234"/>
      <c r="G36" s="234"/>
      <c r="H36" s="228"/>
      <c r="I36" s="224">
        <f>'Nom. Sic. Sem. 1'!$L$10</f>
        <v>5</v>
      </c>
      <c r="J36" s="226" t="s">
        <v>123</v>
      </c>
      <c r="K36" s="226"/>
      <c r="L36" s="226"/>
      <c r="M36" s="1233">
        <f>'Nom. Sic. Sem. 1'!$M$10</f>
        <v>6000</v>
      </c>
      <c r="N36" s="1234"/>
    </row>
    <row r="37" spans="1:14">
      <c r="A37" s="224"/>
      <c r="B37" s="226"/>
      <c r="C37" s="226"/>
      <c r="D37" s="226"/>
      <c r="E37" s="1233">
        <v>0</v>
      </c>
      <c r="F37" s="1234"/>
      <c r="G37" s="234"/>
      <c r="H37" s="228"/>
      <c r="I37" s="224"/>
      <c r="J37" s="226"/>
      <c r="K37" s="226"/>
      <c r="L37" s="226"/>
      <c r="M37" s="1233">
        <v>0</v>
      </c>
      <c r="N37" s="1234"/>
    </row>
    <row r="38" spans="1:14">
      <c r="A38" s="224"/>
      <c r="B38" s="226" t="s">
        <v>124</v>
      </c>
      <c r="C38" s="226"/>
      <c r="D38" s="226"/>
      <c r="E38" s="1233">
        <f>'Nom. Sic. Sem. 1'!$N$9</f>
        <v>0</v>
      </c>
      <c r="F38" s="1234"/>
      <c r="G38" s="234"/>
      <c r="H38" s="228"/>
      <c r="I38" s="224"/>
      <c r="J38" s="226" t="s">
        <v>124</v>
      </c>
      <c r="K38" s="226"/>
      <c r="L38" s="226"/>
      <c r="M38" s="1233">
        <f>'Nom. Sic. Sem. 1'!$N$10</f>
        <v>0</v>
      </c>
      <c r="N38" s="1234"/>
    </row>
    <row r="39" spans="1:14">
      <c r="A39" s="235">
        <v>0</v>
      </c>
      <c r="B39" s="226" t="s">
        <v>125</v>
      </c>
      <c r="C39" s="226"/>
      <c r="D39" s="226"/>
      <c r="E39" s="1233">
        <v>0</v>
      </c>
      <c r="F39" s="1234"/>
      <c r="G39" s="234"/>
      <c r="H39" s="228"/>
      <c r="I39" s="235">
        <v>0</v>
      </c>
      <c r="J39" s="226" t="s">
        <v>125</v>
      </c>
      <c r="K39" s="226"/>
      <c r="L39" s="226"/>
      <c r="M39" s="1233">
        <v>0</v>
      </c>
      <c r="N39" s="1234"/>
    </row>
    <row r="40" spans="1:14">
      <c r="A40" s="235">
        <v>0</v>
      </c>
      <c r="B40" s="226" t="s">
        <v>126</v>
      </c>
      <c r="C40" s="226"/>
      <c r="D40" s="226"/>
      <c r="E40" s="1233">
        <v>0</v>
      </c>
      <c r="F40" s="1234"/>
      <c r="G40" s="234"/>
      <c r="H40" s="228"/>
      <c r="I40" s="235">
        <v>0</v>
      </c>
      <c r="J40" s="226" t="s">
        <v>126</v>
      </c>
      <c r="K40" s="226"/>
      <c r="L40" s="226"/>
      <c r="M40" s="1233">
        <v>0</v>
      </c>
      <c r="N40" s="1234"/>
    </row>
    <row r="41" spans="1:14">
      <c r="A41" s="235">
        <f>'Nom. Sic. Sem. 1'!V9</f>
        <v>0</v>
      </c>
      <c r="B41" s="226" t="s">
        <v>261</v>
      </c>
      <c r="C41" s="226"/>
      <c r="D41" s="78"/>
      <c r="E41" s="1238">
        <f>'Nom. Sic. Sem. 1'!W9</f>
        <v>0</v>
      </c>
      <c r="F41" s="1246"/>
      <c r="G41" s="234"/>
      <c r="H41" s="228"/>
      <c r="I41" s="235">
        <f>'Nom. Sic. Sem. 1'!V10</f>
        <v>2</v>
      </c>
      <c r="J41" s="226" t="s">
        <v>261</v>
      </c>
      <c r="K41" s="226"/>
      <c r="L41" s="78"/>
      <c r="M41" s="1238">
        <f>'Nom. Sic. Sem. 1'!W10</f>
        <v>4800</v>
      </c>
      <c r="N41" s="1246"/>
    </row>
    <row r="42" spans="1:14">
      <c r="A42" s="236">
        <f>'Nom. Sic. Sem. 1'!X9</f>
        <v>0</v>
      </c>
      <c r="B42" s="226" t="s">
        <v>262</v>
      </c>
      <c r="C42" s="226"/>
      <c r="D42" s="78"/>
      <c r="E42" s="1233">
        <f>'Nom. Sic. Sem. 1'!Y9</f>
        <v>0</v>
      </c>
      <c r="F42" s="1234"/>
      <c r="G42" s="234"/>
      <c r="H42" s="228"/>
      <c r="I42" s="236">
        <f>'Nom. Sic. Sem. 1'!X10</f>
        <v>1</v>
      </c>
      <c r="J42" s="226" t="s">
        <v>262</v>
      </c>
      <c r="K42" s="226"/>
      <c r="L42" s="78"/>
      <c r="M42" s="1233">
        <f>'Nom. Sic. Sem. 1'!Y10</f>
        <v>2100</v>
      </c>
      <c r="N42" s="1234"/>
    </row>
    <row r="43" spans="1:14">
      <c r="A43" s="235">
        <f>'Nom. Sic. Sem. 1'!$AB$9</f>
        <v>0</v>
      </c>
      <c r="B43" s="226" t="s">
        <v>128</v>
      </c>
      <c r="C43" s="226"/>
      <c r="D43" s="226"/>
      <c r="E43" s="1233">
        <f>'Nom. Sic. Sem. 1'!$AC$9</f>
        <v>0</v>
      </c>
      <c r="F43" s="1234"/>
      <c r="G43" s="234"/>
      <c r="H43" s="228"/>
      <c r="I43" s="235">
        <f>'Nom. Sic. Sem. 1'!$AB$10</f>
        <v>2</v>
      </c>
      <c r="J43" s="226" t="s">
        <v>128</v>
      </c>
      <c r="K43" s="226"/>
      <c r="L43" s="226"/>
      <c r="M43" s="1233">
        <f>'Nom. Sic. Sem. 1'!$AC$10</f>
        <v>5160</v>
      </c>
      <c r="N43" s="1234"/>
    </row>
    <row r="44" spans="1:14">
      <c r="A44" s="235">
        <f>'Nom. Sic. Sem. 1'!$O$9</f>
        <v>0</v>
      </c>
      <c r="B44" s="1230" t="str">
        <f>'Nom. Sic. Sem. 1'!$O$4</f>
        <v>PR / RM /F</v>
      </c>
      <c r="C44" s="1230"/>
      <c r="D44" s="1230"/>
      <c r="E44" s="1233">
        <f>'Nom. Sic. Sem. 1'!$P$9</f>
        <v>0</v>
      </c>
      <c r="F44" s="1234"/>
      <c r="G44" s="234"/>
      <c r="H44" s="228"/>
      <c r="I44" s="235">
        <f>'Nom. Sic. Sem. 1'!$O$10</f>
        <v>0</v>
      </c>
      <c r="J44" s="1230" t="str">
        <f>'Nom. Sic. Sem. 1'!$O$4</f>
        <v>PR / RM /F</v>
      </c>
      <c r="K44" s="1230"/>
      <c r="L44" s="1230"/>
      <c r="M44" s="1233">
        <f>'Nom. Sic. Sem. 1'!$P$10</f>
        <v>0</v>
      </c>
      <c r="N44" s="1234"/>
    </row>
    <row r="45" spans="1:14" ht="16.5" customHeight="1">
      <c r="A45" s="220"/>
      <c r="B45" s="1235" t="s">
        <v>10</v>
      </c>
      <c r="C45" s="1235"/>
      <c r="D45" s="226"/>
      <c r="E45" s="1238">
        <f>SUM(E36:F44)</f>
        <v>0</v>
      </c>
      <c r="F45" s="1239"/>
      <c r="G45" s="219"/>
      <c r="H45" s="228"/>
      <c r="I45" s="220"/>
      <c r="J45" s="1235" t="s">
        <v>10</v>
      </c>
      <c r="K45" s="1235"/>
      <c r="L45" s="226"/>
      <c r="M45" s="1238">
        <f>SUM(M36:N44)</f>
        <v>18060</v>
      </c>
      <c r="N45" s="1239"/>
    </row>
    <row r="46" spans="1:14">
      <c r="A46" s="1240" t="s">
        <v>105</v>
      </c>
      <c r="B46" s="1224"/>
      <c r="C46" s="1224"/>
      <c r="D46" s="1224"/>
      <c r="E46" s="1224"/>
      <c r="F46" s="1225"/>
      <c r="G46" s="219"/>
      <c r="H46" s="228"/>
      <c r="I46" s="1240" t="s">
        <v>105</v>
      </c>
      <c r="J46" s="1224"/>
      <c r="K46" s="1224"/>
      <c r="L46" s="1224"/>
      <c r="M46" s="1224"/>
      <c r="N46" s="1225"/>
    </row>
    <row r="47" spans="1:14">
      <c r="A47" s="1229" t="s">
        <v>129</v>
      </c>
      <c r="B47" s="1230"/>
      <c r="C47" s="1230"/>
      <c r="D47" s="237">
        <f>'Nom. Sic. Sem. 1'!$AG$9</f>
        <v>0</v>
      </c>
      <c r="E47" s="226"/>
      <c r="F47" s="230"/>
      <c r="G47" s="231"/>
      <c r="H47" s="228"/>
      <c r="I47" s="1229" t="s">
        <v>129</v>
      </c>
      <c r="J47" s="1230"/>
      <c r="K47" s="1230"/>
      <c r="L47" s="237">
        <f>'Nom. Sic. Sem. 1'!$AG$10</f>
        <v>0</v>
      </c>
      <c r="M47" s="226"/>
      <c r="N47" s="230"/>
    </row>
    <row r="48" spans="1:14">
      <c r="A48" s="1229" t="s">
        <v>130</v>
      </c>
      <c r="B48" s="1230"/>
      <c r="C48" s="1230"/>
      <c r="D48" s="237">
        <f>'Nom. Sic. Sem. 1'!$AE$9</f>
        <v>0</v>
      </c>
      <c r="E48" s="237"/>
      <c r="F48" s="230"/>
      <c r="G48" s="231"/>
      <c r="H48" s="228"/>
      <c r="I48" s="1229" t="s">
        <v>130</v>
      </c>
      <c r="J48" s="1230"/>
      <c r="K48" s="1230"/>
      <c r="L48" s="237">
        <f>'Nom. Sic. Sem. 1'!$AE$10</f>
        <v>378</v>
      </c>
      <c r="M48" s="237"/>
      <c r="N48" s="230"/>
    </row>
    <row r="49" spans="1:14">
      <c r="A49" s="221" t="s">
        <v>131</v>
      </c>
      <c r="B49" s="222"/>
      <c r="C49" s="222"/>
      <c r="D49" s="237">
        <f>'Nom. Sic. Sem. 1'!$AF$9</f>
        <v>0</v>
      </c>
      <c r="E49" s="226"/>
      <c r="F49" s="230"/>
      <c r="G49" s="231"/>
      <c r="H49" s="228"/>
      <c r="I49" s="221" t="s">
        <v>131</v>
      </c>
      <c r="J49" s="222"/>
      <c r="K49" s="222"/>
      <c r="L49" s="237">
        <f>'Nom. Sic. Sem. 1'!$AF$10</f>
        <v>180.6</v>
      </c>
      <c r="M49" s="226"/>
      <c r="N49" s="230"/>
    </row>
    <row r="50" spans="1:14">
      <c r="A50" s="1229" t="s">
        <v>132</v>
      </c>
      <c r="B50" s="1230"/>
      <c r="C50" s="1230"/>
      <c r="D50" s="237">
        <f>'Nom. Sic. Sem. 1'!$AH$9</f>
        <v>0</v>
      </c>
      <c r="E50" s="226"/>
      <c r="F50" s="230"/>
      <c r="G50" s="231"/>
      <c r="H50" s="228"/>
      <c r="I50" s="1229" t="s">
        <v>132</v>
      </c>
      <c r="J50" s="1230"/>
      <c r="K50" s="1230"/>
      <c r="L50" s="237">
        <f>'Nom. Sic. Sem. 1'!$AH$10</f>
        <v>0</v>
      </c>
      <c r="M50" s="226"/>
      <c r="N50" s="230"/>
    </row>
    <row r="51" spans="1:14">
      <c r="A51" s="1229" t="s">
        <v>133</v>
      </c>
      <c r="B51" s="1230"/>
      <c r="C51" s="1230"/>
      <c r="D51" s="237">
        <f>'Nom. Sic. Sem. 1'!$AI$9</f>
        <v>0</v>
      </c>
      <c r="E51" s="226"/>
      <c r="F51" s="230"/>
      <c r="G51" s="231"/>
      <c r="H51" s="228"/>
      <c r="I51" s="1229" t="s">
        <v>133</v>
      </c>
      <c r="J51" s="1230"/>
      <c r="K51" s="1230"/>
      <c r="L51" s="237">
        <f>'Nom. Sic. Sem. 1'!$AI$10</f>
        <v>180.6</v>
      </c>
      <c r="M51" s="226"/>
      <c r="N51" s="230"/>
    </row>
    <row r="52" spans="1:14" ht="13.5" thickBot="1">
      <c r="A52" s="1241" t="s">
        <v>134</v>
      </c>
      <c r="B52" s="1224"/>
      <c r="C52" s="1224"/>
      <c r="D52" s="226"/>
      <c r="E52" s="1242">
        <f>SUM(D47:D51)</f>
        <v>0</v>
      </c>
      <c r="F52" s="1225"/>
      <c r="G52" s="219"/>
      <c r="H52" s="228"/>
      <c r="I52" s="1241" t="s">
        <v>134</v>
      </c>
      <c r="J52" s="1224"/>
      <c r="K52" s="1224"/>
      <c r="L52" s="226"/>
      <c r="M52" s="1242">
        <f>SUM(L47:L51)</f>
        <v>739.2</v>
      </c>
      <c r="N52" s="1225"/>
    </row>
    <row r="53" spans="1:14" ht="20.25" customHeight="1" thickBot="1">
      <c r="A53" s="220"/>
      <c r="B53" s="1224" t="s">
        <v>104</v>
      </c>
      <c r="C53" s="1224"/>
      <c r="D53" s="1224"/>
      <c r="E53" s="1243">
        <f>(E45-E52)</f>
        <v>0</v>
      </c>
      <c r="F53" s="1244"/>
      <c r="G53" s="219"/>
      <c r="H53" s="228"/>
      <c r="I53" s="220"/>
      <c r="J53" s="1224" t="s">
        <v>104</v>
      </c>
      <c r="K53" s="1224"/>
      <c r="L53" s="1224"/>
      <c r="M53" s="1243">
        <f>(M45-M52)</f>
        <v>17320.8</v>
      </c>
      <c r="N53" s="1244"/>
    </row>
    <row r="54" spans="1:14">
      <c r="A54" s="220"/>
      <c r="B54" s="226"/>
      <c r="C54" s="226"/>
      <c r="D54" s="226"/>
      <c r="E54" s="226"/>
      <c r="F54" s="230"/>
      <c r="G54" s="231"/>
      <c r="H54" s="228"/>
      <c r="I54" s="220"/>
      <c r="J54" s="226"/>
      <c r="K54" s="226"/>
      <c r="L54" s="226"/>
      <c r="M54" s="226"/>
      <c r="N54" s="230"/>
    </row>
    <row r="55" spans="1:14">
      <c r="A55" s="220"/>
      <c r="B55" s="226"/>
      <c r="C55" s="226"/>
      <c r="D55" s="226"/>
      <c r="E55" s="226"/>
      <c r="F55" s="230"/>
      <c r="G55" s="231"/>
      <c r="H55" s="228"/>
      <c r="I55" s="220"/>
      <c r="J55" s="226"/>
      <c r="K55" s="226"/>
      <c r="L55" s="226"/>
      <c r="M55" s="226"/>
      <c r="N55" s="230"/>
    </row>
    <row r="56" spans="1:14">
      <c r="A56" s="1236"/>
      <c r="B56" s="1237"/>
      <c r="C56" s="1237"/>
      <c r="D56" s="226" t="s">
        <v>135</v>
      </c>
      <c r="E56" s="226"/>
      <c r="F56" s="230"/>
      <c r="G56" s="231"/>
      <c r="H56" s="228"/>
      <c r="I56" s="1236"/>
      <c r="J56" s="1237"/>
      <c r="K56" s="1237"/>
      <c r="L56" s="226" t="s">
        <v>135</v>
      </c>
      <c r="M56" s="226"/>
      <c r="N56" s="230"/>
    </row>
    <row r="57" spans="1:14">
      <c r="A57" s="1222" t="s">
        <v>136</v>
      </c>
      <c r="B57" s="1223"/>
      <c r="C57" s="1223"/>
      <c r="D57" s="1224" t="s">
        <v>137</v>
      </c>
      <c r="E57" s="1224"/>
      <c r="F57" s="1225"/>
      <c r="G57" s="219"/>
      <c r="H57" s="228"/>
      <c r="I57" s="1222" t="s">
        <v>136</v>
      </c>
      <c r="J57" s="1223"/>
      <c r="K57" s="1223"/>
      <c r="L57" s="1224" t="s">
        <v>137</v>
      </c>
      <c r="M57" s="1224"/>
      <c r="N57" s="1225"/>
    </row>
    <row r="58" spans="1:14" ht="13.5" thickBot="1">
      <c r="A58" s="239"/>
      <c r="B58" s="240"/>
      <c r="C58" s="240"/>
      <c r="D58" s="240"/>
      <c r="E58" s="240"/>
      <c r="F58" s="241"/>
      <c r="G58" s="231"/>
      <c r="H58" s="228"/>
      <c r="I58" s="239"/>
      <c r="J58" s="240"/>
      <c r="K58" s="240"/>
      <c r="L58" s="240"/>
      <c r="M58" s="240"/>
      <c r="N58" s="241"/>
    </row>
    <row r="59" spans="1:14">
      <c r="A59" s="228"/>
      <c r="B59" s="228"/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</row>
    <row r="60" spans="1:14">
      <c r="A60" s="1224"/>
      <c r="B60" s="1224"/>
      <c r="C60" s="1224"/>
      <c r="D60" s="1224"/>
      <c r="E60" s="1224"/>
      <c r="F60" s="1224"/>
      <c r="G60" s="225"/>
      <c r="H60" s="226"/>
      <c r="I60" s="1224"/>
      <c r="J60" s="1224"/>
      <c r="K60" s="1224"/>
      <c r="L60" s="1224"/>
      <c r="M60" s="1224"/>
      <c r="N60" s="1224"/>
    </row>
    <row r="61" spans="1:14">
      <c r="A61" s="226"/>
      <c r="B61" s="226"/>
      <c r="C61" s="226"/>
      <c r="D61" s="229"/>
      <c r="E61" s="226"/>
      <c r="F61" s="226"/>
      <c r="G61" s="226"/>
      <c r="H61" s="226"/>
      <c r="I61" s="226"/>
      <c r="J61" s="226"/>
      <c r="K61" s="226"/>
      <c r="L61" s="229"/>
      <c r="M61" s="226"/>
      <c r="N61" s="226"/>
    </row>
    <row r="62" spans="1:14" ht="13.5" thickBot="1">
      <c r="A62" s="226"/>
      <c r="B62" s="232"/>
      <c r="C62" s="226"/>
      <c r="D62" s="232"/>
      <c r="E62" s="226"/>
      <c r="F62" s="226"/>
      <c r="G62" s="226"/>
      <c r="H62" s="226"/>
      <c r="I62" s="226"/>
      <c r="J62" s="232"/>
      <c r="K62" s="226"/>
      <c r="L62" s="232"/>
      <c r="M62" s="226"/>
      <c r="N62" s="226"/>
    </row>
    <row r="63" spans="1:14" ht="19.5" customHeight="1">
      <c r="A63" s="1226" t="s">
        <v>138</v>
      </c>
      <c r="B63" s="1227"/>
      <c r="C63" s="1227"/>
      <c r="D63" s="1227"/>
      <c r="E63" s="1227"/>
      <c r="F63" s="1228"/>
      <c r="G63" s="219"/>
      <c r="H63" s="228"/>
      <c r="I63" s="1226" t="s">
        <v>138</v>
      </c>
      <c r="J63" s="1227"/>
      <c r="K63" s="1227"/>
      <c r="L63" s="1227"/>
      <c r="M63" s="1227"/>
      <c r="N63" s="1228"/>
    </row>
    <row r="64" spans="1:14">
      <c r="A64" s="220"/>
      <c r="B64" s="226"/>
      <c r="C64" s="226"/>
      <c r="D64" s="229"/>
      <c r="E64" s="226"/>
      <c r="F64" s="230"/>
      <c r="G64" s="231"/>
      <c r="H64" s="228"/>
      <c r="I64" s="220"/>
      <c r="J64" s="226"/>
      <c r="K64" s="226"/>
      <c r="L64" s="229"/>
      <c r="M64" s="226"/>
      <c r="N64" s="230"/>
    </row>
    <row r="65" spans="1:14">
      <c r="A65" s="220" t="s">
        <v>120</v>
      </c>
      <c r="B65" s="232">
        <f>'Nom. Sic. Sem. 1'!$C$4</f>
        <v>43528</v>
      </c>
      <c r="C65" s="226" t="s">
        <v>16</v>
      </c>
      <c r="D65" s="232">
        <f>'Nom. Sic. Sem. 1'!$G$4</f>
        <v>43534</v>
      </c>
      <c r="E65" s="226" t="s">
        <v>121</v>
      </c>
      <c r="F65" s="230">
        <f>'Nom. Sic. Sem. 1'!$J$4</f>
        <v>2019</v>
      </c>
      <c r="G65" s="231"/>
      <c r="H65" s="228"/>
      <c r="I65" s="220" t="s">
        <v>120</v>
      </c>
      <c r="J65" s="232">
        <f>'Nom. Sic. Sem. 1'!$C$4</f>
        <v>43528</v>
      </c>
      <c r="K65" s="226" t="s">
        <v>16</v>
      </c>
      <c r="L65" s="232">
        <f>'Nom. Sic. Sem. 1'!$G$4</f>
        <v>43534</v>
      </c>
      <c r="M65" s="226" t="s">
        <v>121</v>
      </c>
      <c r="N65" s="230">
        <f>'Nom. Sic. Sem. 1'!$J$4</f>
        <v>2019</v>
      </c>
    </row>
    <row r="66" spans="1:14">
      <c r="A66" s="1229" t="s">
        <v>122</v>
      </c>
      <c r="B66" s="1230"/>
      <c r="C66" s="1231" t="str">
        <f>'Nom. Sic. Sem. 1'!$B$11</f>
        <v>Ángel Custodio Torres</v>
      </c>
      <c r="D66" s="1231"/>
      <c r="E66" s="1231"/>
      <c r="F66" s="1232"/>
      <c r="G66" s="223"/>
      <c r="H66" s="228"/>
      <c r="I66" s="1229" t="s">
        <v>122</v>
      </c>
      <c r="J66" s="1230"/>
      <c r="K66" s="1231" t="str">
        <f>'Nom. Sic. Sem. 1'!$B$12</f>
        <v>Octavio de Jesus  Tua</v>
      </c>
      <c r="L66" s="1231"/>
      <c r="M66" s="1231"/>
      <c r="N66" s="1232"/>
    </row>
    <row r="67" spans="1:14">
      <c r="A67" s="221"/>
      <c r="B67" s="222"/>
      <c r="C67" s="227"/>
      <c r="D67" s="227"/>
      <c r="E67" s="227"/>
      <c r="F67" s="233"/>
      <c r="G67" s="223"/>
      <c r="H67" s="228"/>
      <c r="I67" s="221"/>
      <c r="J67" s="222"/>
      <c r="K67" s="227"/>
      <c r="L67" s="227"/>
      <c r="M67" s="227"/>
      <c r="N67" s="233"/>
    </row>
    <row r="68" spans="1:14">
      <c r="A68" s="224">
        <f>'Nom. Sic. Sem. 1'!$L$11</f>
        <v>5</v>
      </c>
      <c r="B68" s="226" t="s">
        <v>123</v>
      </c>
      <c r="C68" s="226"/>
      <c r="D68" s="226"/>
      <c r="E68" s="1233">
        <f>'Nom. Sic. Sem. 1'!$M$11</f>
        <v>3000</v>
      </c>
      <c r="F68" s="1234"/>
      <c r="G68" s="234"/>
      <c r="H68" s="228"/>
      <c r="I68" s="224">
        <f>'Nom. Sic. Sem. 1'!$L$12</f>
        <v>5</v>
      </c>
      <c r="J68" s="226" t="s">
        <v>123</v>
      </c>
      <c r="K68" s="226"/>
      <c r="L68" s="226"/>
      <c r="M68" s="1233">
        <f>'Nom. Sic. Sem. 1'!$M$12</f>
        <v>3270</v>
      </c>
      <c r="N68" s="1234"/>
    </row>
    <row r="69" spans="1:14">
      <c r="A69" s="224"/>
      <c r="B69" s="226"/>
      <c r="C69" s="226"/>
      <c r="D69" s="226"/>
      <c r="E69" s="1233">
        <v>0</v>
      </c>
      <c r="F69" s="1234"/>
      <c r="G69" s="234"/>
      <c r="H69" s="228"/>
      <c r="I69" s="224"/>
      <c r="J69" s="226"/>
      <c r="K69" s="226"/>
      <c r="L69" s="226"/>
      <c r="M69" s="1233">
        <v>0</v>
      </c>
      <c r="N69" s="1234"/>
    </row>
    <row r="70" spans="1:14">
      <c r="A70" s="224"/>
      <c r="B70" s="226" t="s">
        <v>124</v>
      </c>
      <c r="C70" s="226"/>
      <c r="D70" s="226"/>
      <c r="E70" s="1233">
        <f>'Nom. Sic. Sem. 1'!$N$11</f>
        <v>0</v>
      </c>
      <c r="F70" s="1234"/>
      <c r="G70" s="234"/>
      <c r="H70" s="228"/>
      <c r="I70" s="224"/>
      <c r="J70" s="226" t="s">
        <v>124</v>
      </c>
      <c r="K70" s="226"/>
      <c r="L70" s="226"/>
      <c r="M70" s="1233">
        <f>'Nom. Sic. Sem. 1'!$N$12</f>
        <v>0</v>
      </c>
      <c r="N70" s="1234"/>
    </row>
    <row r="71" spans="1:14">
      <c r="A71" s="235">
        <v>0</v>
      </c>
      <c r="B71" s="226" t="s">
        <v>125</v>
      </c>
      <c r="C71" s="226"/>
      <c r="D71" s="226"/>
      <c r="E71" s="1233">
        <v>0</v>
      </c>
      <c r="F71" s="1234"/>
      <c r="G71" s="234"/>
      <c r="H71" s="228"/>
      <c r="I71" s="235">
        <v>0</v>
      </c>
      <c r="J71" s="226" t="s">
        <v>125</v>
      </c>
      <c r="K71" s="226"/>
      <c r="L71" s="226"/>
      <c r="M71" s="1233">
        <v>0</v>
      </c>
      <c r="N71" s="1234"/>
    </row>
    <row r="72" spans="1:14">
      <c r="A72" s="235">
        <v>0</v>
      </c>
      <c r="B72" s="226" t="s">
        <v>126</v>
      </c>
      <c r="C72" s="226"/>
      <c r="D72" s="226"/>
      <c r="E72" s="1233">
        <v>0</v>
      </c>
      <c r="F72" s="1234"/>
      <c r="G72" s="234"/>
      <c r="H72" s="228"/>
      <c r="I72" s="235">
        <v>0</v>
      </c>
      <c r="J72" s="226" t="s">
        <v>126</v>
      </c>
      <c r="K72" s="226"/>
      <c r="L72" s="226"/>
      <c r="M72" s="1233">
        <v>0</v>
      </c>
      <c r="N72" s="1234"/>
    </row>
    <row r="73" spans="1:14">
      <c r="A73" s="235">
        <f>'Nom. Sic. Sem. 1'!V11</f>
        <v>2</v>
      </c>
      <c r="B73" s="226" t="s">
        <v>261</v>
      </c>
      <c r="C73" s="226"/>
      <c r="D73" s="226"/>
      <c r="E73" s="1238">
        <f>'Nom. Sic. Sem. 1'!W11</f>
        <v>2400</v>
      </c>
      <c r="F73" s="1246"/>
      <c r="G73" s="234"/>
      <c r="H73" s="228"/>
      <c r="I73" s="235">
        <f>'Nom. Sic. Sem. 1'!V12</f>
        <v>2</v>
      </c>
      <c r="J73" s="226" t="s">
        <v>261</v>
      </c>
      <c r="K73" s="226"/>
      <c r="L73" s="226"/>
      <c r="M73" s="1238">
        <f>'Nom. Sic. Sem. 1'!W12</f>
        <v>2616</v>
      </c>
      <c r="N73" s="1246"/>
    </row>
    <row r="74" spans="1:14">
      <c r="A74" s="236">
        <f>'Nom. Sic. Sem. 1'!X11</f>
        <v>1</v>
      </c>
      <c r="B74" s="226" t="s">
        <v>262</v>
      </c>
      <c r="C74" s="226"/>
      <c r="D74" s="226"/>
      <c r="E74" s="1233">
        <f>'Nom. Sic. Sem. 1'!Y11</f>
        <v>1050</v>
      </c>
      <c r="F74" s="1234"/>
      <c r="G74" s="234"/>
      <c r="H74" s="228"/>
      <c r="I74" s="236">
        <f>'Nom. Sic. Sem. 1'!X12</f>
        <v>1</v>
      </c>
      <c r="J74" s="226" t="s">
        <v>262</v>
      </c>
      <c r="K74" s="226"/>
      <c r="L74" s="226"/>
      <c r="M74" s="1233">
        <f>'Nom. Sic. Sem. 1'!Y12</f>
        <v>1144.5</v>
      </c>
      <c r="N74" s="1234"/>
    </row>
    <row r="75" spans="1:14">
      <c r="A75" s="235">
        <f>'Nom. Sic. Sem. 1'!$AB$11</f>
        <v>2</v>
      </c>
      <c r="B75" s="226" t="s">
        <v>128</v>
      </c>
      <c r="C75" s="226"/>
      <c r="D75" s="226"/>
      <c r="E75" s="1233">
        <f>'Nom. Sic. Sem. 1'!$AC$11</f>
        <v>2580</v>
      </c>
      <c r="F75" s="1234"/>
      <c r="G75" s="234"/>
      <c r="H75" s="228"/>
      <c r="I75" s="235">
        <f>'Nom. Sic. Sem. 1'!$AB$12</f>
        <v>2</v>
      </c>
      <c r="J75" s="226" t="s">
        <v>128</v>
      </c>
      <c r="K75" s="226"/>
      <c r="L75" s="226"/>
      <c r="M75" s="1233">
        <f>'Nom. Sic. Sem. 1'!$AC$12</f>
        <v>2812.2</v>
      </c>
      <c r="N75" s="1234"/>
    </row>
    <row r="76" spans="1:14">
      <c r="A76" s="235">
        <f>'Nom. Sic. Sem. 1'!$O$11</f>
        <v>0</v>
      </c>
      <c r="B76" s="1230" t="str">
        <f>'Nom. Sic. Sem. 1'!$O$4</f>
        <v>PR / RM /F</v>
      </c>
      <c r="C76" s="1230"/>
      <c r="D76" s="1230"/>
      <c r="E76" s="1233">
        <f>'Nom. Sic. Sem. 1'!$P$11</f>
        <v>0</v>
      </c>
      <c r="F76" s="1234"/>
      <c r="G76" s="234"/>
      <c r="H76" s="228"/>
      <c r="I76" s="235">
        <f>'Nom. Sic. Sem. 1'!$O$12</f>
        <v>0</v>
      </c>
      <c r="J76" s="1230" t="str">
        <f>'Nom. Sic. Sem. 1'!$O$4</f>
        <v>PR / RM /F</v>
      </c>
      <c r="K76" s="1230"/>
      <c r="L76" s="1230"/>
      <c r="M76" s="1233">
        <f>'Nom. Sic. Sem. 1'!$P$12</f>
        <v>0</v>
      </c>
      <c r="N76" s="1234"/>
    </row>
    <row r="77" spans="1:14" ht="16.5" customHeight="1">
      <c r="A77" s="220"/>
      <c r="B77" s="1235" t="s">
        <v>10</v>
      </c>
      <c r="C77" s="1235"/>
      <c r="D77" s="226"/>
      <c r="E77" s="1238">
        <f>SUM(E68:F76)</f>
        <v>9030</v>
      </c>
      <c r="F77" s="1239"/>
      <c r="G77" s="219"/>
      <c r="H77" s="228"/>
      <c r="I77" s="220"/>
      <c r="J77" s="1235" t="s">
        <v>10</v>
      </c>
      <c r="K77" s="1235"/>
      <c r="L77" s="226"/>
      <c r="M77" s="1238">
        <f>SUM(M68:N76)</f>
        <v>9842.7000000000007</v>
      </c>
      <c r="N77" s="1239"/>
    </row>
    <row r="78" spans="1:14">
      <c r="A78" s="1240" t="s">
        <v>105</v>
      </c>
      <c r="B78" s="1224"/>
      <c r="C78" s="1224"/>
      <c r="D78" s="1224"/>
      <c r="E78" s="1224"/>
      <c r="F78" s="1225"/>
      <c r="G78" s="219"/>
      <c r="H78" s="228"/>
      <c r="I78" s="1240" t="s">
        <v>105</v>
      </c>
      <c r="J78" s="1224"/>
      <c r="K78" s="1224"/>
      <c r="L78" s="1224"/>
      <c r="M78" s="1224"/>
      <c r="N78" s="1225"/>
    </row>
    <row r="79" spans="1:14">
      <c r="A79" s="1229" t="s">
        <v>129</v>
      </c>
      <c r="B79" s="1230"/>
      <c r="C79" s="1230"/>
      <c r="D79" s="237">
        <f>'Nom. Sic. Sem. 1'!$AG$11</f>
        <v>0</v>
      </c>
      <c r="E79" s="226"/>
      <c r="F79" s="230"/>
      <c r="G79" s="231"/>
      <c r="H79" s="228"/>
      <c r="I79" s="1229" t="s">
        <v>129</v>
      </c>
      <c r="J79" s="1230"/>
      <c r="K79" s="1230"/>
      <c r="L79" s="237">
        <f>'Nom. Sic. Sem. 1'!$AG$12</f>
        <v>0</v>
      </c>
      <c r="M79" s="226"/>
      <c r="N79" s="230"/>
    </row>
    <row r="80" spans="1:14">
      <c r="A80" s="1229" t="s">
        <v>130</v>
      </c>
      <c r="B80" s="1230"/>
      <c r="C80" s="1230"/>
      <c r="D80" s="237">
        <f>'Nom. Sic. Sem. 1'!$AE$11</f>
        <v>189</v>
      </c>
      <c r="E80" s="237"/>
      <c r="F80" s="230"/>
      <c r="G80" s="231"/>
      <c r="H80" s="228"/>
      <c r="I80" s="1229" t="s">
        <v>130</v>
      </c>
      <c r="J80" s="1230"/>
      <c r="K80" s="1230"/>
      <c r="L80" s="237">
        <f>'Nom. Sic. Sem. 1'!$AE$12</f>
        <v>206.01</v>
      </c>
      <c r="M80" s="237"/>
      <c r="N80" s="230"/>
    </row>
    <row r="81" spans="1:15">
      <c r="A81" s="221" t="s">
        <v>131</v>
      </c>
      <c r="B81" s="222"/>
      <c r="C81" s="222"/>
      <c r="D81" s="237">
        <f>'Nom. Sic. Sem. 1'!$AF$11</f>
        <v>90.3</v>
      </c>
      <c r="E81" s="226"/>
      <c r="F81" s="230"/>
      <c r="G81" s="231"/>
      <c r="H81" s="228"/>
      <c r="I81" s="221" t="s">
        <v>131</v>
      </c>
      <c r="J81" s="222"/>
      <c r="K81" s="222"/>
      <c r="L81" s="237">
        <f>'Nom. Sic. Sem. 1'!$AF$12</f>
        <v>98.427000000000007</v>
      </c>
      <c r="M81" s="226"/>
      <c r="N81" s="230"/>
    </row>
    <row r="82" spans="1:15">
      <c r="A82" s="1229" t="s">
        <v>132</v>
      </c>
      <c r="B82" s="1230"/>
      <c r="C82" s="1230"/>
      <c r="D82" s="237">
        <f>'Nom. Sic. Sem. 1'!$AH$11</f>
        <v>0</v>
      </c>
      <c r="E82" s="226"/>
      <c r="F82" s="230"/>
      <c r="G82" s="231"/>
      <c r="H82" s="228"/>
      <c r="I82" s="1229" t="s">
        <v>132</v>
      </c>
      <c r="J82" s="1230"/>
      <c r="K82" s="1230"/>
      <c r="L82" s="237">
        <f>'Nom. Sic. Sem. 1'!$AH$12</f>
        <v>0</v>
      </c>
      <c r="M82" s="226"/>
      <c r="N82" s="230"/>
    </row>
    <row r="83" spans="1:15">
      <c r="A83" s="1229" t="s">
        <v>133</v>
      </c>
      <c r="B83" s="1230"/>
      <c r="C83" s="1230"/>
      <c r="D83" s="237">
        <f>'Nom. Sic. Sem. 1'!$AI$11</f>
        <v>90.3</v>
      </c>
      <c r="E83" s="226"/>
      <c r="F83" s="230"/>
      <c r="G83" s="231"/>
      <c r="H83" s="228"/>
      <c r="I83" s="1229" t="s">
        <v>133</v>
      </c>
      <c r="J83" s="1230"/>
      <c r="K83" s="1230"/>
      <c r="L83" s="237">
        <f>'Nom. Sic. Sem. 1'!$AI$12</f>
        <v>98.427000000000007</v>
      </c>
      <c r="M83" s="226"/>
      <c r="N83" s="230"/>
    </row>
    <row r="84" spans="1:15" ht="13.5" thickBot="1">
      <c r="A84" s="1241" t="s">
        <v>134</v>
      </c>
      <c r="B84" s="1224"/>
      <c r="C84" s="1224"/>
      <c r="D84" s="226"/>
      <c r="E84" s="1242">
        <f>SUM(D79:D83)</f>
        <v>369.6</v>
      </c>
      <c r="F84" s="1225"/>
      <c r="G84" s="219"/>
      <c r="H84" s="228"/>
      <c r="I84" s="1241" t="s">
        <v>134</v>
      </c>
      <c r="J84" s="1224"/>
      <c r="K84" s="1224"/>
      <c r="L84" s="226"/>
      <c r="M84" s="1242">
        <f>SUM(L79:L83)</f>
        <v>402.86400000000003</v>
      </c>
      <c r="N84" s="1225"/>
    </row>
    <row r="85" spans="1:15" ht="20.25" customHeight="1" thickBot="1">
      <c r="A85" s="220"/>
      <c r="B85" s="1224" t="s">
        <v>104</v>
      </c>
      <c r="C85" s="1224"/>
      <c r="D85" s="1224"/>
      <c r="E85" s="1243">
        <f>(E77-E84)</f>
        <v>8660.4</v>
      </c>
      <c r="F85" s="1244"/>
      <c r="G85" s="219"/>
      <c r="H85" s="228"/>
      <c r="I85" s="220"/>
      <c r="J85" s="1224" t="s">
        <v>104</v>
      </c>
      <c r="K85" s="1224"/>
      <c r="L85" s="1224"/>
      <c r="M85" s="1243">
        <f>(M77-M84)</f>
        <v>9439.8360000000011</v>
      </c>
      <c r="N85" s="1244"/>
    </row>
    <row r="86" spans="1:15">
      <c r="A86" s="220"/>
      <c r="B86" s="226"/>
      <c r="C86" s="226"/>
      <c r="D86" s="226"/>
      <c r="E86" s="226"/>
      <c r="F86" s="230"/>
      <c r="G86" s="231"/>
      <c r="H86" s="228"/>
      <c r="I86" s="220"/>
      <c r="J86" s="226"/>
      <c r="K86" s="226"/>
      <c r="L86" s="226"/>
      <c r="M86" s="226"/>
      <c r="N86" s="230"/>
    </row>
    <row r="87" spans="1:15">
      <c r="A87" s="220"/>
      <c r="B87" s="226"/>
      <c r="C87" s="226"/>
      <c r="D87" s="226"/>
      <c r="E87" s="226"/>
      <c r="F87" s="230"/>
      <c r="G87" s="231"/>
      <c r="H87" s="228"/>
      <c r="I87" s="220"/>
      <c r="J87" s="226"/>
      <c r="K87" s="226"/>
      <c r="L87" s="226"/>
      <c r="M87" s="226"/>
      <c r="N87" s="230"/>
    </row>
    <row r="88" spans="1:15">
      <c r="A88" s="1236"/>
      <c r="B88" s="1237"/>
      <c r="C88" s="1237"/>
      <c r="D88" s="226" t="s">
        <v>135</v>
      </c>
      <c r="E88" s="226"/>
      <c r="F88" s="230"/>
      <c r="G88" s="231"/>
      <c r="H88" s="228"/>
      <c r="I88" s="1236"/>
      <c r="J88" s="1237"/>
      <c r="K88" s="1237"/>
      <c r="L88" s="226" t="s">
        <v>135</v>
      </c>
      <c r="M88" s="226"/>
      <c r="N88" s="230"/>
    </row>
    <row r="89" spans="1:15">
      <c r="A89" s="1222" t="s">
        <v>136</v>
      </c>
      <c r="B89" s="1223"/>
      <c r="C89" s="1223"/>
      <c r="D89" s="1224" t="s">
        <v>137</v>
      </c>
      <c r="E89" s="1224"/>
      <c r="F89" s="1225"/>
      <c r="G89" s="219"/>
      <c r="H89" s="228"/>
      <c r="I89" s="1222" t="s">
        <v>136</v>
      </c>
      <c r="J89" s="1223"/>
      <c r="K89" s="1223"/>
      <c r="L89" s="1224" t="s">
        <v>137</v>
      </c>
      <c r="M89" s="1224"/>
      <c r="N89" s="1225"/>
    </row>
    <row r="90" spans="1:15" ht="13.5" thickBot="1">
      <c r="A90" s="239"/>
      <c r="B90" s="240"/>
      <c r="C90" s="240"/>
      <c r="D90" s="240"/>
      <c r="E90" s="240"/>
      <c r="F90" s="241"/>
      <c r="G90" s="231"/>
      <c r="H90" s="228"/>
      <c r="I90" s="239"/>
      <c r="J90" s="240"/>
      <c r="K90" s="240"/>
      <c r="L90" s="240"/>
      <c r="M90" s="240"/>
      <c r="N90" s="241"/>
    </row>
    <row r="91" spans="1:15">
      <c r="A91" s="226"/>
      <c r="B91" s="226"/>
      <c r="C91" s="226"/>
      <c r="D91" s="226"/>
      <c r="E91" s="226"/>
      <c r="F91" s="226"/>
      <c r="G91" s="231"/>
      <c r="H91" s="226"/>
      <c r="I91" s="226"/>
      <c r="J91" s="226"/>
      <c r="K91" s="226"/>
      <c r="L91" s="226"/>
      <c r="M91" s="226"/>
      <c r="N91" s="226"/>
    </row>
    <row r="92" spans="1:15" ht="13.5" thickBot="1">
      <c r="A92" s="228"/>
      <c r="B92" s="228"/>
      <c r="C92" s="228"/>
      <c r="D92" s="228"/>
      <c r="E92" s="228"/>
      <c r="F92" s="228"/>
      <c r="G92" s="231"/>
      <c r="H92" s="228"/>
      <c r="I92" s="228"/>
      <c r="J92" s="228"/>
      <c r="K92" s="228"/>
      <c r="L92" s="228"/>
      <c r="M92" s="228"/>
      <c r="N92" s="228"/>
      <c r="O92" t="s">
        <v>268</v>
      </c>
    </row>
    <row r="93" spans="1:15" ht="19.5" customHeight="1">
      <c r="A93" s="1226" t="s">
        <v>138</v>
      </c>
      <c r="B93" s="1227"/>
      <c r="C93" s="1227"/>
      <c r="D93" s="1227"/>
      <c r="E93" s="1227"/>
      <c r="F93" s="1228"/>
      <c r="G93" s="219"/>
      <c r="H93" s="228"/>
      <c r="I93" s="1226" t="s">
        <v>138</v>
      </c>
      <c r="J93" s="1227"/>
      <c r="K93" s="1227"/>
      <c r="L93" s="1227"/>
      <c r="M93" s="1227"/>
      <c r="N93" s="1228"/>
    </row>
    <row r="94" spans="1:15">
      <c r="A94" s="220"/>
      <c r="B94" s="226"/>
      <c r="C94" s="226"/>
      <c r="D94" s="229"/>
      <c r="E94" s="226"/>
      <c r="F94" s="230"/>
      <c r="G94" s="231"/>
      <c r="H94" s="228"/>
      <c r="I94" s="220"/>
      <c r="J94" s="226"/>
      <c r="K94" s="226"/>
      <c r="L94" s="229"/>
      <c r="M94" s="226"/>
      <c r="N94" s="230"/>
    </row>
    <row r="95" spans="1:15">
      <c r="A95" s="220" t="s">
        <v>120</v>
      </c>
      <c r="B95" s="232">
        <f>'Nom. Sic. Sem. 1'!$C$4</f>
        <v>43528</v>
      </c>
      <c r="C95" s="226" t="s">
        <v>16</v>
      </c>
      <c r="D95" s="232">
        <f>'Nom. Sic. Sem. 1'!$G$4</f>
        <v>43534</v>
      </c>
      <c r="E95" s="226" t="s">
        <v>121</v>
      </c>
      <c r="F95" s="230">
        <f>'Nom. Sic. Sem. 1'!$J$4</f>
        <v>2019</v>
      </c>
      <c r="G95" s="231"/>
      <c r="H95" s="228"/>
      <c r="I95" s="220" t="s">
        <v>120</v>
      </c>
      <c r="J95" s="232">
        <f>'Nom. Sic. Sem. 1'!$C$4</f>
        <v>43528</v>
      </c>
      <c r="K95" s="226" t="s">
        <v>16</v>
      </c>
      <c r="L95" s="232">
        <f>'Nom. Sic. Sem. 1'!$G$4</f>
        <v>43534</v>
      </c>
      <c r="M95" s="226" t="s">
        <v>121</v>
      </c>
      <c r="N95" s="230">
        <f>'Nom. Sic. Sem. 1'!$J$4</f>
        <v>2019</v>
      </c>
    </row>
    <row r="96" spans="1:15">
      <c r="A96" s="1229" t="s">
        <v>122</v>
      </c>
      <c r="B96" s="1230"/>
      <c r="C96" s="1231" t="str">
        <f>'Nom. Sic. Sem. 1'!$B$13</f>
        <v>Jose Luis Tua</v>
      </c>
      <c r="D96" s="1231"/>
      <c r="E96" s="1231"/>
      <c r="F96" s="1232"/>
      <c r="G96" s="223"/>
      <c r="H96" s="228"/>
      <c r="I96" s="1229" t="s">
        <v>122</v>
      </c>
      <c r="J96" s="1230"/>
      <c r="K96" s="1231" t="str">
        <f>'Nom. Sic. Sem. 1'!$B$14</f>
        <v>Gerardo M. García</v>
      </c>
      <c r="L96" s="1231"/>
      <c r="M96" s="1231"/>
      <c r="N96" s="1232"/>
    </row>
    <row r="97" spans="1:14">
      <c r="A97" s="221"/>
      <c r="B97" s="222"/>
      <c r="C97" s="227"/>
      <c r="D97" s="227"/>
      <c r="E97" s="227"/>
      <c r="F97" s="233"/>
      <c r="G97" s="223"/>
      <c r="H97" s="228"/>
      <c r="I97" s="221"/>
      <c r="J97" s="222"/>
      <c r="K97" s="227"/>
      <c r="L97" s="227"/>
      <c r="M97" s="227"/>
      <c r="N97" s="233"/>
    </row>
    <row r="98" spans="1:14">
      <c r="A98" s="224">
        <f>'Nom. Sic. Sem. 1'!$L$13</f>
        <v>0</v>
      </c>
      <c r="B98" s="226" t="s">
        <v>123</v>
      </c>
      <c r="C98" s="226"/>
      <c r="D98" s="226"/>
      <c r="E98" s="1233">
        <f>'Nom. Sic. Sem. 1'!$M$13</f>
        <v>0</v>
      </c>
      <c r="F98" s="1234"/>
      <c r="G98" s="234"/>
      <c r="H98" s="228"/>
      <c r="I98" s="224">
        <f>'Nom. Sic. Sem. 1'!$L$14</f>
        <v>5</v>
      </c>
      <c r="J98" s="226" t="s">
        <v>123</v>
      </c>
      <c r="K98" s="226"/>
      <c r="L98" s="226"/>
      <c r="M98" s="1233">
        <f>'Nom. Sic. Sem. 1'!$M$14</f>
        <v>3000</v>
      </c>
      <c r="N98" s="1234"/>
    </row>
    <row r="99" spans="1:14">
      <c r="A99" s="224"/>
      <c r="B99" s="226"/>
      <c r="C99" s="226"/>
      <c r="D99" s="226"/>
      <c r="E99" s="1233">
        <v>0</v>
      </c>
      <c r="F99" s="1234"/>
      <c r="G99" s="234"/>
      <c r="H99" s="228"/>
      <c r="I99" s="224"/>
      <c r="J99" s="226"/>
      <c r="K99" s="226"/>
      <c r="L99" s="226"/>
      <c r="M99" s="1233">
        <v>0</v>
      </c>
      <c r="N99" s="1234"/>
    </row>
    <row r="100" spans="1:14">
      <c r="A100" s="224"/>
      <c r="B100" s="226" t="s">
        <v>124</v>
      </c>
      <c r="C100" s="226"/>
      <c r="D100" s="226"/>
      <c r="E100" s="1233">
        <f>'Nom. Sic. Sem. 1'!$N$13</f>
        <v>0</v>
      </c>
      <c r="F100" s="1234"/>
      <c r="G100" s="234"/>
      <c r="H100" s="228"/>
      <c r="I100" s="224"/>
      <c r="J100" s="226" t="s">
        <v>124</v>
      </c>
      <c r="K100" s="226"/>
      <c r="L100" s="226"/>
      <c r="M100" s="1233">
        <f>'Nom. Sic. Sem. 1'!$N$14</f>
        <v>0</v>
      </c>
      <c r="N100" s="1234"/>
    </row>
    <row r="101" spans="1:14">
      <c r="A101" s="235">
        <v>0</v>
      </c>
      <c r="B101" s="226" t="s">
        <v>125</v>
      </c>
      <c r="C101" s="226"/>
      <c r="D101" s="226"/>
      <c r="E101" s="1233">
        <v>0</v>
      </c>
      <c r="F101" s="1234"/>
      <c r="G101" s="234"/>
      <c r="H101" s="228"/>
      <c r="I101" s="235">
        <v>0</v>
      </c>
      <c r="J101" s="226" t="s">
        <v>125</v>
      </c>
      <c r="K101" s="226"/>
      <c r="L101" s="226"/>
      <c r="M101" s="1233">
        <v>0</v>
      </c>
      <c r="N101" s="1234"/>
    </row>
    <row r="102" spans="1:14">
      <c r="A102" s="235">
        <v>0</v>
      </c>
      <c r="B102" s="226" t="s">
        <v>126</v>
      </c>
      <c r="C102" s="226"/>
      <c r="D102" s="226"/>
      <c r="E102" s="1233">
        <v>0</v>
      </c>
      <c r="F102" s="1234"/>
      <c r="G102" s="234"/>
      <c r="H102" s="228"/>
      <c r="I102" s="235">
        <v>0</v>
      </c>
      <c r="J102" s="226" t="s">
        <v>126</v>
      </c>
      <c r="K102" s="226"/>
      <c r="L102" s="226"/>
      <c r="M102" s="1233">
        <v>0</v>
      </c>
      <c r="N102" s="1234"/>
    </row>
    <row r="103" spans="1:14">
      <c r="A103" s="235">
        <f>'Nom. Sic. Sem. 1'!V13</f>
        <v>0</v>
      </c>
      <c r="B103" s="226" t="s">
        <v>261</v>
      </c>
      <c r="C103" s="226"/>
      <c r="D103" s="226"/>
      <c r="E103" s="1238">
        <f>'Nom. Sic. Sem. 1'!W13</f>
        <v>0</v>
      </c>
      <c r="F103" s="1246"/>
      <c r="G103" s="234"/>
      <c r="H103" s="228"/>
      <c r="I103" s="235">
        <f>'Nom. Sic. Sem. 1'!V14</f>
        <v>2</v>
      </c>
      <c r="J103" s="226" t="s">
        <v>261</v>
      </c>
      <c r="K103" s="226"/>
      <c r="L103" s="226"/>
      <c r="M103" s="1238">
        <f>'Nom. Sic. Sem. 1'!W14</f>
        <v>2400</v>
      </c>
      <c r="N103" s="1246"/>
    </row>
    <row r="104" spans="1:14">
      <c r="A104" s="236">
        <f>'Nom. Sic. Sem. 1'!X13</f>
        <v>0</v>
      </c>
      <c r="B104" s="226" t="s">
        <v>262</v>
      </c>
      <c r="C104" s="226"/>
      <c r="D104" s="226"/>
      <c r="E104" s="1233">
        <f>'Nom. Sic. Sem. 1'!Y13</f>
        <v>0</v>
      </c>
      <c r="F104" s="1234"/>
      <c r="G104" s="234"/>
      <c r="H104" s="228"/>
      <c r="I104" s="236">
        <f>'Nom. Sic. Sem. 1'!X14</f>
        <v>1</v>
      </c>
      <c r="J104" s="226" t="s">
        <v>262</v>
      </c>
      <c r="K104" s="226"/>
      <c r="L104" s="226"/>
      <c r="M104" s="1233">
        <f>'Nom. Sic. Sem. 1'!Y14</f>
        <v>1050</v>
      </c>
      <c r="N104" s="1234"/>
    </row>
    <row r="105" spans="1:14">
      <c r="A105" s="235">
        <f>'Nom. Sic. Sem. 1'!$AB$13</f>
        <v>0</v>
      </c>
      <c r="B105" s="226" t="s">
        <v>128</v>
      </c>
      <c r="C105" s="226"/>
      <c r="D105" s="226"/>
      <c r="E105" s="1233">
        <f>'Nom. Sic. Sem. 1'!$AC$13</f>
        <v>0</v>
      </c>
      <c r="F105" s="1234"/>
      <c r="G105" s="234"/>
      <c r="H105" s="228"/>
      <c r="I105" s="235">
        <f>'Nom. Sic. Sem. 1'!$AB$14</f>
        <v>2</v>
      </c>
      <c r="J105" s="226" t="s">
        <v>128</v>
      </c>
      <c r="K105" s="226"/>
      <c r="L105" s="226"/>
      <c r="M105" s="1233">
        <f>'Nom. Sic. Sem. 1'!$AC$14</f>
        <v>2580</v>
      </c>
      <c r="N105" s="1234"/>
    </row>
    <row r="106" spans="1:14">
      <c r="A106" s="235">
        <f>'Nom. Sic. Sem. 1'!$O$13</f>
        <v>0</v>
      </c>
      <c r="B106" s="1230" t="str">
        <f>'Nom. Sic. Sem. 1'!$O$4</f>
        <v>PR / RM /F</v>
      </c>
      <c r="C106" s="1230"/>
      <c r="D106" s="1230"/>
      <c r="E106" s="1233">
        <f>'Nom. Sic. Sem. 1'!$P$13</f>
        <v>0</v>
      </c>
      <c r="F106" s="1234"/>
      <c r="G106" s="234"/>
      <c r="H106" s="228"/>
      <c r="I106" s="235">
        <f>'Nom. Sic. Sem. 1'!$O$14</f>
        <v>0</v>
      </c>
      <c r="J106" s="1230" t="str">
        <f>'Nom. Sic. Sem. 1'!$O$4</f>
        <v>PR / RM /F</v>
      </c>
      <c r="K106" s="1230"/>
      <c r="L106" s="1230"/>
      <c r="M106" s="1233">
        <f>'Nom. Sic. Sem. 1'!$P$14</f>
        <v>0</v>
      </c>
      <c r="N106" s="1234"/>
    </row>
    <row r="107" spans="1:14" ht="16.5" customHeight="1">
      <c r="A107" s="220"/>
      <c r="B107" s="1235" t="s">
        <v>10</v>
      </c>
      <c r="C107" s="1235"/>
      <c r="D107" s="226"/>
      <c r="E107" s="1238">
        <f>SUM(E98:F106)</f>
        <v>0</v>
      </c>
      <c r="F107" s="1239"/>
      <c r="G107" s="219"/>
      <c r="H107" s="228"/>
      <c r="I107" s="220"/>
      <c r="J107" s="1235" t="s">
        <v>10</v>
      </c>
      <c r="K107" s="1235"/>
      <c r="L107" s="226"/>
      <c r="M107" s="1238">
        <f>SUM(M98:N106)</f>
        <v>9030</v>
      </c>
      <c r="N107" s="1239"/>
    </row>
    <row r="108" spans="1:14">
      <c r="A108" s="1240" t="s">
        <v>105</v>
      </c>
      <c r="B108" s="1224"/>
      <c r="C108" s="1224"/>
      <c r="D108" s="1224"/>
      <c r="E108" s="1224"/>
      <c r="F108" s="1225"/>
      <c r="G108" s="219"/>
      <c r="H108" s="228"/>
      <c r="I108" s="1240" t="s">
        <v>105</v>
      </c>
      <c r="J108" s="1224"/>
      <c r="K108" s="1224"/>
      <c r="L108" s="1224"/>
      <c r="M108" s="1224"/>
      <c r="N108" s="1225"/>
    </row>
    <row r="109" spans="1:14">
      <c r="A109" s="1229" t="s">
        <v>129</v>
      </c>
      <c r="B109" s="1230"/>
      <c r="C109" s="1230"/>
      <c r="D109" s="237">
        <f>'Nom. Sic. Sem. 1'!$AG$13</f>
        <v>0</v>
      </c>
      <c r="E109" s="226"/>
      <c r="F109" s="230"/>
      <c r="G109" s="231"/>
      <c r="H109" s="228"/>
      <c r="I109" s="1229" t="s">
        <v>129</v>
      </c>
      <c r="J109" s="1230"/>
      <c r="K109" s="1230"/>
      <c r="L109" s="237">
        <f>'Nom. Sic. Sem. 1'!$AG$14</f>
        <v>0</v>
      </c>
      <c r="M109" s="226"/>
      <c r="N109" s="230"/>
    </row>
    <row r="110" spans="1:14">
      <c r="A110" s="1229" t="s">
        <v>130</v>
      </c>
      <c r="B110" s="1230"/>
      <c r="C110" s="1230"/>
      <c r="D110" s="237">
        <f>'Nom. Sic. Sem. 1'!$AE$13</f>
        <v>0</v>
      </c>
      <c r="E110" s="237"/>
      <c r="F110" s="230"/>
      <c r="G110" s="231"/>
      <c r="H110" s="228"/>
      <c r="I110" s="1229" t="s">
        <v>130</v>
      </c>
      <c r="J110" s="1230"/>
      <c r="K110" s="1230"/>
      <c r="L110" s="237">
        <f>'Nom. Sic. Sem. 1'!$AE$14</f>
        <v>189</v>
      </c>
      <c r="M110" s="237"/>
      <c r="N110" s="230"/>
    </row>
    <row r="111" spans="1:14">
      <c r="A111" s="221" t="s">
        <v>131</v>
      </c>
      <c r="B111" s="222"/>
      <c r="C111" s="222"/>
      <c r="D111" s="237">
        <f>'Nom. Sic. Sem. 1'!$AF$13</f>
        <v>0</v>
      </c>
      <c r="E111" s="226"/>
      <c r="F111" s="230"/>
      <c r="G111" s="231"/>
      <c r="H111" s="228"/>
      <c r="I111" s="221" t="s">
        <v>131</v>
      </c>
      <c r="J111" s="222"/>
      <c r="K111" s="222"/>
      <c r="L111" s="237">
        <f>'Nom. Sic. Sem. 1'!$AF$14</f>
        <v>90.3</v>
      </c>
      <c r="M111" s="226"/>
      <c r="N111" s="230"/>
    </row>
    <row r="112" spans="1:14">
      <c r="A112" s="1229" t="s">
        <v>132</v>
      </c>
      <c r="B112" s="1230"/>
      <c r="C112" s="1230"/>
      <c r="D112" s="237">
        <f>'Nom. Sic. Sem. 1'!$AH$13</f>
        <v>0</v>
      </c>
      <c r="E112" s="226"/>
      <c r="F112" s="230"/>
      <c r="G112" s="231"/>
      <c r="H112" s="228"/>
      <c r="I112" s="1229" t="s">
        <v>132</v>
      </c>
      <c r="J112" s="1230"/>
      <c r="K112" s="1230"/>
      <c r="L112" s="237">
        <f>'Nom. Sic. Sem. 1'!$AH$14</f>
        <v>0</v>
      </c>
      <c r="M112" s="226"/>
      <c r="N112" s="230"/>
    </row>
    <row r="113" spans="1:14">
      <c r="A113" s="1229" t="s">
        <v>133</v>
      </c>
      <c r="B113" s="1230"/>
      <c r="C113" s="1230"/>
      <c r="D113" s="237">
        <f>'Nom. Sic. Sem. 1'!$AI$13</f>
        <v>0</v>
      </c>
      <c r="E113" s="226"/>
      <c r="F113" s="230"/>
      <c r="G113" s="231"/>
      <c r="H113" s="228"/>
      <c r="I113" s="1229" t="s">
        <v>133</v>
      </c>
      <c r="J113" s="1230"/>
      <c r="K113" s="1230"/>
      <c r="L113" s="237">
        <f>'Nom. Sic. Sem. 1'!$AI$14</f>
        <v>90.3</v>
      </c>
      <c r="M113" s="226"/>
      <c r="N113" s="230"/>
    </row>
    <row r="114" spans="1:14" ht="13.5" thickBot="1">
      <c r="A114" s="1241" t="s">
        <v>134</v>
      </c>
      <c r="B114" s="1224"/>
      <c r="C114" s="1224"/>
      <c r="D114" s="226"/>
      <c r="E114" s="1242">
        <f>SUM(D109:D113)</f>
        <v>0</v>
      </c>
      <c r="F114" s="1225"/>
      <c r="G114" s="219"/>
      <c r="H114" s="228"/>
      <c r="I114" s="1241" t="s">
        <v>134</v>
      </c>
      <c r="J114" s="1224"/>
      <c r="K114" s="1224"/>
      <c r="L114" s="226"/>
      <c r="M114" s="1242">
        <f>SUM(L109:L113)</f>
        <v>369.6</v>
      </c>
      <c r="N114" s="1225"/>
    </row>
    <row r="115" spans="1:14" ht="20.25" customHeight="1" thickBot="1">
      <c r="A115" s="220"/>
      <c r="B115" s="1224" t="s">
        <v>104</v>
      </c>
      <c r="C115" s="1224"/>
      <c r="D115" s="1224"/>
      <c r="E115" s="1243">
        <f>(E107-E114)</f>
        <v>0</v>
      </c>
      <c r="F115" s="1244"/>
      <c r="G115" s="219"/>
      <c r="H115" s="228"/>
      <c r="I115" s="220"/>
      <c r="J115" s="1224" t="s">
        <v>104</v>
      </c>
      <c r="K115" s="1224"/>
      <c r="L115" s="1224"/>
      <c r="M115" s="1243">
        <f>(M107-M114)</f>
        <v>8660.4</v>
      </c>
      <c r="N115" s="1244"/>
    </row>
    <row r="116" spans="1:14">
      <c r="A116" s="220"/>
      <c r="B116" s="226"/>
      <c r="C116" s="226"/>
      <c r="D116" s="226"/>
      <c r="E116" s="226"/>
      <c r="F116" s="230"/>
      <c r="G116" s="231"/>
      <c r="H116" s="228"/>
      <c r="I116" s="220"/>
      <c r="J116" s="226"/>
      <c r="K116" s="226"/>
      <c r="L116" s="226"/>
      <c r="M116" s="226"/>
      <c r="N116" s="230"/>
    </row>
    <row r="117" spans="1:14">
      <c r="A117" s="220"/>
      <c r="B117" s="226"/>
      <c r="C117" s="226"/>
      <c r="D117" s="226"/>
      <c r="E117" s="226"/>
      <c r="F117" s="230"/>
      <c r="G117" s="231"/>
      <c r="H117" s="228"/>
      <c r="I117" s="220"/>
      <c r="J117" s="226"/>
      <c r="K117" s="226"/>
      <c r="L117" s="226"/>
      <c r="M117" s="226"/>
      <c r="N117" s="230"/>
    </row>
    <row r="118" spans="1:14">
      <c r="A118" s="1236"/>
      <c r="B118" s="1237"/>
      <c r="C118" s="1237"/>
      <c r="D118" s="226" t="s">
        <v>135</v>
      </c>
      <c r="E118" s="226"/>
      <c r="F118" s="230"/>
      <c r="G118" s="231"/>
      <c r="H118" s="228"/>
      <c r="I118" s="1236"/>
      <c r="J118" s="1237"/>
      <c r="K118" s="1237"/>
      <c r="L118" s="226" t="s">
        <v>135</v>
      </c>
      <c r="M118" s="226"/>
      <c r="N118" s="230"/>
    </row>
    <row r="119" spans="1:14">
      <c r="A119" s="1222" t="s">
        <v>136</v>
      </c>
      <c r="B119" s="1223"/>
      <c r="C119" s="1223"/>
      <c r="D119" s="1224" t="s">
        <v>137</v>
      </c>
      <c r="E119" s="1224"/>
      <c r="F119" s="1225"/>
      <c r="G119" s="219"/>
      <c r="H119" s="228"/>
      <c r="I119" s="1222" t="s">
        <v>136</v>
      </c>
      <c r="J119" s="1223"/>
      <c r="K119" s="1223"/>
      <c r="L119" s="1224" t="s">
        <v>137</v>
      </c>
      <c r="M119" s="1224"/>
      <c r="N119" s="1225"/>
    </row>
    <row r="120" spans="1:14" ht="13.5" thickBot="1">
      <c r="A120" s="239"/>
      <c r="B120" s="240"/>
      <c r="C120" s="240"/>
      <c r="D120" s="240"/>
      <c r="E120" s="240"/>
      <c r="F120" s="241"/>
      <c r="G120" s="231"/>
      <c r="H120" s="228"/>
      <c r="I120" s="239"/>
      <c r="J120" s="240"/>
      <c r="K120" s="240"/>
      <c r="L120" s="240"/>
      <c r="M120" s="240"/>
      <c r="N120" s="241"/>
    </row>
    <row r="121" spans="1:14">
      <c r="A121" s="225"/>
      <c r="B121" s="226"/>
      <c r="C121" s="226"/>
      <c r="D121" s="226"/>
      <c r="E121" s="1242"/>
      <c r="F121" s="1242"/>
      <c r="G121" s="238"/>
      <c r="H121" s="226"/>
      <c r="I121" s="225"/>
      <c r="J121" s="226"/>
      <c r="K121" s="226"/>
      <c r="L121" s="226"/>
      <c r="M121" s="1242"/>
      <c r="N121" s="1242"/>
    </row>
    <row r="122" spans="1:14">
      <c r="A122" s="242"/>
      <c r="B122" s="226"/>
      <c r="C122" s="226"/>
      <c r="D122" s="226"/>
      <c r="E122" s="1242"/>
      <c r="F122" s="1242"/>
      <c r="G122" s="238"/>
      <c r="H122" s="226"/>
      <c r="I122" s="242"/>
      <c r="J122" s="226"/>
      <c r="K122" s="226"/>
      <c r="L122" s="226"/>
      <c r="M122" s="1242"/>
      <c r="N122" s="1242"/>
    </row>
    <row r="123" spans="1:14">
      <c r="A123" s="242"/>
      <c r="B123" s="226"/>
      <c r="C123" s="226"/>
      <c r="D123" s="226"/>
      <c r="E123" s="1242"/>
      <c r="F123" s="1242"/>
      <c r="G123" s="238"/>
      <c r="H123" s="226"/>
      <c r="I123" s="242"/>
      <c r="J123" s="226"/>
      <c r="K123" s="226"/>
      <c r="L123" s="226"/>
      <c r="M123" s="1242"/>
      <c r="N123" s="1242"/>
    </row>
    <row r="124" spans="1:14" ht="13.5" thickBot="1">
      <c r="A124" s="243"/>
      <c r="B124" s="226"/>
      <c r="C124" s="226"/>
      <c r="D124" s="226"/>
      <c r="E124" s="1242"/>
      <c r="F124" s="1242"/>
      <c r="G124" s="238"/>
      <c r="H124" s="226"/>
      <c r="I124" s="243"/>
      <c r="J124" s="226"/>
      <c r="K124" s="226"/>
      <c r="L124" s="226"/>
      <c r="M124" s="1242"/>
      <c r="N124" s="1242"/>
    </row>
    <row r="125" spans="1:14" ht="19.5" customHeight="1">
      <c r="A125" s="1226" t="s">
        <v>138</v>
      </c>
      <c r="B125" s="1227"/>
      <c r="C125" s="1227"/>
      <c r="D125" s="1227"/>
      <c r="E125" s="1227"/>
      <c r="F125" s="1228"/>
      <c r="G125" s="219"/>
      <c r="H125" s="228"/>
      <c r="I125" s="1226" t="s">
        <v>138</v>
      </c>
      <c r="J125" s="1227"/>
      <c r="K125" s="1227"/>
      <c r="L125" s="1227"/>
      <c r="M125" s="1227"/>
      <c r="N125" s="1228"/>
    </row>
    <row r="126" spans="1:14">
      <c r="A126" s="220"/>
      <c r="B126" s="226"/>
      <c r="C126" s="226"/>
      <c r="D126" s="229"/>
      <c r="E126" s="226"/>
      <c r="F126" s="230"/>
      <c r="G126" s="231"/>
      <c r="H126" s="228"/>
      <c r="I126" s="220"/>
      <c r="J126" s="226"/>
      <c r="K126" s="226"/>
      <c r="L126" s="229"/>
      <c r="M126" s="226"/>
      <c r="N126" s="230"/>
    </row>
    <row r="127" spans="1:14">
      <c r="A127" s="220" t="s">
        <v>120</v>
      </c>
      <c r="B127" s="232">
        <f>'Nom. Sic. Sem. 1'!$C$4</f>
        <v>43528</v>
      </c>
      <c r="C127" s="226" t="s">
        <v>16</v>
      </c>
      <c r="D127" s="232">
        <f>'Nom. Sic. Sem. 1'!$G$4</f>
        <v>43534</v>
      </c>
      <c r="E127" s="226" t="s">
        <v>121</v>
      </c>
      <c r="F127" s="230">
        <f>'Nom. Sic. Sem. 1'!$J$4</f>
        <v>2019</v>
      </c>
      <c r="G127" s="231"/>
      <c r="H127" s="228"/>
      <c r="I127" s="220" t="s">
        <v>120</v>
      </c>
      <c r="J127" s="232">
        <f>'Nom. Sic. Sem. 1'!$C$4</f>
        <v>43528</v>
      </c>
      <c r="K127" s="226" t="s">
        <v>16</v>
      </c>
      <c r="L127" s="232">
        <f>'Nom. Sic. Sem. 1'!$G$4</f>
        <v>43534</v>
      </c>
      <c r="M127" s="226" t="s">
        <v>121</v>
      </c>
      <c r="N127" s="230">
        <f>'Nom. Sic. Sem. 1'!$J$4</f>
        <v>2019</v>
      </c>
    </row>
    <row r="128" spans="1:14">
      <c r="A128" s="1229" t="s">
        <v>122</v>
      </c>
      <c r="B128" s="1230"/>
      <c r="C128" s="1231" t="e">
        <f>'Nom. Sic. Sem. 1'!#REF!</f>
        <v>#REF!</v>
      </c>
      <c r="D128" s="1231"/>
      <c r="E128" s="1231"/>
      <c r="F128" s="1232"/>
      <c r="G128" s="223"/>
      <c r="H128" s="228"/>
      <c r="I128" s="1229" t="s">
        <v>122</v>
      </c>
      <c r="J128" s="1230"/>
      <c r="K128" s="1231" t="str">
        <f>'Nom. Sic. Sem. 1'!$B$15</f>
        <v>Efrain Perozo</v>
      </c>
      <c r="L128" s="1231"/>
      <c r="M128" s="1231"/>
      <c r="N128" s="1232"/>
    </row>
    <row r="129" spans="1:14">
      <c r="A129" s="221"/>
      <c r="B129" s="222"/>
      <c r="C129" s="227"/>
      <c r="D129" s="227"/>
      <c r="E129" s="227"/>
      <c r="F129" s="233"/>
      <c r="G129" s="223"/>
      <c r="H129" s="228"/>
      <c r="I129" s="221"/>
      <c r="J129" s="222"/>
      <c r="K129" s="227"/>
      <c r="L129" s="227"/>
      <c r="M129" s="227"/>
      <c r="N129" s="233"/>
    </row>
    <row r="130" spans="1:14">
      <c r="A130" s="224" t="e">
        <f>'Nom. Sic. Sem. 1'!#REF!</f>
        <v>#REF!</v>
      </c>
      <c r="B130" s="226" t="s">
        <v>123</v>
      </c>
      <c r="C130" s="226"/>
      <c r="D130" s="226"/>
      <c r="E130" s="1233" t="e">
        <f>'Nom. Sic. Sem. 1'!#REF!</f>
        <v>#REF!</v>
      </c>
      <c r="F130" s="1234"/>
      <c r="G130" s="234"/>
      <c r="H130" s="228"/>
      <c r="I130" s="224">
        <f>'Nom. Sic. Sem. 1'!$L$15</f>
        <v>5</v>
      </c>
      <c r="J130" s="226" t="s">
        <v>123</v>
      </c>
      <c r="K130" s="226"/>
      <c r="L130" s="226"/>
      <c r="M130" s="1233">
        <f>'Nom. Sic. Sem. 1'!$M$15</f>
        <v>3270</v>
      </c>
      <c r="N130" s="1234"/>
    </row>
    <row r="131" spans="1:14">
      <c r="A131" s="224"/>
      <c r="B131" s="226"/>
      <c r="C131" s="226"/>
      <c r="D131" s="226"/>
      <c r="E131" s="1233">
        <v>0</v>
      </c>
      <c r="F131" s="1234"/>
      <c r="G131" s="234"/>
      <c r="H131" s="228"/>
      <c r="I131" s="224"/>
      <c r="J131" s="226"/>
      <c r="K131" s="226"/>
      <c r="L131" s="226"/>
      <c r="M131" s="1233">
        <v>0</v>
      </c>
      <c r="N131" s="1234"/>
    </row>
    <row r="132" spans="1:14">
      <c r="A132" s="224"/>
      <c r="B132" s="226" t="s">
        <v>124</v>
      </c>
      <c r="C132" s="226"/>
      <c r="D132" s="226"/>
      <c r="E132" s="1233" t="e">
        <f>'Nom. Sic. Sem. 1'!#REF!</f>
        <v>#REF!</v>
      </c>
      <c r="F132" s="1234"/>
      <c r="G132" s="234"/>
      <c r="H132" s="228"/>
      <c r="I132" s="224"/>
      <c r="J132" s="226" t="s">
        <v>124</v>
      </c>
      <c r="K132" s="226"/>
      <c r="L132" s="226"/>
      <c r="M132" s="1233">
        <f>'Nom. Sic. Sem. 1'!$N$15</f>
        <v>0</v>
      </c>
      <c r="N132" s="1234"/>
    </row>
    <row r="133" spans="1:14">
      <c r="A133" s="235">
        <v>0</v>
      </c>
      <c r="B133" s="226" t="s">
        <v>125</v>
      </c>
      <c r="C133" s="226"/>
      <c r="D133" s="226"/>
      <c r="E133" s="1233">
        <v>0</v>
      </c>
      <c r="F133" s="1234"/>
      <c r="G133" s="234"/>
      <c r="H133" s="228"/>
      <c r="I133" s="235">
        <v>0</v>
      </c>
      <c r="J133" s="226" t="s">
        <v>125</v>
      </c>
      <c r="K133" s="226"/>
      <c r="L133" s="226"/>
      <c r="M133" s="1233">
        <v>0</v>
      </c>
      <c r="N133" s="1234"/>
    </row>
    <row r="134" spans="1:14">
      <c r="A134" s="235">
        <v>0</v>
      </c>
      <c r="B134" s="226" t="s">
        <v>126</v>
      </c>
      <c r="C134" s="226"/>
      <c r="D134" s="226"/>
      <c r="E134" s="1233">
        <v>0</v>
      </c>
      <c r="F134" s="1234"/>
      <c r="G134" s="234"/>
      <c r="H134" s="228"/>
      <c r="I134" s="235">
        <v>0</v>
      </c>
      <c r="J134" s="226" t="s">
        <v>126</v>
      </c>
      <c r="K134" s="226"/>
      <c r="L134" s="226"/>
      <c r="M134" s="1233">
        <v>0</v>
      </c>
      <c r="N134" s="1234"/>
    </row>
    <row r="135" spans="1:14">
      <c r="A135" s="235" t="e">
        <f>'Nom. Sic. Sem. 1'!#REF!</f>
        <v>#REF!</v>
      </c>
      <c r="B135" s="226" t="s">
        <v>261</v>
      </c>
      <c r="C135" s="226"/>
      <c r="D135" s="226"/>
      <c r="E135" s="1238" t="e">
        <f>'Nom. Sic. Sem. 1'!#REF!</f>
        <v>#REF!</v>
      </c>
      <c r="F135" s="1246"/>
      <c r="G135" s="234"/>
      <c r="H135" s="228"/>
      <c r="I135" s="235">
        <f>'Nom. Sic. Sem. 1'!V15</f>
        <v>0</v>
      </c>
      <c r="J135" s="226" t="s">
        <v>261</v>
      </c>
      <c r="K135" s="226"/>
      <c r="L135" s="226"/>
      <c r="M135" s="1238">
        <f>'Nom. Sic. Sem. 1'!W15</f>
        <v>0</v>
      </c>
      <c r="N135" s="1246"/>
    </row>
    <row r="136" spans="1:14">
      <c r="A136" s="236" t="e">
        <f>'Nom. Sic. Sem. 1'!#REF!</f>
        <v>#REF!</v>
      </c>
      <c r="B136" s="226" t="s">
        <v>262</v>
      </c>
      <c r="C136" s="226"/>
      <c r="D136" s="226"/>
      <c r="E136" s="1233" t="e">
        <f>'Nom. Sic. Sem. 1'!#REF!</f>
        <v>#REF!</v>
      </c>
      <c r="F136" s="1234"/>
      <c r="G136" s="234"/>
      <c r="H136" s="228"/>
      <c r="I136" s="236">
        <f>'Nom. Sic. Sem. 1'!X15</f>
        <v>1</v>
      </c>
      <c r="J136" s="226" t="s">
        <v>262</v>
      </c>
      <c r="K136" s="226"/>
      <c r="L136" s="226"/>
      <c r="M136" s="1233">
        <f>'Nom. Sic. Sem. 1'!Y15</f>
        <v>1144.5</v>
      </c>
      <c r="N136" s="1234"/>
    </row>
    <row r="137" spans="1:14">
      <c r="A137" s="235" t="e">
        <f>'Nom. Sic. Sem. 1'!#REF!</f>
        <v>#REF!</v>
      </c>
      <c r="B137" s="226" t="s">
        <v>128</v>
      </c>
      <c r="C137" s="226"/>
      <c r="D137" s="226"/>
      <c r="E137" s="1233" t="e">
        <f>'Nom. Sic. Sem. 1'!#REF!</f>
        <v>#REF!</v>
      </c>
      <c r="F137" s="1234"/>
      <c r="G137" s="234"/>
      <c r="H137" s="228"/>
      <c r="I137" s="235">
        <f>'Nom. Sic. Sem. 1'!$AB$15</f>
        <v>2</v>
      </c>
      <c r="J137" s="226" t="s">
        <v>128</v>
      </c>
      <c r="K137" s="226"/>
      <c r="L137" s="226"/>
      <c r="M137" s="1233">
        <f>'Nom. Sic. Sem. 1'!$AC$15</f>
        <v>1765.8</v>
      </c>
      <c r="N137" s="1234"/>
    </row>
    <row r="138" spans="1:14">
      <c r="A138" s="235" t="e">
        <f>'Nom. Sic. Sem. 1'!#REF!</f>
        <v>#REF!</v>
      </c>
      <c r="B138" s="1230" t="str">
        <f>'Nom. Sic. Sem. 1'!$O$4</f>
        <v>PR / RM /F</v>
      </c>
      <c r="C138" s="1230"/>
      <c r="D138" s="1230"/>
      <c r="E138" s="1233" t="e">
        <f>'Nom. Sic. Sem. 1'!#REF!</f>
        <v>#REF!</v>
      </c>
      <c r="F138" s="1234"/>
      <c r="G138" s="234"/>
      <c r="H138" s="228"/>
      <c r="I138" s="235">
        <f>'Nom. Sic. Sem. 1'!$O$15</f>
        <v>0</v>
      </c>
      <c r="J138" s="1230" t="str">
        <f>'Nom. Sic. Sem. 1'!$O$4</f>
        <v>PR / RM /F</v>
      </c>
      <c r="K138" s="1230"/>
      <c r="L138" s="1230"/>
      <c r="M138" s="1233">
        <f>'Nom. Sic. Sem. 1'!$P$15</f>
        <v>0</v>
      </c>
      <c r="N138" s="1234"/>
    </row>
    <row r="139" spans="1:14" ht="16.5" customHeight="1">
      <c r="A139" s="220"/>
      <c r="B139" s="1235" t="s">
        <v>10</v>
      </c>
      <c r="C139" s="1235"/>
      <c r="D139" s="226"/>
      <c r="E139" s="1238" t="e">
        <f>SUM(E130:F138)</f>
        <v>#REF!</v>
      </c>
      <c r="F139" s="1239"/>
      <c r="G139" s="219"/>
      <c r="H139" s="228"/>
      <c r="I139" s="220"/>
      <c r="J139" s="1235" t="s">
        <v>10</v>
      </c>
      <c r="K139" s="1235"/>
      <c r="L139" s="226"/>
      <c r="M139" s="1238">
        <f>SUM(M130:N138)</f>
        <v>6180.3</v>
      </c>
      <c r="N139" s="1239"/>
    </row>
    <row r="140" spans="1:14">
      <c r="A140" s="1240" t="s">
        <v>105</v>
      </c>
      <c r="B140" s="1224"/>
      <c r="C140" s="1224"/>
      <c r="D140" s="1224"/>
      <c r="E140" s="1224"/>
      <c r="F140" s="1225"/>
      <c r="G140" s="219"/>
      <c r="H140" s="228"/>
      <c r="I140" s="1240" t="s">
        <v>105</v>
      </c>
      <c r="J140" s="1224"/>
      <c r="K140" s="1224"/>
      <c r="L140" s="1224"/>
      <c r="M140" s="1224"/>
      <c r="N140" s="1225"/>
    </row>
    <row r="141" spans="1:14">
      <c r="A141" s="1229" t="s">
        <v>129</v>
      </c>
      <c r="B141" s="1230"/>
      <c r="C141" s="1230"/>
      <c r="D141" s="237" t="e">
        <f>'Nom. Sic. Sem. 1'!#REF!</f>
        <v>#REF!</v>
      </c>
      <c r="E141" s="226"/>
      <c r="F141" s="230"/>
      <c r="G141" s="231"/>
      <c r="H141" s="228"/>
      <c r="I141" s="1229" t="s">
        <v>129</v>
      </c>
      <c r="J141" s="1230"/>
      <c r="K141" s="1230"/>
      <c r="L141" s="237">
        <f>'Nom. Sic. Sem. 1'!$AG$15</f>
        <v>0</v>
      </c>
      <c r="M141" s="226"/>
      <c r="N141" s="230"/>
    </row>
    <row r="142" spans="1:14">
      <c r="A142" s="1229" t="s">
        <v>130</v>
      </c>
      <c r="B142" s="1230"/>
      <c r="C142" s="1230"/>
      <c r="D142" s="237" t="e">
        <f>'Nom. Sic. Sem. 1'!#REF!</f>
        <v>#REF!</v>
      </c>
      <c r="E142" s="237"/>
      <c r="F142" s="230"/>
      <c r="G142" s="231"/>
      <c r="H142" s="228"/>
      <c r="I142" s="1229" t="s">
        <v>130</v>
      </c>
      <c r="J142" s="1230"/>
      <c r="K142" s="1230"/>
      <c r="L142" s="237">
        <f>'Nom. Sic. Sem. 1'!$AE$15</f>
        <v>206.01</v>
      </c>
      <c r="M142" s="237"/>
      <c r="N142" s="230"/>
    </row>
    <row r="143" spans="1:14">
      <c r="A143" s="221" t="s">
        <v>131</v>
      </c>
      <c r="B143" s="222"/>
      <c r="C143" s="222"/>
      <c r="D143" s="237" t="e">
        <f>'Nom. Sic. Sem. 1'!#REF!</f>
        <v>#REF!</v>
      </c>
      <c r="E143" s="226"/>
      <c r="F143" s="230"/>
      <c r="G143" s="231"/>
      <c r="H143" s="228"/>
      <c r="I143" s="221" t="s">
        <v>131</v>
      </c>
      <c r="J143" s="222"/>
      <c r="K143" s="222"/>
      <c r="L143" s="237">
        <f>'Nom. Sic. Sem. 1'!$AF$15</f>
        <v>61.803000000000004</v>
      </c>
      <c r="M143" s="226"/>
      <c r="N143" s="230"/>
    </row>
    <row r="144" spans="1:14">
      <c r="A144" s="1229" t="s">
        <v>132</v>
      </c>
      <c r="B144" s="1230"/>
      <c r="C144" s="1230"/>
      <c r="D144" s="237" t="e">
        <f>'Nom. Sic. Sem. 1'!#REF!</f>
        <v>#REF!</v>
      </c>
      <c r="E144" s="226"/>
      <c r="F144" s="230"/>
      <c r="G144" s="231"/>
      <c r="H144" s="228"/>
      <c r="I144" s="1229" t="s">
        <v>132</v>
      </c>
      <c r="J144" s="1230"/>
      <c r="K144" s="1230"/>
      <c r="L144" s="237">
        <f>'Nom. Sic. Sem. 1'!$AH$15</f>
        <v>0</v>
      </c>
      <c r="M144" s="226"/>
      <c r="N144" s="230"/>
    </row>
    <row r="145" spans="1:14">
      <c r="A145" s="1229" t="s">
        <v>133</v>
      </c>
      <c r="B145" s="1230"/>
      <c r="C145" s="1230"/>
      <c r="D145" s="237" t="e">
        <f>'Nom. Sic. Sem. 1'!#REF!</f>
        <v>#REF!</v>
      </c>
      <c r="E145" s="226"/>
      <c r="F145" s="230"/>
      <c r="G145" s="231"/>
      <c r="H145" s="228"/>
      <c r="I145" s="1229" t="s">
        <v>133</v>
      </c>
      <c r="J145" s="1230"/>
      <c r="K145" s="1230"/>
      <c r="L145" s="237">
        <f>'Nom. Sic. Sem. 1'!$AI$15</f>
        <v>61.803000000000004</v>
      </c>
      <c r="M145" s="226"/>
      <c r="N145" s="230"/>
    </row>
    <row r="146" spans="1:14" ht="13.5" thickBot="1">
      <c r="A146" s="1241" t="s">
        <v>134</v>
      </c>
      <c r="B146" s="1224"/>
      <c r="C146" s="1224"/>
      <c r="D146" s="226"/>
      <c r="E146" s="1242" t="e">
        <f>SUM(D141:D145)</f>
        <v>#REF!</v>
      </c>
      <c r="F146" s="1225"/>
      <c r="G146" s="219"/>
      <c r="H146" s="228"/>
      <c r="I146" s="1241" t="s">
        <v>134</v>
      </c>
      <c r="J146" s="1224"/>
      <c r="K146" s="1224"/>
      <c r="L146" s="226"/>
      <c r="M146" s="1242">
        <f>SUM(L141:L145)</f>
        <v>329.61599999999999</v>
      </c>
      <c r="N146" s="1225"/>
    </row>
    <row r="147" spans="1:14" ht="20.25" customHeight="1" thickBot="1">
      <c r="A147" s="220"/>
      <c r="B147" s="1224" t="s">
        <v>104</v>
      </c>
      <c r="C147" s="1224"/>
      <c r="D147" s="1224"/>
      <c r="E147" s="1243" t="e">
        <f>(E139-E146)</f>
        <v>#REF!</v>
      </c>
      <c r="F147" s="1244"/>
      <c r="G147" s="219"/>
      <c r="H147" s="228"/>
      <c r="I147" s="220"/>
      <c r="J147" s="1224" t="s">
        <v>104</v>
      </c>
      <c r="K147" s="1224"/>
      <c r="L147" s="1224"/>
      <c r="M147" s="1243">
        <f>(M139-M146)</f>
        <v>5850.6840000000002</v>
      </c>
      <c r="N147" s="1244"/>
    </row>
    <row r="148" spans="1:14">
      <c r="A148" s="220"/>
      <c r="B148" s="226"/>
      <c r="C148" s="226"/>
      <c r="D148" s="226"/>
      <c r="E148" s="226"/>
      <c r="F148" s="230"/>
      <c r="G148" s="231"/>
      <c r="H148" s="228"/>
      <c r="I148" s="220"/>
      <c r="J148" s="226"/>
      <c r="K148" s="226"/>
      <c r="L148" s="226"/>
      <c r="M148" s="226"/>
      <c r="N148" s="230"/>
    </row>
    <row r="149" spans="1:14">
      <c r="A149" s="220"/>
      <c r="B149" s="226"/>
      <c r="C149" s="226"/>
      <c r="D149" s="226"/>
      <c r="E149" s="226"/>
      <c r="F149" s="230"/>
      <c r="G149" s="231"/>
      <c r="H149" s="228"/>
      <c r="I149" s="220"/>
      <c r="J149" s="226"/>
      <c r="K149" s="226"/>
      <c r="L149" s="226"/>
      <c r="M149" s="226"/>
      <c r="N149" s="230"/>
    </row>
    <row r="150" spans="1:14">
      <c r="A150" s="1236"/>
      <c r="B150" s="1237"/>
      <c r="C150" s="1237"/>
      <c r="D150" s="226" t="s">
        <v>135</v>
      </c>
      <c r="E150" s="226"/>
      <c r="F150" s="230"/>
      <c r="G150" s="231"/>
      <c r="H150" s="228"/>
      <c r="I150" s="1236"/>
      <c r="J150" s="1237"/>
      <c r="K150" s="1237"/>
      <c r="L150" s="226" t="s">
        <v>135</v>
      </c>
      <c r="M150" s="226"/>
      <c r="N150" s="230"/>
    </row>
    <row r="151" spans="1:14">
      <c r="A151" s="1222" t="s">
        <v>136</v>
      </c>
      <c r="B151" s="1223"/>
      <c r="C151" s="1223"/>
      <c r="D151" s="1224" t="s">
        <v>137</v>
      </c>
      <c r="E151" s="1224"/>
      <c r="F151" s="1225"/>
      <c r="G151" s="219"/>
      <c r="H151" s="228"/>
      <c r="I151" s="1222" t="s">
        <v>136</v>
      </c>
      <c r="J151" s="1223"/>
      <c r="K151" s="1223"/>
      <c r="L151" s="1224" t="s">
        <v>137</v>
      </c>
      <c r="M151" s="1224"/>
      <c r="N151" s="1225"/>
    </row>
    <row r="152" spans="1:14" ht="13.5" thickBot="1">
      <c r="A152" s="239"/>
      <c r="B152" s="240"/>
      <c r="C152" s="240"/>
      <c r="D152" s="240"/>
      <c r="E152" s="240"/>
      <c r="F152" s="241"/>
      <c r="G152" s="231"/>
      <c r="H152" s="228"/>
      <c r="I152" s="239"/>
      <c r="J152" s="240"/>
      <c r="K152" s="240"/>
      <c r="L152" s="240"/>
      <c r="M152" s="240"/>
      <c r="N152" s="241"/>
    </row>
    <row r="153" spans="1:14">
      <c r="A153" s="226"/>
      <c r="B153" s="226"/>
      <c r="C153" s="226"/>
      <c r="D153" s="226"/>
      <c r="E153" s="226"/>
      <c r="F153" s="226"/>
      <c r="G153" s="231"/>
      <c r="H153" s="226"/>
      <c r="I153" s="226"/>
      <c r="J153" s="226"/>
      <c r="K153" s="226"/>
      <c r="L153" s="226"/>
      <c r="M153" s="226"/>
      <c r="N153" s="226"/>
    </row>
    <row r="154" spans="1:14" ht="13.5" thickBot="1">
      <c r="A154" s="228"/>
      <c r="B154" s="228"/>
      <c r="C154" s="228"/>
      <c r="D154" s="228"/>
      <c r="E154" s="228"/>
      <c r="F154" s="228"/>
      <c r="G154" s="231"/>
      <c r="H154" s="228"/>
      <c r="I154" s="228"/>
      <c r="J154" s="228"/>
      <c r="K154" s="228"/>
      <c r="L154" s="228"/>
      <c r="M154" s="228"/>
      <c r="N154" s="228"/>
    </row>
    <row r="155" spans="1:14" ht="19.5" customHeight="1">
      <c r="A155" s="1226" t="s">
        <v>138</v>
      </c>
      <c r="B155" s="1227"/>
      <c r="C155" s="1227"/>
      <c r="D155" s="1227"/>
      <c r="E155" s="1227"/>
      <c r="F155" s="1228"/>
      <c r="G155" s="219"/>
      <c r="H155" s="228"/>
      <c r="I155" s="1226" t="s">
        <v>138</v>
      </c>
      <c r="J155" s="1227"/>
      <c r="K155" s="1227"/>
      <c r="L155" s="1227"/>
      <c r="M155" s="1227"/>
      <c r="N155" s="1228"/>
    </row>
    <row r="156" spans="1:14">
      <c r="A156" s="220"/>
      <c r="B156" s="226"/>
      <c r="C156" s="226"/>
      <c r="D156" s="229"/>
      <c r="E156" s="226"/>
      <c r="F156" s="230"/>
      <c r="G156" s="231"/>
      <c r="H156" s="228"/>
      <c r="I156" s="220"/>
      <c r="J156" s="226"/>
      <c r="K156" s="226"/>
      <c r="L156" s="229"/>
      <c r="M156" s="226"/>
      <c r="N156" s="230"/>
    </row>
    <row r="157" spans="1:14">
      <c r="A157" s="220" t="s">
        <v>120</v>
      </c>
      <c r="B157" s="232">
        <f>'Nom. Sic. Sem. 1'!$C$4</f>
        <v>43528</v>
      </c>
      <c r="C157" s="226" t="s">
        <v>16</v>
      </c>
      <c r="D157" s="232">
        <f>'Nom. Sic. Sem. 1'!$G$4</f>
        <v>43534</v>
      </c>
      <c r="E157" s="226" t="s">
        <v>121</v>
      </c>
      <c r="F157" s="230">
        <f>'Nom. Sic. Sem. 1'!$J$4</f>
        <v>2019</v>
      </c>
      <c r="G157" s="231"/>
      <c r="H157" s="228"/>
      <c r="I157" s="220" t="s">
        <v>120</v>
      </c>
      <c r="J157" s="232">
        <f>'Nom. Sic. Sem. 1'!$C$4</f>
        <v>43528</v>
      </c>
      <c r="K157" s="226" t="s">
        <v>16</v>
      </c>
      <c r="L157" s="232">
        <f>'Nom. Sic. Sem. 1'!$G$4</f>
        <v>43534</v>
      </c>
      <c r="M157" s="226" t="s">
        <v>121</v>
      </c>
      <c r="N157" s="230">
        <f>'Nom. Sic. Sem. 1'!$J$4</f>
        <v>2019</v>
      </c>
    </row>
    <row r="158" spans="1:14">
      <c r="A158" s="1229" t="s">
        <v>122</v>
      </c>
      <c r="B158" s="1230"/>
      <c r="C158" s="1231" t="str">
        <f>'Nom. Sic. Sem. 1'!$B$16</f>
        <v>Jose Juan Garcia</v>
      </c>
      <c r="D158" s="1231"/>
      <c r="E158" s="1231"/>
      <c r="F158" s="1232"/>
      <c r="G158" s="223"/>
      <c r="H158" s="228"/>
      <c r="I158" s="1229" t="s">
        <v>122</v>
      </c>
      <c r="J158" s="1230"/>
      <c r="K158" s="1231" t="str">
        <f>'Nom. Sic. Sem. 1'!$B$17</f>
        <v>Betulio S. González</v>
      </c>
      <c r="L158" s="1231"/>
      <c r="M158" s="1231"/>
      <c r="N158" s="1232"/>
    </row>
    <row r="159" spans="1:14">
      <c r="A159" s="221"/>
      <c r="B159" s="222"/>
      <c r="C159" s="227"/>
      <c r="D159" s="227"/>
      <c r="E159" s="227"/>
      <c r="F159" s="233"/>
      <c r="G159" s="223"/>
      <c r="H159" s="228"/>
      <c r="I159" s="221"/>
      <c r="J159" s="222"/>
      <c r="K159" s="227"/>
      <c r="L159" s="227"/>
      <c r="M159" s="227"/>
      <c r="N159" s="233"/>
    </row>
    <row r="160" spans="1:14">
      <c r="A160" s="224">
        <f>'Nom. Sic. Sem. 1'!$L$16</f>
        <v>5</v>
      </c>
      <c r="B160" s="226" t="s">
        <v>123</v>
      </c>
      <c r="C160" s="226"/>
      <c r="D160" s="226"/>
      <c r="E160" s="1233">
        <f>'Nom. Sic. Sem. 1'!$M$16</f>
        <v>3000</v>
      </c>
      <c r="F160" s="1234"/>
      <c r="G160" s="234"/>
      <c r="H160" s="228"/>
      <c r="I160" s="224">
        <f>'Nom. Sic. Sem. 1'!$L$17</f>
        <v>5</v>
      </c>
      <c r="J160" s="226" t="s">
        <v>123</v>
      </c>
      <c r="K160" s="226"/>
      <c r="L160" s="226"/>
      <c r="M160" s="1233">
        <f>'Nom. Sic. Sem. 1'!$M$17</f>
        <v>3000</v>
      </c>
      <c r="N160" s="1234"/>
    </row>
    <row r="161" spans="1:14">
      <c r="A161" s="224"/>
      <c r="B161" s="226"/>
      <c r="C161" s="226"/>
      <c r="D161" s="226"/>
      <c r="E161" s="1233">
        <v>0</v>
      </c>
      <c r="F161" s="1234"/>
      <c r="G161" s="234"/>
      <c r="H161" s="228"/>
      <c r="I161" s="224"/>
      <c r="J161" s="226"/>
      <c r="K161" s="226"/>
      <c r="L161" s="226"/>
      <c r="M161" s="1233">
        <v>0</v>
      </c>
      <c r="N161" s="1234"/>
    </row>
    <row r="162" spans="1:14">
      <c r="A162" s="224"/>
      <c r="B162" s="226" t="s">
        <v>124</v>
      </c>
      <c r="C162" s="226"/>
      <c r="D162" s="226"/>
      <c r="E162" s="1233">
        <f>'Nom. Sic. Sem. 1'!$N$16</f>
        <v>0</v>
      </c>
      <c r="F162" s="1234"/>
      <c r="G162" s="234"/>
      <c r="H162" s="228"/>
      <c r="I162" s="224"/>
      <c r="J162" s="226" t="s">
        <v>124</v>
      </c>
      <c r="K162" s="226"/>
      <c r="L162" s="226"/>
      <c r="M162" s="1233">
        <f>'Nom. Sic. Sem. 1'!$N$17</f>
        <v>0</v>
      </c>
      <c r="N162" s="1234"/>
    </row>
    <row r="163" spans="1:14">
      <c r="A163" s="235">
        <v>0</v>
      </c>
      <c r="B163" s="226" t="s">
        <v>125</v>
      </c>
      <c r="C163" s="226"/>
      <c r="D163" s="226"/>
      <c r="E163" s="1233">
        <v>0</v>
      </c>
      <c r="F163" s="1234"/>
      <c r="G163" s="234"/>
      <c r="H163" s="228"/>
      <c r="I163" s="235">
        <v>0</v>
      </c>
      <c r="J163" s="226" t="s">
        <v>125</v>
      </c>
      <c r="K163" s="226"/>
      <c r="L163" s="226"/>
      <c r="M163" s="1233">
        <v>0</v>
      </c>
      <c r="N163" s="1234"/>
    </row>
    <row r="164" spans="1:14">
      <c r="A164" s="235">
        <v>0</v>
      </c>
      <c r="B164" s="226" t="s">
        <v>126</v>
      </c>
      <c r="C164" s="226"/>
      <c r="D164" s="226"/>
      <c r="E164" s="1233">
        <v>0</v>
      </c>
      <c r="F164" s="1234"/>
      <c r="G164" s="234"/>
      <c r="H164" s="228"/>
      <c r="I164" s="235">
        <v>0</v>
      </c>
      <c r="J164" s="226" t="s">
        <v>126</v>
      </c>
      <c r="K164" s="226"/>
      <c r="L164" s="226"/>
      <c r="M164" s="1233">
        <v>0</v>
      </c>
      <c r="N164" s="1234"/>
    </row>
    <row r="165" spans="1:14">
      <c r="A165" s="235">
        <f>'Nom. Sic. Sem. 1'!V16</f>
        <v>2</v>
      </c>
      <c r="B165" s="226" t="s">
        <v>261</v>
      </c>
      <c r="C165" s="226"/>
      <c r="D165" s="226"/>
      <c r="E165" s="1238">
        <f>'Nom. Sic. Sem. 1'!W16</f>
        <v>2400</v>
      </c>
      <c r="F165" s="1246"/>
      <c r="G165" s="234"/>
      <c r="H165" s="228"/>
      <c r="I165" s="235">
        <f>'Nom. Sic. Sem. 1'!V17</f>
        <v>2</v>
      </c>
      <c r="J165" s="226" t="s">
        <v>261</v>
      </c>
      <c r="K165" s="226"/>
      <c r="L165" s="226"/>
      <c r="M165" s="1238">
        <f>'Nom. Sic. Sem. 1'!W17</f>
        <v>2400</v>
      </c>
      <c r="N165" s="1246"/>
    </row>
    <row r="166" spans="1:14">
      <c r="A166" s="236">
        <f>'Nom. Sic. Sem. 1'!X16</f>
        <v>1</v>
      </c>
      <c r="B166" s="226" t="s">
        <v>262</v>
      </c>
      <c r="C166" s="226"/>
      <c r="D166" s="226"/>
      <c r="E166" s="1233">
        <f>'Nom. Sic. Sem. 1'!Y16</f>
        <v>1050</v>
      </c>
      <c r="F166" s="1234"/>
      <c r="G166" s="234"/>
      <c r="H166" s="228"/>
      <c r="I166" s="236">
        <f>'Nom. Sic. Sem. 1'!X17</f>
        <v>1</v>
      </c>
      <c r="J166" s="226" t="s">
        <v>262</v>
      </c>
      <c r="K166" s="226"/>
      <c r="L166" s="226"/>
      <c r="M166" s="1233">
        <f>'Nom. Sic. Sem. 1'!Y17</f>
        <v>1050</v>
      </c>
      <c r="N166" s="1234"/>
    </row>
    <row r="167" spans="1:14">
      <c r="A167" s="235">
        <f>'Nom. Sic. Sem. 1'!$AB$16</f>
        <v>2</v>
      </c>
      <c r="B167" s="226" t="s">
        <v>128</v>
      </c>
      <c r="C167" s="226"/>
      <c r="D167" s="226"/>
      <c r="E167" s="1233">
        <f>'Nom. Sic. Sem. 1'!$AC$16</f>
        <v>2580</v>
      </c>
      <c r="F167" s="1234"/>
      <c r="G167" s="234"/>
      <c r="H167" s="228"/>
      <c r="I167" s="235">
        <f>'Nom. Sic. Sem. 1'!$AB$17</f>
        <v>2</v>
      </c>
      <c r="J167" s="226" t="s">
        <v>128</v>
      </c>
      <c r="K167" s="226"/>
      <c r="L167" s="226"/>
      <c r="M167" s="1233">
        <f>'Nom. Sic. Sem. 1'!$AC$17</f>
        <v>2580</v>
      </c>
      <c r="N167" s="1234"/>
    </row>
    <row r="168" spans="1:14">
      <c r="A168" s="235">
        <f>'Nom. Sic. Sem. 1'!$O$16</f>
        <v>0</v>
      </c>
      <c r="B168" s="1230" t="str">
        <f>'Nom. Sic. Sem. 1'!$O$4</f>
        <v>PR / RM /F</v>
      </c>
      <c r="C168" s="1230"/>
      <c r="D168" s="1230"/>
      <c r="E168" s="1233">
        <f>'Nom. Sic. Sem. 1'!$P$16</f>
        <v>0</v>
      </c>
      <c r="F168" s="1234"/>
      <c r="G168" s="234"/>
      <c r="H168" s="228"/>
      <c r="I168" s="235">
        <f>'Nom. Sic. Sem. 1'!$O$17</f>
        <v>0</v>
      </c>
      <c r="J168" s="1230" t="str">
        <f>'Nom. Sic. Sem. 1'!$O$4</f>
        <v>PR / RM /F</v>
      </c>
      <c r="K168" s="1230"/>
      <c r="L168" s="1230"/>
      <c r="M168" s="1233">
        <f>'Nom. Sic. Sem. 1'!$P$17</f>
        <v>0</v>
      </c>
      <c r="N168" s="1234"/>
    </row>
    <row r="169" spans="1:14" ht="16.5" customHeight="1">
      <c r="A169" s="220"/>
      <c r="B169" s="1235" t="s">
        <v>10</v>
      </c>
      <c r="C169" s="1235"/>
      <c r="D169" s="226"/>
      <c r="E169" s="1238">
        <f>SUM(E160:F168)</f>
        <v>9030</v>
      </c>
      <c r="F169" s="1239"/>
      <c r="G169" s="219"/>
      <c r="H169" s="228"/>
      <c r="I169" s="220"/>
      <c r="J169" s="1235" t="s">
        <v>10</v>
      </c>
      <c r="K169" s="1235"/>
      <c r="L169" s="226"/>
      <c r="M169" s="1238">
        <f>SUM(M160:N168)</f>
        <v>9030</v>
      </c>
      <c r="N169" s="1239"/>
    </row>
    <row r="170" spans="1:14">
      <c r="A170" s="1240" t="s">
        <v>105</v>
      </c>
      <c r="B170" s="1224"/>
      <c r="C170" s="1224"/>
      <c r="D170" s="1224"/>
      <c r="E170" s="1224"/>
      <c r="F170" s="1225"/>
      <c r="G170" s="219"/>
      <c r="H170" s="228"/>
      <c r="I170" s="1240" t="s">
        <v>105</v>
      </c>
      <c r="J170" s="1224"/>
      <c r="K170" s="1224"/>
      <c r="L170" s="1224"/>
      <c r="M170" s="1224"/>
      <c r="N170" s="1225"/>
    </row>
    <row r="171" spans="1:14">
      <c r="A171" s="1229" t="s">
        <v>129</v>
      </c>
      <c r="B171" s="1230"/>
      <c r="C171" s="1230"/>
      <c r="D171" s="237">
        <f>'Nom. Sic. Sem. 1'!$AG$16</f>
        <v>0</v>
      </c>
      <c r="E171" s="226"/>
      <c r="F171" s="230"/>
      <c r="G171" s="231"/>
      <c r="H171" s="228"/>
      <c r="I171" s="1229" t="s">
        <v>129</v>
      </c>
      <c r="J171" s="1230"/>
      <c r="K171" s="1230"/>
      <c r="L171" s="237">
        <f>'Nom. Sic. Sem. 1'!$AG$17</f>
        <v>0</v>
      </c>
      <c r="M171" s="226"/>
      <c r="N171" s="230"/>
    </row>
    <row r="172" spans="1:14">
      <c r="A172" s="1229" t="s">
        <v>130</v>
      </c>
      <c r="B172" s="1230"/>
      <c r="C172" s="1230"/>
      <c r="D172" s="237">
        <f>'Nom. Sic. Sem. 1'!$AE$16</f>
        <v>189</v>
      </c>
      <c r="E172" s="237"/>
      <c r="F172" s="230"/>
      <c r="G172" s="231"/>
      <c r="H172" s="228"/>
      <c r="I172" s="1229" t="s">
        <v>130</v>
      </c>
      <c r="J172" s="1230"/>
      <c r="K172" s="1230"/>
      <c r="L172" s="237">
        <f>'Nom. Sic. Sem. 1'!$AE$17</f>
        <v>189</v>
      </c>
      <c r="M172" s="237"/>
      <c r="N172" s="230"/>
    </row>
    <row r="173" spans="1:14">
      <c r="A173" s="221" t="s">
        <v>131</v>
      </c>
      <c r="B173" s="222"/>
      <c r="C173" s="222"/>
      <c r="D173" s="237">
        <f>'Nom. Sic. Sem. 1'!$AF$16</f>
        <v>90.3</v>
      </c>
      <c r="E173" s="226"/>
      <c r="F173" s="230"/>
      <c r="G173" s="231"/>
      <c r="H173" s="228"/>
      <c r="I173" s="221" t="s">
        <v>131</v>
      </c>
      <c r="J173" s="222"/>
      <c r="K173" s="222"/>
      <c r="L173" s="237">
        <f>'Nom. Sic. Sem. 1'!$AF$17</f>
        <v>90.3</v>
      </c>
      <c r="M173" s="226"/>
      <c r="N173" s="230"/>
    </row>
    <row r="174" spans="1:14">
      <c r="A174" s="1229" t="s">
        <v>132</v>
      </c>
      <c r="B174" s="1230"/>
      <c r="C174" s="1230"/>
      <c r="D174" s="237">
        <f>'Nom. Sic. Sem. 1'!$AH$16</f>
        <v>0</v>
      </c>
      <c r="E174" s="226"/>
      <c r="F174" s="230"/>
      <c r="G174" s="231"/>
      <c r="H174" s="228"/>
      <c r="I174" s="1229" t="s">
        <v>132</v>
      </c>
      <c r="J174" s="1230"/>
      <c r="K174" s="1230"/>
      <c r="L174" s="237">
        <f>'Nom. Sic. Sem. 1'!$AH$17</f>
        <v>0</v>
      </c>
      <c r="M174" s="226"/>
      <c r="N174" s="230"/>
    </row>
    <row r="175" spans="1:14">
      <c r="A175" s="1229" t="s">
        <v>133</v>
      </c>
      <c r="B175" s="1230"/>
      <c r="C175" s="1230"/>
      <c r="D175" s="237">
        <f>'Nom. Sic. Sem. 1'!$AI$16</f>
        <v>90.3</v>
      </c>
      <c r="E175" s="226"/>
      <c r="F175" s="230"/>
      <c r="G175" s="231"/>
      <c r="H175" s="228"/>
      <c r="I175" s="1229" t="s">
        <v>133</v>
      </c>
      <c r="J175" s="1230"/>
      <c r="K175" s="1230"/>
      <c r="L175" s="237">
        <f>'Nom. Sic. Sem. 1'!$AI$17</f>
        <v>90.3</v>
      </c>
      <c r="M175" s="226"/>
      <c r="N175" s="230"/>
    </row>
    <row r="176" spans="1:14" ht="13.5" thickBot="1">
      <c r="A176" s="1241" t="s">
        <v>134</v>
      </c>
      <c r="B176" s="1224"/>
      <c r="C176" s="1224"/>
      <c r="D176" s="226"/>
      <c r="E176" s="1242">
        <f>SUM(D171:D175)</f>
        <v>369.6</v>
      </c>
      <c r="F176" s="1225"/>
      <c r="G176" s="219"/>
      <c r="H176" s="228"/>
      <c r="I176" s="1241" t="s">
        <v>134</v>
      </c>
      <c r="J176" s="1224"/>
      <c r="K176" s="1224"/>
      <c r="L176" s="226"/>
      <c r="M176" s="1242">
        <f>SUM(L171:L175)</f>
        <v>369.6</v>
      </c>
      <c r="N176" s="1225"/>
    </row>
    <row r="177" spans="1:14" ht="20.25" customHeight="1" thickBot="1">
      <c r="A177" s="220"/>
      <c r="B177" s="1224" t="s">
        <v>104</v>
      </c>
      <c r="C177" s="1224"/>
      <c r="D177" s="1224"/>
      <c r="E177" s="1243">
        <f>(E169-E176)</f>
        <v>8660.4</v>
      </c>
      <c r="F177" s="1244"/>
      <c r="G177" s="219"/>
      <c r="H177" s="228"/>
      <c r="I177" s="220"/>
      <c r="J177" s="1224" t="s">
        <v>104</v>
      </c>
      <c r="K177" s="1224"/>
      <c r="L177" s="1224"/>
      <c r="M177" s="1243">
        <f>(M169-M176)</f>
        <v>8660.4</v>
      </c>
      <c r="N177" s="1244"/>
    </row>
    <row r="178" spans="1:14">
      <c r="A178" s="220"/>
      <c r="B178" s="226"/>
      <c r="C178" s="226"/>
      <c r="D178" s="226"/>
      <c r="E178" s="226"/>
      <c r="F178" s="230"/>
      <c r="G178" s="231"/>
      <c r="H178" s="228"/>
      <c r="I178" s="220"/>
      <c r="J178" s="226"/>
      <c r="K178" s="226"/>
      <c r="L178" s="226"/>
      <c r="M178" s="226"/>
      <c r="N178" s="230"/>
    </row>
    <row r="179" spans="1:14">
      <c r="A179" s="220"/>
      <c r="B179" s="226"/>
      <c r="C179" s="226"/>
      <c r="D179" s="226"/>
      <c r="E179" s="226"/>
      <c r="F179" s="230"/>
      <c r="G179" s="231"/>
      <c r="H179" s="228"/>
      <c r="I179" s="220"/>
      <c r="J179" s="226"/>
      <c r="K179" s="226"/>
      <c r="L179" s="226"/>
      <c r="M179" s="226"/>
      <c r="N179" s="230"/>
    </row>
    <row r="180" spans="1:14">
      <c r="A180" s="1236"/>
      <c r="B180" s="1237"/>
      <c r="C180" s="1237"/>
      <c r="D180" s="226" t="s">
        <v>135</v>
      </c>
      <c r="E180" s="226"/>
      <c r="F180" s="230"/>
      <c r="G180" s="231"/>
      <c r="H180" s="228"/>
      <c r="I180" s="1236"/>
      <c r="J180" s="1237"/>
      <c r="K180" s="1237"/>
      <c r="L180" s="226" t="s">
        <v>135</v>
      </c>
      <c r="M180" s="226"/>
      <c r="N180" s="230"/>
    </row>
    <row r="181" spans="1:14">
      <c r="A181" s="1222" t="s">
        <v>136</v>
      </c>
      <c r="B181" s="1223"/>
      <c r="C181" s="1223"/>
      <c r="D181" s="1224" t="s">
        <v>137</v>
      </c>
      <c r="E181" s="1224"/>
      <c r="F181" s="1225"/>
      <c r="G181" s="219"/>
      <c r="H181" s="228"/>
      <c r="I181" s="1222" t="s">
        <v>136</v>
      </c>
      <c r="J181" s="1223"/>
      <c r="K181" s="1223"/>
      <c r="L181" s="1224" t="s">
        <v>137</v>
      </c>
      <c r="M181" s="1224"/>
      <c r="N181" s="1225"/>
    </row>
    <row r="182" spans="1:14" ht="13.5" thickBot="1">
      <c r="A182" s="239"/>
      <c r="B182" s="240"/>
      <c r="C182" s="240"/>
      <c r="D182" s="240"/>
      <c r="E182" s="240"/>
      <c r="F182" s="241"/>
      <c r="G182" s="231"/>
      <c r="H182" s="228"/>
      <c r="I182" s="239"/>
      <c r="J182" s="240"/>
      <c r="K182" s="240"/>
      <c r="L182" s="240"/>
      <c r="M182" s="240"/>
      <c r="N182" s="241"/>
    </row>
    <row r="183" spans="1:14">
      <c r="A183" s="1230"/>
      <c r="B183" s="1230"/>
      <c r="C183" s="1230"/>
      <c r="D183" s="237"/>
      <c r="E183" s="226"/>
      <c r="F183" s="226"/>
      <c r="G183" s="226"/>
      <c r="H183" s="226"/>
      <c r="I183" s="1230"/>
      <c r="J183" s="1230"/>
      <c r="K183" s="1230"/>
      <c r="L183" s="237"/>
      <c r="M183" s="226"/>
      <c r="N183" s="226"/>
    </row>
    <row r="184" spans="1:14">
      <c r="A184" s="1230"/>
      <c r="B184" s="1230"/>
      <c r="C184" s="1230"/>
      <c r="D184" s="237"/>
      <c r="E184" s="237"/>
      <c r="F184" s="226"/>
      <c r="G184" s="226"/>
      <c r="H184" s="226"/>
      <c r="I184" s="1230"/>
      <c r="J184" s="1230"/>
      <c r="K184" s="1230"/>
      <c r="L184" s="237"/>
      <c r="M184" s="237"/>
      <c r="N184" s="226"/>
    </row>
    <row r="185" spans="1:14">
      <c r="A185" s="222"/>
      <c r="B185" s="222"/>
      <c r="C185" s="222"/>
      <c r="D185" s="237"/>
      <c r="E185" s="226"/>
      <c r="F185" s="226"/>
      <c r="G185" s="226"/>
      <c r="H185" s="226"/>
      <c r="I185" s="222"/>
      <c r="J185" s="222"/>
      <c r="K185" s="222"/>
      <c r="L185" s="237"/>
      <c r="M185" s="226"/>
      <c r="N185" s="226"/>
    </row>
    <row r="186" spans="1:14" ht="13.5" thickBot="1">
      <c r="A186" s="1230"/>
      <c r="B186" s="1230"/>
      <c r="C186" s="1230"/>
      <c r="D186" s="237"/>
      <c r="E186" s="226"/>
      <c r="F186" s="226"/>
      <c r="G186" s="226"/>
      <c r="H186" s="226"/>
      <c r="I186" s="1230"/>
      <c r="J186" s="1230"/>
      <c r="K186" s="1230"/>
      <c r="L186" s="237"/>
      <c r="M186" s="226"/>
      <c r="N186" s="226"/>
    </row>
    <row r="187" spans="1:14" ht="19.5" customHeight="1">
      <c r="A187" s="1226" t="s">
        <v>138</v>
      </c>
      <c r="B187" s="1227"/>
      <c r="C187" s="1227"/>
      <c r="D187" s="1227"/>
      <c r="E187" s="1227"/>
      <c r="F187" s="1228"/>
      <c r="G187" s="219"/>
      <c r="H187" s="228"/>
      <c r="I187" s="1226" t="s">
        <v>138</v>
      </c>
      <c r="J187" s="1227"/>
      <c r="K187" s="1227"/>
      <c r="L187" s="1227"/>
      <c r="M187" s="1227"/>
      <c r="N187" s="1228"/>
    </row>
    <row r="188" spans="1:14">
      <c r="A188" s="220"/>
      <c r="B188" s="226"/>
      <c r="C188" s="226"/>
      <c r="D188" s="229"/>
      <c r="E188" s="226"/>
      <c r="F188" s="230"/>
      <c r="G188" s="231"/>
      <c r="H188" s="228"/>
      <c r="I188" s="220"/>
      <c r="J188" s="226"/>
      <c r="K188" s="226"/>
      <c r="L188" s="229"/>
      <c r="M188" s="226"/>
      <c r="N188" s="230"/>
    </row>
    <row r="189" spans="1:14">
      <c r="A189" s="220" t="s">
        <v>120</v>
      </c>
      <c r="B189" s="232">
        <f>'Nom. Sic. Sem. 1'!$C$4</f>
        <v>43528</v>
      </c>
      <c r="C189" s="226" t="s">
        <v>16</v>
      </c>
      <c r="D189" s="232">
        <f>'Nom. Sic. Sem. 1'!$G$4</f>
        <v>43534</v>
      </c>
      <c r="E189" s="226" t="s">
        <v>121</v>
      </c>
      <c r="F189" s="230">
        <f>'Nom. Sic. Sem. 1'!$J$4</f>
        <v>2019</v>
      </c>
      <c r="G189" s="231"/>
      <c r="H189" s="228"/>
      <c r="I189" s="220" t="s">
        <v>120</v>
      </c>
      <c r="J189" s="232">
        <f>'Nom. Sic. Sem. 1'!$C$4</f>
        <v>43528</v>
      </c>
      <c r="K189" s="226" t="s">
        <v>16</v>
      </c>
      <c r="L189" s="232">
        <f>'Nom. Sic. Sem. 1'!$G$4</f>
        <v>43534</v>
      </c>
      <c r="M189" s="226" t="s">
        <v>121</v>
      </c>
      <c r="N189" s="230">
        <f>'Nom. Sic. Sem. 1'!$J$4</f>
        <v>2019</v>
      </c>
    </row>
    <row r="190" spans="1:14">
      <c r="A190" s="1229" t="s">
        <v>122</v>
      </c>
      <c r="B190" s="1230"/>
      <c r="C190" s="1231" t="str">
        <f>'Nom. Sic. Sem. 1'!$B$18</f>
        <v>David Rafael Ladino</v>
      </c>
      <c r="D190" s="1231"/>
      <c r="E190" s="1231"/>
      <c r="F190" s="1232"/>
      <c r="G190" s="223"/>
      <c r="H190" s="228"/>
      <c r="I190" s="1229" t="s">
        <v>122</v>
      </c>
      <c r="J190" s="1230"/>
      <c r="K190" s="1231" t="str">
        <f>'Nom. Sic. Sem. 1'!$B$19</f>
        <v>Euclides Gonzalez</v>
      </c>
      <c r="L190" s="1231"/>
      <c r="M190" s="1231"/>
      <c r="N190" s="1232"/>
    </row>
    <row r="191" spans="1:14">
      <c r="A191" s="221"/>
      <c r="B191" s="222"/>
      <c r="C191" s="227"/>
      <c r="D191" s="227"/>
      <c r="E191" s="227"/>
      <c r="F191" s="233"/>
      <c r="G191" s="223"/>
      <c r="H191" s="228"/>
      <c r="I191" s="221"/>
      <c r="J191" s="222"/>
      <c r="K191" s="227"/>
      <c r="L191" s="227"/>
      <c r="M191" s="227"/>
      <c r="N191" s="233"/>
    </row>
    <row r="192" spans="1:14">
      <c r="A192" s="224">
        <f>'Nom. Sic. Sem. 1'!$L$18</f>
        <v>0</v>
      </c>
      <c r="B192" s="226" t="s">
        <v>123</v>
      </c>
      <c r="C192" s="226"/>
      <c r="D192" s="226"/>
      <c r="E192" s="1233">
        <f>'Nom. Sic. Sem. 1'!$M$18</f>
        <v>0</v>
      </c>
      <c r="F192" s="1234"/>
      <c r="G192" s="234"/>
      <c r="H192" s="228"/>
      <c r="I192" s="224">
        <f>'Nom. Sic. Sem. 1'!$L$19</f>
        <v>0</v>
      </c>
      <c r="J192" s="226" t="s">
        <v>123</v>
      </c>
      <c r="K192" s="226"/>
      <c r="L192" s="226"/>
      <c r="M192" s="1233">
        <f>'Nom. Sic. Sem. 1'!$M$19</f>
        <v>0</v>
      </c>
      <c r="N192" s="1234"/>
    </row>
    <row r="193" spans="1:14">
      <c r="A193" s="224"/>
      <c r="B193" s="226"/>
      <c r="C193" s="226"/>
      <c r="D193" s="226"/>
      <c r="E193" s="1233">
        <v>0</v>
      </c>
      <c r="F193" s="1234"/>
      <c r="G193" s="234"/>
      <c r="H193" s="228"/>
      <c r="I193" s="224"/>
      <c r="J193" s="226"/>
      <c r="K193" s="226"/>
      <c r="L193" s="226"/>
      <c r="M193" s="1233">
        <v>0</v>
      </c>
      <c r="N193" s="1234"/>
    </row>
    <row r="194" spans="1:14">
      <c r="A194" s="224"/>
      <c r="B194" s="226" t="s">
        <v>124</v>
      </c>
      <c r="C194" s="226"/>
      <c r="D194" s="226"/>
      <c r="E194" s="1233">
        <f>'Nom. Sic. Sem. 1'!$N$18</f>
        <v>0</v>
      </c>
      <c r="F194" s="1234"/>
      <c r="G194" s="234"/>
      <c r="H194" s="228"/>
      <c r="I194" s="224"/>
      <c r="J194" s="226" t="s">
        <v>124</v>
      </c>
      <c r="K194" s="226"/>
      <c r="L194" s="226"/>
      <c r="M194" s="1233">
        <f>'Nom. Sic. Sem. 1'!$N$19</f>
        <v>0</v>
      </c>
      <c r="N194" s="1234"/>
    </row>
    <row r="195" spans="1:14">
      <c r="A195" s="235">
        <v>0</v>
      </c>
      <c r="B195" s="226" t="s">
        <v>125</v>
      </c>
      <c r="C195" s="226"/>
      <c r="D195" s="226"/>
      <c r="E195" s="1233">
        <v>0</v>
      </c>
      <c r="F195" s="1234"/>
      <c r="G195" s="234"/>
      <c r="H195" s="228"/>
      <c r="I195" s="235">
        <v>0</v>
      </c>
      <c r="J195" s="226" t="s">
        <v>125</v>
      </c>
      <c r="K195" s="226"/>
      <c r="L195" s="226"/>
      <c r="M195" s="1233">
        <v>0</v>
      </c>
      <c r="N195" s="1234"/>
    </row>
    <row r="196" spans="1:14">
      <c r="A196" s="235">
        <v>0</v>
      </c>
      <c r="B196" s="226" t="s">
        <v>126</v>
      </c>
      <c r="C196" s="226"/>
      <c r="D196" s="226"/>
      <c r="E196" s="1233">
        <v>0</v>
      </c>
      <c r="F196" s="1234"/>
      <c r="G196" s="234"/>
      <c r="H196" s="228"/>
      <c r="I196" s="235">
        <v>0</v>
      </c>
      <c r="J196" s="226" t="s">
        <v>126</v>
      </c>
      <c r="K196" s="226"/>
      <c r="L196" s="226"/>
      <c r="M196" s="1233">
        <v>0</v>
      </c>
      <c r="N196" s="1234"/>
    </row>
    <row r="197" spans="1:14">
      <c r="A197" s="235">
        <f>'Nom. Sic. Sem. 1'!V18</f>
        <v>0</v>
      </c>
      <c r="B197" s="226" t="s">
        <v>261</v>
      </c>
      <c r="C197" s="226"/>
      <c r="D197" s="226"/>
      <c r="E197" s="1238">
        <f>'Nom. Sic. Sem. 1'!W18</f>
        <v>0</v>
      </c>
      <c r="F197" s="1246"/>
      <c r="G197" s="234"/>
      <c r="H197" s="228"/>
      <c r="I197" s="235">
        <f>'Nom. Sic. Sem. 1'!V19</f>
        <v>0</v>
      </c>
      <c r="J197" s="226" t="s">
        <v>261</v>
      </c>
      <c r="K197" s="226"/>
      <c r="L197" s="226"/>
      <c r="M197" s="1238">
        <f>'Nom. Sic. Sem. 1'!W19</f>
        <v>0</v>
      </c>
      <c r="N197" s="1246"/>
    </row>
    <row r="198" spans="1:14">
      <c r="A198" s="236">
        <f>'Nom. Sic. Sem. 1'!X18</f>
        <v>0</v>
      </c>
      <c r="B198" s="226" t="s">
        <v>262</v>
      </c>
      <c r="C198" s="226"/>
      <c r="D198" s="226"/>
      <c r="E198" s="1233">
        <f>'Nom. Sic. Sem. 1'!Y18</f>
        <v>0</v>
      </c>
      <c r="F198" s="1234"/>
      <c r="G198" s="234"/>
      <c r="H198" s="228"/>
      <c r="I198" s="236">
        <f>'Nom. Sic. Sem. 1'!X19</f>
        <v>0</v>
      </c>
      <c r="J198" s="226" t="s">
        <v>262</v>
      </c>
      <c r="K198" s="226"/>
      <c r="L198" s="226"/>
      <c r="M198" s="1233">
        <f>'Nom. Sic. Sem. 1'!Y19</f>
        <v>0</v>
      </c>
      <c r="N198" s="1234"/>
    </row>
    <row r="199" spans="1:14">
      <c r="A199" s="235">
        <f>'Nom. Sic. Sem. 1'!$AB$18</f>
        <v>0</v>
      </c>
      <c r="B199" s="226" t="s">
        <v>128</v>
      </c>
      <c r="C199" s="226"/>
      <c r="D199" s="226"/>
      <c r="E199" s="1233">
        <f>'Nom. Sic. Sem. 1'!$AC$18</f>
        <v>0</v>
      </c>
      <c r="F199" s="1234"/>
      <c r="G199" s="234"/>
      <c r="H199" s="228"/>
      <c r="I199" s="235">
        <f>'Nom. Sic. Sem. 1'!$AB$19</f>
        <v>0</v>
      </c>
      <c r="J199" s="226" t="s">
        <v>128</v>
      </c>
      <c r="K199" s="226"/>
      <c r="L199" s="226"/>
      <c r="M199" s="1233">
        <f>'Nom. Sic. Sem. 1'!$AC$19</f>
        <v>0</v>
      </c>
      <c r="N199" s="1234"/>
    </row>
    <row r="200" spans="1:14">
      <c r="A200" s="235">
        <f>'Nom. Sic. Sem. 1'!$O$18</f>
        <v>0</v>
      </c>
      <c r="B200" s="1230" t="str">
        <f>'Nom. Sic. Sem. 1'!$O$4</f>
        <v>PR / RM /F</v>
      </c>
      <c r="C200" s="1230"/>
      <c r="D200" s="1230"/>
      <c r="E200" s="1233">
        <f>'Nom. Sic. Sem. 1'!$P$18</f>
        <v>0</v>
      </c>
      <c r="F200" s="1234"/>
      <c r="G200" s="234"/>
      <c r="H200" s="228"/>
      <c r="I200" s="235">
        <f>'Nom. Sic. Sem. 1'!$O$19</f>
        <v>0</v>
      </c>
      <c r="J200" s="1230" t="str">
        <f>'Nom. Sic. Sem. 1'!$O$4</f>
        <v>PR / RM /F</v>
      </c>
      <c r="K200" s="1230"/>
      <c r="L200" s="1230"/>
      <c r="M200" s="1233">
        <f>'Nom. Sic. Sem. 1'!$P$19</f>
        <v>0</v>
      </c>
      <c r="N200" s="1234"/>
    </row>
    <row r="201" spans="1:14">
      <c r="A201" s="220"/>
      <c r="B201" s="1235" t="s">
        <v>10</v>
      </c>
      <c r="C201" s="1235"/>
      <c r="D201" s="226"/>
      <c r="E201" s="1238">
        <f>SUM(E192:F200)</f>
        <v>0</v>
      </c>
      <c r="F201" s="1239"/>
      <c r="G201" s="219"/>
      <c r="H201" s="228"/>
      <c r="I201" s="220"/>
      <c r="J201" s="1235" t="s">
        <v>10</v>
      </c>
      <c r="K201" s="1235"/>
      <c r="L201" s="226"/>
      <c r="M201" s="1238">
        <f>SUM(M192:N200)</f>
        <v>0</v>
      </c>
      <c r="N201" s="1239"/>
    </row>
    <row r="202" spans="1:14">
      <c r="A202" s="1240" t="s">
        <v>105</v>
      </c>
      <c r="B202" s="1224"/>
      <c r="C202" s="1224"/>
      <c r="D202" s="1224"/>
      <c r="E202" s="1224"/>
      <c r="F202" s="1225"/>
      <c r="G202" s="219"/>
      <c r="H202" s="228"/>
      <c r="I202" s="1240" t="s">
        <v>105</v>
      </c>
      <c r="J202" s="1224"/>
      <c r="K202" s="1224"/>
      <c r="L202" s="1224"/>
      <c r="M202" s="1224"/>
      <c r="N202" s="1225"/>
    </row>
    <row r="203" spans="1:14">
      <c r="A203" s="1229" t="s">
        <v>129</v>
      </c>
      <c r="B203" s="1230"/>
      <c r="C203" s="1230"/>
      <c r="D203" s="237">
        <f>'Nom. Sic. Sem. 1'!$AG$18</f>
        <v>0</v>
      </c>
      <c r="E203" s="226"/>
      <c r="F203" s="230"/>
      <c r="G203" s="231"/>
      <c r="H203" s="228"/>
      <c r="I203" s="1229" t="s">
        <v>129</v>
      </c>
      <c r="J203" s="1230"/>
      <c r="K203" s="1230"/>
      <c r="L203" s="237">
        <f>'Nom. Sic. Sem. 1'!$AG$19</f>
        <v>0</v>
      </c>
      <c r="M203" s="226"/>
      <c r="N203" s="230"/>
    </row>
    <row r="204" spans="1:14">
      <c r="A204" s="1229" t="s">
        <v>130</v>
      </c>
      <c r="B204" s="1230"/>
      <c r="C204" s="1230"/>
      <c r="D204" s="237">
        <f>'Nom. Sic. Sem. 1'!$AE$18</f>
        <v>0</v>
      </c>
      <c r="E204" s="237"/>
      <c r="F204" s="230"/>
      <c r="G204" s="231"/>
      <c r="H204" s="228"/>
      <c r="I204" s="1229" t="s">
        <v>130</v>
      </c>
      <c r="J204" s="1230"/>
      <c r="K204" s="1230"/>
      <c r="L204" s="237">
        <f>'Nom. Sic. Sem. 1'!$AE$19</f>
        <v>0</v>
      </c>
      <c r="M204" s="237"/>
      <c r="N204" s="230"/>
    </row>
    <row r="205" spans="1:14">
      <c r="A205" s="221" t="s">
        <v>131</v>
      </c>
      <c r="B205" s="222"/>
      <c r="C205" s="222"/>
      <c r="D205" s="237">
        <f>'Nom. Sic. Sem. 1'!$AF$18</f>
        <v>0</v>
      </c>
      <c r="E205" s="226"/>
      <c r="F205" s="230"/>
      <c r="G205" s="231"/>
      <c r="H205" s="228"/>
      <c r="I205" s="221" t="s">
        <v>131</v>
      </c>
      <c r="J205" s="222"/>
      <c r="K205" s="222"/>
      <c r="L205" s="237">
        <f>'Nom. Sic. Sem. 1'!$AF$19</f>
        <v>0</v>
      </c>
      <c r="M205" s="226"/>
      <c r="N205" s="230"/>
    </row>
    <row r="206" spans="1:14">
      <c r="A206" s="1229" t="s">
        <v>132</v>
      </c>
      <c r="B206" s="1230"/>
      <c r="C206" s="1230"/>
      <c r="D206" s="237">
        <f>'Nom. Sic. Sem. 1'!$AH$18</f>
        <v>0</v>
      </c>
      <c r="E206" s="226"/>
      <c r="F206" s="230"/>
      <c r="G206" s="231"/>
      <c r="H206" s="228"/>
      <c r="I206" s="1229" t="s">
        <v>132</v>
      </c>
      <c r="J206" s="1230"/>
      <c r="K206" s="1230"/>
      <c r="L206" s="237">
        <f>'Nom. Sic. Sem. 1'!$AH$19</f>
        <v>0</v>
      </c>
      <c r="M206" s="226"/>
      <c r="N206" s="230"/>
    </row>
    <row r="207" spans="1:14">
      <c r="A207" s="1229" t="s">
        <v>133</v>
      </c>
      <c r="B207" s="1230"/>
      <c r="C207" s="1230"/>
      <c r="D207" s="237">
        <f>'Nom. Sic. Sem. 1'!$AI$18</f>
        <v>0</v>
      </c>
      <c r="E207" s="226"/>
      <c r="F207" s="230"/>
      <c r="G207" s="231"/>
      <c r="H207" s="228"/>
      <c r="I207" s="1229" t="s">
        <v>133</v>
      </c>
      <c r="J207" s="1230"/>
      <c r="K207" s="1230"/>
      <c r="L207" s="237">
        <f>'Nom. Sic. Sem. 1'!$AI$19</f>
        <v>0</v>
      </c>
      <c r="M207" s="226"/>
      <c r="N207" s="230"/>
    </row>
    <row r="208" spans="1:14" ht="13.5" thickBot="1">
      <c r="A208" s="1241" t="s">
        <v>134</v>
      </c>
      <c r="B208" s="1224"/>
      <c r="C208" s="1224"/>
      <c r="D208" s="226"/>
      <c r="E208" s="1242">
        <f>SUM(D203:D207)</f>
        <v>0</v>
      </c>
      <c r="F208" s="1225"/>
      <c r="G208" s="219"/>
      <c r="H208" s="228"/>
      <c r="I208" s="1241" t="s">
        <v>134</v>
      </c>
      <c r="J208" s="1224"/>
      <c r="K208" s="1224"/>
      <c r="L208" s="226"/>
      <c r="M208" s="1242">
        <f>SUM(L203:L207)</f>
        <v>0</v>
      </c>
      <c r="N208" s="1225"/>
    </row>
    <row r="209" spans="1:14" ht="20.25" customHeight="1" thickBot="1">
      <c r="A209" s="220"/>
      <c r="B209" s="1224" t="s">
        <v>104</v>
      </c>
      <c r="C209" s="1224"/>
      <c r="D209" s="1224"/>
      <c r="E209" s="1243">
        <f>(E201-E208)</f>
        <v>0</v>
      </c>
      <c r="F209" s="1244"/>
      <c r="G209" s="219"/>
      <c r="H209" s="228"/>
      <c r="I209" s="220"/>
      <c r="J209" s="1224" t="s">
        <v>104</v>
      </c>
      <c r="K209" s="1224"/>
      <c r="L209" s="1224"/>
      <c r="M209" s="1243">
        <f>(M201-M208)</f>
        <v>0</v>
      </c>
      <c r="N209" s="1244"/>
    </row>
    <row r="210" spans="1:14">
      <c r="A210" s="220"/>
      <c r="B210" s="226"/>
      <c r="C210" s="226"/>
      <c r="D210" s="226"/>
      <c r="E210" s="226"/>
      <c r="F210" s="230"/>
      <c r="G210" s="231"/>
      <c r="H210" s="228"/>
      <c r="I210" s="220"/>
      <c r="J210" s="226"/>
      <c r="K210" s="226"/>
      <c r="L210" s="226"/>
      <c r="M210" s="226"/>
      <c r="N210" s="230"/>
    </row>
    <row r="211" spans="1:14">
      <c r="A211" s="220"/>
      <c r="B211" s="226"/>
      <c r="C211" s="226"/>
      <c r="D211" s="226"/>
      <c r="E211" s="226"/>
      <c r="F211" s="230"/>
      <c r="G211" s="231"/>
      <c r="H211" s="228"/>
      <c r="I211" s="220"/>
      <c r="J211" s="226"/>
      <c r="K211" s="226"/>
      <c r="L211" s="226"/>
      <c r="M211" s="226"/>
      <c r="N211" s="230"/>
    </row>
    <row r="212" spans="1:14">
      <c r="A212" s="1236"/>
      <c r="B212" s="1237"/>
      <c r="C212" s="1237"/>
      <c r="D212" s="226" t="s">
        <v>135</v>
      </c>
      <c r="E212" s="226"/>
      <c r="F212" s="230"/>
      <c r="G212" s="231"/>
      <c r="H212" s="228"/>
      <c r="I212" s="1236"/>
      <c r="J212" s="1237"/>
      <c r="K212" s="1237"/>
      <c r="L212" s="226" t="s">
        <v>135</v>
      </c>
      <c r="M212" s="226"/>
      <c r="N212" s="230"/>
    </row>
    <row r="213" spans="1:14">
      <c r="A213" s="1222" t="s">
        <v>136</v>
      </c>
      <c r="B213" s="1223"/>
      <c r="C213" s="1223"/>
      <c r="D213" s="1224" t="s">
        <v>137</v>
      </c>
      <c r="E213" s="1224"/>
      <c r="F213" s="1225"/>
      <c r="G213" s="219"/>
      <c r="H213" s="228"/>
      <c r="I213" s="1222" t="s">
        <v>136</v>
      </c>
      <c r="J213" s="1223"/>
      <c r="K213" s="1223"/>
      <c r="L213" s="1224" t="s">
        <v>137</v>
      </c>
      <c r="M213" s="1224"/>
      <c r="N213" s="1225"/>
    </row>
    <row r="214" spans="1:14" ht="13.5" thickBot="1">
      <c r="A214" s="239"/>
      <c r="B214" s="240"/>
      <c r="C214" s="240"/>
      <c r="D214" s="240"/>
      <c r="E214" s="240"/>
      <c r="F214" s="241"/>
      <c r="G214" s="231"/>
      <c r="H214" s="228"/>
      <c r="I214" s="239"/>
      <c r="J214" s="240"/>
      <c r="K214" s="240"/>
      <c r="L214" s="240"/>
      <c r="M214" s="240"/>
      <c r="N214" s="241"/>
    </row>
    <row r="215" spans="1:14">
      <c r="A215" s="226"/>
      <c r="B215" s="226"/>
      <c r="C215" s="226"/>
      <c r="D215" s="226"/>
      <c r="E215" s="226"/>
      <c r="F215" s="226"/>
      <c r="G215" s="231"/>
      <c r="H215" s="226"/>
      <c r="I215" s="226"/>
      <c r="J215" s="226"/>
      <c r="K215" s="226"/>
      <c r="L215" s="226"/>
      <c r="M215" s="226"/>
      <c r="N215" s="226"/>
    </row>
    <row r="216" spans="1:14" ht="13.5" thickBot="1">
      <c r="A216" s="228"/>
      <c r="B216" s="228"/>
      <c r="C216" s="228"/>
      <c r="D216" s="228"/>
      <c r="E216" s="228"/>
      <c r="F216" s="228"/>
      <c r="G216" s="231"/>
      <c r="H216" s="228"/>
      <c r="I216" s="228"/>
      <c r="J216" s="228"/>
      <c r="K216" s="228"/>
      <c r="L216" s="228"/>
      <c r="M216" s="228"/>
      <c r="N216" s="228"/>
    </row>
    <row r="217" spans="1:14" ht="19.5" customHeight="1">
      <c r="A217" s="1226" t="s">
        <v>138</v>
      </c>
      <c r="B217" s="1227"/>
      <c r="C217" s="1227"/>
      <c r="D217" s="1227"/>
      <c r="E217" s="1227"/>
      <c r="F217" s="1228"/>
      <c r="G217" s="219"/>
      <c r="H217" s="228"/>
      <c r="I217" s="1226" t="s">
        <v>138</v>
      </c>
      <c r="J217" s="1227"/>
      <c r="K217" s="1227"/>
      <c r="L217" s="1227"/>
      <c r="M217" s="1227"/>
      <c r="N217" s="1228"/>
    </row>
    <row r="218" spans="1:14">
      <c r="A218" s="220"/>
      <c r="B218" s="226"/>
      <c r="C218" s="226"/>
      <c r="D218" s="229"/>
      <c r="E218" s="226"/>
      <c r="F218" s="230"/>
      <c r="G218" s="231"/>
      <c r="H218" s="228"/>
      <c r="I218" s="220"/>
      <c r="J218" s="226"/>
      <c r="K218" s="226"/>
      <c r="L218" s="229"/>
      <c r="M218" s="226"/>
      <c r="N218" s="230"/>
    </row>
    <row r="219" spans="1:14">
      <c r="A219" s="220" t="s">
        <v>120</v>
      </c>
      <c r="B219" s="232">
        <f>'Nom. Sic. Sem. 1'!$C$4</f>
        <v>43528</v>
      </c>
      <c r="C219" s="226" t="s">
        <v>16</v>
      </c>
      <c r="D219" s="232">
        <f>'Nom. Sic. Sem. 1'!$G$4</f>
        <v>43534</v>
      </c>
      <c r="E219" s="226" t="s">
        <v>121</v>
      </c>
      <c r="F219" s="230">
        <f>'Nom. Sic. Sem. 1'!$J$4</f>
        <v>2019</v>
      </c>
      <c r="G219" s="231"/>
      <c r="H219" s="228"/>
      <c r="I219" s="220" t="s">
        <v>120</v>
      </c>
      <c r="J219" s="232">
        <f>'Nom. Sic. Sem. 1'!$C$4</f>
        <v>43528</v>
      </c>
      <c r="K219" s="226" t="s">
        <v>16</v>
      </c>
      <c r="L219" s="232">
        <f>'Nom. Sic. Sem. 1'!$G$4</f>
        <v>43534</v>
      </c>
      <c r="M219" s="226" t="s">
        <v>121</v>
      </c>
      <c r="N219" s="230">
        <f>'Nom. Sic. Sem. 1'!$J$4</f>
        <v>2019</v>
      </c>
    </row>
    <row r="220" spans="1:14">
      <c r="A220" s="1229" t="s">
        <v>122</v>
      </c>
      <c r="B220" s="1230"/>
      <c r="C220" s="1231" t="str">
        <f>'Nom. Sic. Sem. 1'!$B$20</f>
        <v>Felipe Parra</v>
      </c>
      <c r="D220" s="1231"/>
      <c r="E220" s="1231"/>
      <c r="F220" s="1232"/>
      <c r="G220" s="223"/>
      <c r="H220" s="228"/>
      <c r="I220" s="1229" t="s">
        <v>122</v>
      </c>
      <c r="J220" s="1230"/>
      <c r="K220" s="1231" t="str">
        <f>'Nom. Sic. Sem. 1'!$B$21</f>
        <v xml:space="preserve">Javier José Silva </v>
      </c>
      <c r="L220" s="1231"/>
      <c r="M220" s="1231"/>
      <c r="N220" s="1232"/>
    </row>
    <row r="221" spans="1:14">
      <c r="A221" s="221"/>
      <c r="B221" s="222"/>
      <c r="C221" s="227"/>
      <c r="D221" s="227"/>
      <c r="E221" s="227"/>
      <c r="F221" s="233"/>
      <c r="G221" s="223"/>
      <c r="H221" s="228"/>
      <c r="I221" s="221"/>
      <c r="J221" s="222"/>
      <c r="K221" s="227"/>
      <c r="L221" s="227"/>
      <c r="M221" s="227"/>
      <c r="N221" s="233"/>
    </row>
    <row r="222" spans="1:14">
      <c r="A222" s="224">
        <f>'Nom. Sic. Sem. 1'!$L$20</f>
        <v>0</v>
      </c>
      <c r="B222" s="226" t="s">
        <v>123</v>
      </c>
      <c r="C222" s="226"/>
      <c r="D222" s="226"/>
      <c r="E222" s="1233">
        <f>'Nom. Sic. Sem. 1'!$M$20</f>
        <v>0</v>
      </c>
      <c r="F222" s="1234"/>
      <c r="G222" s="234"/>
      <c r="H222" s="228"/>
      <c r="I222" s="224">
        <f>'Nom. Sic. Sem. 1'!$L$21</f>
        <v>5</v>
      </c>
      <c r="J222" s="226" t="s">
        <v>123</v>
      </c>
      <c r="K222" s="226"/>
      <c r="L222" s="226"/>
      <c r="M222" s="1233">
        <f>'Nom. Sic. Sem. 1'!$M$21</f>
        <v>3000</v>
      </c>
      <c r="N222" s="1234"/>
    </row>
    <row r="223" spans="1:14">
      <c r="A223" s="224"/>
      <c r="B223" s="226"/>
      <c r="C223" s="226"/>
      <c r="D223" s="226"/>
      <c r="E223" s="1233">
        <v>0</v>
      </c>
      <c r="F223" s="1234"/>
      <c r="G223" s="234"/>
      <c r="H223" s="228"/>
      <c r="I223" s="224"/>
      <c r="J223" s="226"/>
      <c r="K223" s="226"/>
      <c r="L223" s="226"/>
      <c r="M223" s="1233">
        <v>0</v>
      </c>
      <c r="N223" s="1234"/>
    </row>
    <row r="224" spans="1:14">
      <c r="A224" s="224"/>
      <c r="B224" s="226" t="s">
        <v>124</v>
      </c>
      <c r="C224" s="226"/>
      <c r="D224" s="226"/>
      <c r="E224" s="1233">
        <f>'Nom. Sic. Sem. 1'!$N$20</f>
        <v>0</v>
      </c>
      <c r="F224" s="1234"/>
      <c r="G224" s="234"/>
      <c r="H224" s="228"/>
      <c r="I224" s="224"/>
      <c r="J224" s="226" t="s">
        <v>124</v>
      </c>
      <c r="K224" s="226"/>
      <c r="L224" s="226"/>
      <c r="M224" s="1233">
        <f>'Nom. Sic. Sem. 1'!$N$21</f>
        <v>0</v>
      </c>
      <c r="N224" s="1234"/>
    </row>
    <row r="225" spans="1:14">
      <c r="A225" s="235">
        <v>0</v>
      </c>
      <c r="B225" s="226" t="s">
        <v>125</v>
      </c>
      <c r="C225" s="226"/>
      <c r="D225" s="226"/>
      <c r="E225" s="1233">
        <v>0</v>
      </c>
      <c r="F225" s="1234"/>
      <c r="G225" s="234"/>
      <c r="H225" s="228"/>
      <c r="I225" s="235">
        <v>0</v>
      </c>
      <c r="J225" s="226" t="s">
        <v>125</v>
      </c>
      <c r="K225" s="226"/>
      <c r="L225" s="226"/>
      <c r="M225" s="1233">
        <v>0</v>
      </c>
      <c r="N225" s="1234"/>
    </row>
    <row r="226" spans="1:14">
      <c r="A226" s="235">
        <v>0</v>
      </c>
      <c r="B226" s="226" t="s">
        <v>126</v>
      </c>
      <c r="C226" s="226"/>
      <c r="D226" s="226"/>
      <c r="E226" s="1233">
        <v>0</v>
      </c>
      <c r="F226" s="1234"/>
      <c r="G226" s="234"/>
      <c r="H226" s="228"/>
      <c r="I226" s="235">
        <v>0</v>
      </c>
      <c r="J226" s="226" t="s">
        <v>126</v>
      </c>
      <c r="K226" s="226"/>
      <c r="L226" s="226"/>
      <c r="M226" s="1233">
        <v>0</v>
      </c>
      <c r="N226" s="1234"/>
    </row>
    <row r="227" spans="1:14">
      <c r="A227" s="235">
        <f>'Nom. Sic. Sem. 1'!V20</f>
        <v>0</v>
      </c>
      <c r="B227" s="226" t="s">
        <v>261</v>
      </c>
      <c r="C227" s="226"/>
      <c r="D227" s="226"/>
      <c r="E227" s="1238">
        <f>'Nom. Sic. Sem. 1'!W20</f>
        <v>0</v>
      </c>
      <c r="F227" s="1246"/>
      <c r="G227" s="234"/>
      <c r="H227" s="228"/>
      <c r="I227" s="235">
        <f>'Nom. Sic. Sem. 1'!V21</f>
        <v>2</v>
      </c>
      <c r="J227" s="226" t="s">
        <v>261</v>
      </c>
      <c r="K227" s="226"/>
      <c r="L227" s="226"/>
      <c r="M227" s="1238">
        <f>'Nom. Sic. Sem. 1'!W21</f>
        <v>2400</v>
      </c>
      <c r="N227" s="1246"/>
    </row>
    <row r="228" spans="1:14">
      <c r="A228" s="236">
        <f>'Nom. Sic. Sem. 1'!X20</f>
        <v>0</v>
      </c>
      <c r="B228" s="226" t="s">
        <v>262</v>
      </c>
      <c r="C228" s="226"/>
      <c r="D228" s="226"/>
      <c r="E228" s="1233">
        <f>'Nom. Sic. Sem. 1'!Y20</f>
        <v>0</v>
      </c>
      <c r="F228" s="1234"/>
      <c r="G228" s="234"/>
      <c r="H228" s="228"/>
      <c r="I228" s="236">
        <f>'Nom. Sic. Sem. 1'!X21</f>
        <v>1</v>
      </c>
      <c r="J228" s="226" t="s">
        <v>262</v>
      </c>
      <c r="K228" s="226"/>
      <c r="L228" s="226"/>
      <c r="M228" s="1233">
        <f>'Nom. Sic. Sem. 1'!Y21</f>
        <v>1050</v>
      </c>
      <c r="N228" s="1234"/>
    </row>
    <row r="229" spans="1:14">
      <c r="A229" s="235">
        <f>'Nom. Sic. Sem. 1'!$AB$20</f>
        <v>0</v>
      </c>
      <c r="B229" s="226" t="s">
        <v>128</v>
      </c>
      <c r="C229" s="226"/>
      <c r="D229" s="226"/>
      <c r="E229" s="1233">
        <f>'Nom. Sic. Sem. 1'!$AC$20</f>
        <v>0</v>
      </c>
      <c r="F229" s="1234"/>
      <c r="G229" s="234"/>
      <c r="H229" s="228"/>
      <c r="I229" s="235">
        <f>'Nom. Sic. Sem. 1'!$AB$21</f>
        <v>2</v>
      </c>
      <c r="J229" s="226" t="s">
        <v>128</v>
      </c>
      <c r="K229" s="226"/>
      <c r="L229" s="226"/>
      <c r="M229" s="1233">
        <f>'Nom. Sic. Sem. 1'!$AC$21</f>
        <v>2580</v>
      </c>
      <c r="N229" s="1234"/>
    </row>
    <row r="230" spans="1:14">
      <c r="A230" s="235">
        <f>'Nom. Sic. Sem. 1'!$O$20</f>
        <v>0</v>
      </c>
      <c r="B230" s="1230" t="str">
        <f>'Nom. Sic. Sem. 1'!$O$4</f>
        <v>PR / RM /F</v>
      </c>
      <c r="C230" s="1230"/>
      <c r="D230" s="1230"/>
      <c r="E230" s="1233">
        <f>'Nom. Sic. Sem. 1'!$P$20</f>
        <v>0</v>
      </c>
      <c r="F230" s="1234"/>
      <c r="G230" s="234"/>
      <c r="H230" s="228"/>
      <c r="I230" s="235">
        <f>'Nom. Sic. Sem. 1'!$O$21</f>
        <v>0</v>
      </c>
      <c r="J230" s="1230" t="str">
        <f>'Nom. Sic. Sem. 1'!$O$4</f>
        <v>PR / RM /F</v>
      </c>
      <c r="K230" s="1230"/>
      <c r="L230" s="1230"/>
      <c r="M230" s="1233">
        <f>'Nom. Sic. Sem. 1'!$P$21</f>
        <v>0</v>
      </c>
      <c r="N230" s="1234"/>
    </row>
    <row r="231" spans="1:14">
      <c r="A231" s="220"/>
      <c r="B231" s="1235" t="s">
        <v>10</v>
      </c>
      <c r="C231" s="1235"/>
      <c r="D231" s="226"/>
      <c r="E231" s="1238">
        <f>SUM(E222:F230)</f>
        <v>0</v>
      </c>
      <c r="F231" s="1239"/>
      <c r="G231" s="219"/>
      <c r="H231" s="228"/>
      <c r="I231" s="220"/>
      <c r="J231" s="1235" t="s">
        <v>10</v>
      </c>
      <c r="K231" s="1235"/>
      <c r="L231" s="226"/>
      <c r="M231" s="1238">
        <f>SUM(M222:N230)</f>
        <v>9030</v>
      </c>
      <c r="N231" s="1239"/>
    </row>
    <row r="232" spans="1:14">
      <c r="A232" s="1240" t="s">
        <v>105</v>
      </c>
      <c r="B232" s="1224"/>
      <c r="C232" s="1224"/>
      <c r="D232" s="1224"/>
      <c r="E232" s="1224"/>
      <c r="F232" s="1225"/>
      <c r="G232" s="219"/>
      <c r="H232" s="228"/>
      <c r="I232" s="1240" t="s">
        <v>105</v>
      </c>
      <c r="J232" s="1224"/>
      <c r="K232" s="1224"/>
      <c r="L232" s="1224"/>
      <c r="M232" s="1224"/>
      <c r="N232" s="1225"/>
    </row>
    <row r="233" spans="1:14">
      <c r="A233" s="1229" t="s">
        <v>129</v>
      </c>
      <c r="B233" s="1230"/>
      <c r="C233" s="1230"/>
      <c r="D233" s="237">
        <f>'Nom. Sic. Sem. 1'!$AG$20</f>
        <v>0</v>
      </c>
      <c r="E233" s="226"/>
      <c r="F233" s="230"/>
      <c r="G233" s="231"/>
      <c r="H233" s="228"/>
      <c r="I233" s="1229" t="s">
        <v>129</v>
      </c>
      <c r="J233" s="1230"/>
      <c r="K233" s="1230"/>
      <c r="L233" s="237">
        <f>'Nom. Sic. Sem. 1'!$AG$21</f>
        <v>0</v>
      </c>
      <c r="M233" s="226"/>
      <c r="N233" s="230"/>
    </row>
    <row r="234" spans="1:14">
      <c r="A234" s="1229" t="s">
        <v>130</v>
      </c>
      <c r="B234" s="1230"/>
      <c r="C234" s="1230"/>
      <c r="D234" s="237">
        <f>'Nom. Sic. Sem. 1'!$AE$20</f>
        <v>0</v>
      </c>
      <c r="E234" s="237"/>
      <c r="F234" s="230"/>
      <c r="G234" s="231"/>
      <c r="H234" s="228"/>
      <c r="I234" s="1229" t="s">
        <v>130</v>
      </c>
      <c r="J234" s="1230"/>
      <c r="K234" s="1230"/>
      <c r="L234" s="237">
        <f>'Nom. Sic. Sem. 1'!$AE$21</f>
        <v>189</v>
      </c>
      <c r="M234" s="237"/>
      <c r="N234" s="230"/>
    </row>
    <row r="235" spans="1:14">
      <c r="A235" s="221" t="s">
        <v>131</v>
      </c>
      <c r="B235" s="222"/>
      <c r="C235" s="222"/>
      <c r="D235" s="237">
        <f>'Nom. Sic. Sem. 1'!$AF$20</f>
        <v>0</v>
      </c>
      <c r="E235" s="226"/>
      <c r="F235" s="230"/>
      <c r="G235" s="231"/>
      <c r="H235" s="228"/>
      <c r="I235" s="221" t="s">
        <v>131</v>
      </c>
      <c r="J235" s="222"/>
      <c r="K235" s="222"/>
      <c r="L235" s="237">
        <f>'Nom. Sic. Sem. 1'!$AF$21</f>
        <v>90.3</v>
      </c>
      <c r="M235" s="226"/>
      <c r="N235" s="230"/>
    </row>
    <row r="236" spans="1:14">
      <c r="A236" s="1229" t="s">
        <v>132</v>
      </c>
      <c r="B236" s="1230"/>
      <c r="C236" s="1230"/>
      <c r="D236" s="237">
        <f>'Nom. Sic. Sem. 1'!$AH$20</f>
        <v>0</v>
      </c>
      <c r="E236" s="226"/>
      <c r="F236" s="230"/>
      <c r="G236" s="231"/>
      <c r="H236" s="228"/>
      <c r="I236" s="1229" t="s">
        <v>132</v>
      </c>
      <c r="J236" s="1230"/>
      <c r="K236" s="1230"/>
      <c r="L236" s="237">
        <f>'Nom. Sic. Sem. 1'!$AH$21</f>
        <v>0</v>
      </c>
      <c r="M236" s="226"/>
      <c r="N236" s="230"/>
    </row>
    <row r="237" spans="1:14">
      <c r="A237" s="1229" t="s">
        <v>133</v>
      </c>
      <c r="B237" s="1230"/>
      <c r="C237" s="1230"/>
      <c r="D237" s="237">
        <f>'Nom. Sic. Sem. 1'!$AI$20</f>
        <v>0</v>
      </c>
      <c r="E237" s="226"/>
      <c r="F237" s="230"/>
      <c r="G237" s="231"/>
      <c r="H237" s="228"/>
      <c r="I237" s="1229" t="s">
        <v>133</v>
      </c>
      <c r="J237" s="1230"/>
      <c r="K237" s="1230"/>
      <c r="L237" s="237">
        <f>'Nom. Sic. Sem. 1'!$AI$21</f>
        <v>90.3</v>
      </c>
      <c r="M237" s="226"/>
      <c r="N237" s="230"/>
    </row>
    <row r="238" spans="1:14" ht="13.5" thickBot="1">
      <c r="A238" s="1241" t="s">
        <v>134</v>
      </c>
      <c r="B238" s="1224"/>
      <c r="C238" s="1224"/>
      <c r="D238" s="226"/>
      <c r="E238" s="1242">
        <f>SUM(D233:D237)</f>
        <v>0</v>
      </c>
      <c r="F238" s="1225"/>
      <c r="G238" s="219"/>
      <c r="H238" s="228"/>
      <c r="I238" s="1241" t="s">
        <v>134</v>
      </c>
      <c r="J238" s="1224"/>
      <c r="K238" s="1224"/>
      <c r="L238" s="226"/>
      <c r="M238" s="1242">
        <f>SUM(L233:L237)</f>
        <v>369.6</v>
      </c>
      <c r="N238" s="1225"/>
    </row>
    <row r="239" spans="1:14" ht="20.25" customHeight="1" thickBot="1">
      <c r="A239" s="220"/>
      <c r="B239" s="1224" t="s">
        <v>104</v>
      </c>
      <c r="C239" s="1224"/>
      <c r="D239" s="1224"/>
      <c r="E239" s="1243">
        <f>(E231-E238)</f>
        <v>0</v>
      </c>
      <c r="F239" s="1244"/>
      <c r="G239" s="219"/>
      <c r="H239" s="228"/>
      <c r="I239" s="220"/>
      <c r="J239" s="1224" t="s">
        <v>104</v>
      </c>
      <c r="K239" s="1224"/>
      <c r="L239" s="1224"/>
      <c r="M239" s="1243">
        <f>(M231-M238)</f>
        <v>8660.4</v>
      </c>
      <c r="N239" s="1244"/>
    </row>
    <row r="240" spans="1:14">
      <c r="A240" s="220"/>
      <c r="B240" s="226"/>
      <c r="C240" s="226"/>
      <c r="D240" s="226"/>
      <c r="E240" s="226"/>
      <c r="F240" s="230"/>
      <c r="G240" s="231"/>
      <c r="H240" s="228"/>
      <c r="I240" s="220"/>
      <c r="J240" s="226"/>
      <c r="K240" s="226"/>
      <c r="L240" s="226"/>
      <c r="M240" s="226"/>
      <c r="N240" s="230"/>
    </row>
    <row r="241" spans="1:14">
      <c r="A241" s="220"/>
      <c r="B241" s="226"/>
      <c r="C241" s="226"/>
      <c r="D241" s="226"/>
      <c r="E241" s="226"/>
      <c r="F241" s="230"/>
      <c r="G241" s="231"/>
      <c r="H241" s="228"/>
      <c r="I241" s="220"/>
      <c r="J241" s="226"/>
      <c r="K241" s="226"/>
      <c r="L241" s="226"/>
      <c r="M241" s="226"/>
      <c r="N241" s="230"/>
    </row>
    <row r="242" spans="1:14">
      <c r="A242" s="1236"/>
      <c r="B242" s="1237"/>
      <c r="C242" s="1237"/>
      <c r="D242" s="226" t="s">
        <v>135</v>
      </c>
      <c r="E242" s="226"/>
      <c r="F242" s="230"/>
      <c r="G242" s="231"/>
      <c r="H242" s="228"/>
      <c r="I242" s="1236"/>
      <c r="J242" s="1237"/>
      <c r="K242" s="1237"/>
      <c r="L242" s="226" t="s">
        <v>135</v>
      </c>
      <c r="M242" s="226"/>
      <c r="N242" s="230"/>
    </row>
    <row r="243" spans="1:14">
      <c r="A243" s="1222" t="s">
        <v>136</v>
      </c>
      <c r="B243" s="1223"/>
      <c r="C243" s="1223"/>
      <c r="D243" s="1224" t="s">
        <v>137</v>
      </c>
      <c r="E243" s="1224"/>
      <c r="F243" s="1225"/>
      <c r="G243" s="219"/>
      <c r="H243" s="228"/>
      <c r="I243" s="1222" t="s">
        <v>136</v>
      </c>
      <c r="J243" s="1223"/>
      <c r="K243" s="1223"/>
      <c r="L243" s="1224" t="s">
        <v>137</v>
      </c>
      <c r="M243" s="1224"/>
      <c r="N243" s="1225"/>
    </row>
    <row r="244" spans="1:14" ht="13.5" thickBot="1">
      <c r="A244" s="239"/>
      <c r="B244" s="240"/>
      <c r="C244" s="240"/>
      <c r="D244" s="240"/>
      <c r="E244" s="240"/>
      <c r="F244" s="241"/>
      <c r="G244" s="231"/>
      <c r="H244" s="228"/>
      <c r="I244" s="239"/>
      <c r="J244" s="240"/>
      <c r="K244" s="240"/>
      <c r="L244" s="240"/>
      <c r="M244" s="240"/>
      <c r="N244" s="241"/>
    </row>
    <row r="245" spans="1:14">
      <c r="A245" s="226"/>
      <c r="B245" s="226"/>
      <c r="C245" s="226"/>
      <c r="D245" s="226"/>
      <c r="E245" s="226"/>
      <c r="F245" s="226"/>
      <c r="G245" s="226"/>
      <c r="H245" s="226"/>
      <c r="I245" s="226"/>
      <c r="J245" s="226"/>
      <c r="K245" s="226"/>
      <c r="L245" s="226"/>
      <c r="M245" s="226"/>
      <c r="N245" s="226"/>
    </row>
    <row r="246" spans="1:14">
      <c r="A246" s="1224"/>
      <c r="B246" s="1224"/>
      <c r="C246" s="1224"/>
      <c r="D246" s="226"/>
      <c r="E246" s="226"/>
      <c r="F246" s="226"/>
      <c r="G246" s="226"/>
      <c r="H246" s="226"/>
      <c r="I246" s="1224"/>
      <c r="J246" s="1224"/>
      <c r="K246" s="1224"/>
      <c r="L246" s="226"/>
      <c r="M246" s="226"/>
      <c r="N246" s="226"/>
    </row>
    <row r="247" spans="1:14">
      <c r="A247" s="1245"/>
      <c r="B247" s="1245"/>
      <c r="C247" s="1245"/>
      <c r="D247" s="1224"/>
      <c r="E247" s="1224"/>
      <c r="F247" s="1224"/>
      <c r="G247" s="225"/>
      <c r="H247" s="226"/>
      <c r="I247" s="1245"/>
      <c r="J247" s="1245"/>
      <c r="K247" s="1245"/>
      <c r="L247" s="1224"/>
      <c r="M247" s="1224"/>
      <c r="N247" s="1224"/>
    </row>
    <row r="248" spans="1:14" ht="13.5" thickBot="1">
      <c r="A248" s="226"/>
      <c r="B248" s="226"/>
      <c r="C248" s="226"/>
      <c r="D248" s="226"/>
      <c r="E248" s="226"/>
      <c r="F248" s="226"/>
      <c r="G248" s="226"/>
      <c r="H248" s="226"/>
      <c r="I248" s="226"/>
      <c r="J248" s="226"/>
      <c r="K248" s="226"/>
      <c r="L248" s="226"/>
      <c r="M248" s="226"/>
      <c r="N248" s="226"/>
    </row>
    <row r="249" spans="1:14" ht="19.5" customHeight="1">
      <c r="A249" s="1226" t="s">
        <v>138</v>
      </c>
      <c r="B249" s="1227"/>
      <c r="C249" s="1227"/>
      <c r="D249" s="1227"/>
      <c r="E249" s="1227"/>
      <c r="F249" s="1228"/>
      <c r="G249" s="219"/>
      <c r="H249" s="228"/>
      <c r="I249" s="1226" t="s">
        <v>138</v>
      </c>
      <c r="J249" s="1227"/>
      <c r="K249" s="1227"/>
      <c r="L249" s="1227"/>
      <c r="M249" s="1227"/>
      <c r="N249" s="1228"/>
    </row>
    <row r="250" spans="1:14">
      <c r="A250" s="220"/>
      <c r="B250" s="226"/>
      <c r="C250" s="226"/>
      <c r="D250" s="229"/>
      <c r="E250" s="226"/>
      <c r="F250" s="230"/>
      <c r="G250" s="231"/>
      <c r="H250" s="228"/>
      <c r="I250" s="220"/>
      <c r="J250" s="226"/>
      <c r="K250" s="226"/>
      <c r="L250" s="229"/>
      <c r="M250" s="226"/>
      <c r="N250" s="230"/>
    </row>
    <row r="251" spans="1:14">
      <c r="A251" s="220" t="s">
        <v>120</v>
      </c>
      <c r="B251" s="232">
        <f>'Nom. Sic. Sem. 1'!$C$4</f>
        <v>43528</v>
      </c>
      <c r="C251" s="226" t="s">
        <v>16</v>
      </c>
      <c r="D251" s="232">
        <f>'Nom. Sic. Sem. 1'!$G$4</f>
        <v>43534</v>
      </c>
      <c r="E251" s="226" t="s">
        <v>121</v>
      </c>
      <c r="F251" s="230">
        <f>'Nom. Sic. Sem. 1'!$J$4</f>
        <v>2019</v>
      </c>
      <c r="G251" s="231"/>
      <c r="H251" s="228"/>
      <c r="I251" s="220" t="s">
        <v>120</v>
      </c>
      <c r="J251" s="232">
        <f>'Nom. Sic. Sem. 1'!$C$4</f>
        <v>43528</v>
      </c>
      <c r="K251" s="226" t="s">
        <v>16</v>
      </c>
      <c r="L251" s="232">
        <f>'Nom. Sic. Sem. 1'!$G$4</f>
        <v>43534</v>
      </c>
      <c r="M251" s="226" t="s">
        <v>121</v>
      </c>
      <c r="N251" s="230">
        <f>'Nom. Sic. Sem. 1'!$J$4</f>
        <v>2019</v>
      </c>
    </row>
    <row r="252" spans="1:14">
      <c r="A252" s="1229" t="s">
        <v>122</v>
      </c>
      <c r="B252" s="1230"/>
      <c r="C252" s="1231" t="str">
        <f>'Nom. Sic. Sem. 1'!$B$22</f>
        <v>Juan G. Velasquez*</v>
      </c>
      <c r="D252" s="1231"/>
      <c r="E252" s="1231"/>
      <c r="F252" s="1232"/>
      <c r="G252" s="223"/>
      <c r="H252" s="228"/>
      <c r="I252" s="1229" t="s">
        <v>122</v>
      </c>
      <c r="J252" s="1230"/>
      <c r="K252" s="1231" t="str">
        <f>'Nom. Sic. Sem. 1'!$B$23</f>
        <v>Niver Javier Rodríguez</v>
      </c>
      <c r="L252" s="1231"/>
      <c r="M252" s="1231"/>
      <c r="N252" s="1232"/>
    </row>
    <row r="253" spans="1:14">
      <c r="A253" s="221"/>
      <c r="B253" s="222"/>
      <c r="C253" s="227"/>
      <c r="D253" s="227"/>
      <c r="E253" s="227"/>
      <c r="F253" s="233"/>
      <c r="G253" s="223"/>
      <c r="H253" s="228"/>
      <c r="I253" s="221"/>
      <c r="J253" s="222"/>
      <c r="K253" s="227"/>
      <c r="L253" s="227"/>
      <c r="M253" s="227"/>
      <c r="N253" s="233"/>
    </row>
    <row r="254" spans="1:14">
      <c r="A254" s="224">
        <f>'Nom. Sic. Sem. 1'!$L$22</f>
        <v>5</v>
      </c>
      <c r="B254" s="226" t="s">
        <v>123</v>
      </c>
      <c r="C254" s="226"/>
      <c r="D254" s="226"/>
      <c r="E254" s="1233">
        <f>'Nom. Sic. Sem. 1'!$M$22</f>
        <v>3300</v>
      </c>
      <c r="F254" s="1234"/>
      <c r="G254" s="234"/>
      <c r="H254" s="228"/>
      <c r="I254" s="224">
        <f>'Nom. Sic. Sem. 1'!$L$23</f>
        <v>5</v>
      </c>
      <c r="J254" s="226" t="s">
        <v>123</v>
      </c>
      <c r="K254" s="226"/>
      <c r="L254" s="226"/>
      <c r="M254" s="1233">
        <f>'Nom. Sic. Sem. 1'!$M$23</f>
        <v>3270</v>
      </c>
      <c r="N254" s="1234"/>
    </row>
    <row r="255" spans="1:14">
      <c r="A255" s="224"/>
      <c r="B255" s="226"/>
      <c r="C255" s="226"/>
      <c r="D255" s="226"/>
      <c r="E255" s="1233">
        <v>0</v>
      </c>
      <c r="F255" s="1234"/>
      <c r="G255" s="234"/>
      <c r="H255" s="228"/>
      <c r="I255" s="224"/>
      <c r="J255" s="226"/>
      <c r="K255" s="226"/>
      <c r="L255" s="226"/>
      <c r="M255" s="1233">
        <v>0</v>
      </c>
      <c r="N255" s="1234"/>
    </row>
    <row r="256" spans="1:14">
      <c r="A256" s="224"/>
      <c r="B256" s="226" t="s">
        <v>124</v>
      </c>
      <c r="C256" s="226"/>
      <c r="D256" s="226"/>
      <c r="E256" s="1233">
        <f>'Nom. Sic. Sem. 1'!$N$22</f>
        <v>0</v>
      </c>
      <c r="F256" s="1234"/>
      <c r="G256" s="234"/>
      <c r="H256" s="228"/>
      <c r="I256" s="224"/>
      <c r="J256" s="226" t="s">
        <v>124</v>
      </c>
      <c r="K256" s="226"/>
      <c r="L256" s="226"/>
      <c r="M256" s="1233">
        <f>'Nom. Sic. Sem. 1'!$N$23</f>
        <v>0</v>
      </c>
      <c r="N256" s="1234"/>
    </row>
    <row r="257" spans="1:14">
      <c r="A257" s="235">
        <v>0</v>
      </c>
      <c r="B257" s="226" t="s">
        <v>125</v>
      </c>
      <c r="C257" s="226"/>
      <c r="D257" s="226"/>
      <c r="E257" s="1233">
        <v>0</v>
      </c>
      <c r="F257" s="1234"/>
      <c r="G257" s="234"/>
      <c r="H257" s="228"/>
      <c r="I257" s="235">
        <v>0</v>
      </c>
      <c r="J257" s="226" t="s">
        <v>125</v>
      </c>
      <c r="K257" s="226"/>
      <c r="L257" s="226"/>
      <c r="M257" s="1233">
        <v>0</v>
      </c>
      <c r="N257" s="1234"/>
    </row>
    <row r="258" spans="1:14">
      <c r="A258" s="235">
        <v>0</v>
      </c>
      <c r="B258" s="226" t="s">
        <v>126</v>
      </c>
      <c r="C258" s="226"/>
      <c r="D258" s="226"/>
      <c r="E258" s="1233">
        <v>0</v>
      </c>
      <c r="F258" s="1234"/>
      <c r="G258" s="234"/>
      <c r="H258" s="228"/>
      <c r="I258" s="235">
        <v>0</v>
      </c>
      <c r="J258" s="226" t="s">
        <v>126</v>
      </c>
      <c r="K258" s="226"/>
      <c r="L258" s="226"/>
      <c r="M258" s="1233">
        <v>0</v>
      </c>
      <c r="N258" s="1234"/>
    </row>
    <row r="259" spans="1:14">
      <c r="A259" s="235">
        <f>'Nom. Sic. Sem. 1'!V22</f>
        <v>2</v>
      </c>
      <c r="B259" s="226" t="s">
        <v>261</v>
      </c>
      <c r="C259" s="226"/>
      <c r="D259" s="226"/>
      <c r="E259" s="1238">
        <f>'Nom. Sic. Sem. 1'!W22</f>
        <v>2640</v>
      </c>
      <c r="F259" s="1246"/>
      <c r="G259" s="234"/>
      <c r="H259" s="228"/>
      <c r="I259" s="235">
        <f>'Nom. Sic. Sem. 1'!V23</f>
        <v>2</v>
      </c>
      <c r="J259" s="226" t="s">
        <v>261</v>
      </c>
      <c r="K259" s="226"/>
      <c r="L259" s="226"/>
      <c r="M259" s="1238">
        <f>'Nom. Sic. Sem. 1'!W14</f>
        <v>2400</v>
      </c>
      <c r="N259" s="1246"/>
    </row>
    <row r="260" spans="1:14">
      <c r="A260" s="236">
        <f>'Nom. Sic. Sem. 1'!X22</f>
        <v>1</v>
      </c>
      <c r="B260" s="226" t="s">
        <v>262</v>
      </c>
      <c r="C260" s="226"/>
      <c r="D260" s="226"/>
      <c r="E260" s="1233">
        <f>'Nom. Sic. Sem. 1'!Y22</f>
        <v>1155</v>
      </c>
      <c r="F260" s="1234"/>
      <c r="G260" s="234"/>
      <c r="H260" s="228"/>
      <c r="I260" s="236">
        <f>'Nom. Sic. Sem. 1'!X23</f>
        <v>1</v>
      </c>
      <c r="J260" s="226" t="s">
        <v>262</v>
      </c>
      <c r="K260" s="226"/>
      <c r="L260" s="226"/>
      <c r="M260" s="1233">
        <f>'Nom. Sic. Sem. 1'!Y23</f>
        <v>1144.5</v>
      </c>
      <c r="N260" s="1234"/>
    </row>
    <row r="261" spans="1:14">
      <c r="A261" s="235">
        <f>'Nom. Sic. Sem. 1'!$AB$22</f>
        <v>2</v>
      </c>
      <c r="B261" s="226" t="s">
        <v>128</v>
      </c>
      <c r="C261" s="226"/>
      <c r="D261" s="226"/>
      <c r="E261" s="1233">
        <f>'Nom. Sic. Sem. 1'!$AC$22</f>
        <v>2838</v>
      </c>
      <c r="F261" s="1234"/>
      <c r="G261" s="234"/>
      <c r="H261" s="228"/>
      <c r="I261" s="235">
        <f>'Nom. Sic. Sem. 1'!$AB$23</f>
        <v>2</v>
      </c>
      <c r="J261" s="226" t="s">
        <v>128</v>
      </c>
      <c r="K261" s="226"/>
      <c r="L261" s="226"/>
      <c r="M261" s="1233">
        <f>'Nom. Sic. Sem. 1'!$AC$23</f>
        <v>2812.2</v>
      </c>
      <c r="N261" s="1234"/>
    </row>
    <row r="262" spans="1:14">
      <c r="A262" s="235">
        <f>'Nom. Sic. Sem. 1'!$O$22</f>
        <v>0</v>
      </c>
      <c r="B262" s="1230" t="str">
        <f>'Nom. Sic. Sem. 1'!$O$4</f>
        <v>PR / RM /F</v>
      </c>
      <c r="C262" s="1230"/>
      <c r="D262" s="1230"/>
      <c r="E262" s="1233">
        <f>'Nom. Sic. Sem. 1'!$P$22</f>
        <v>0</v>
      </c>
      <c r="F262" s="1234"/>
      <c r="G262" s="234"/>
      <c r="H262" s="228"/>
      <c r="I262" s="235">
        <f>'Nom. Sic. Sem. 1'!$O$23</f>
        <v>0</v>
      </c>
      <c r="J262" s="1230" t="str">
        <f>'Nom. Sic. Sem. 1'!$O$4</f>
        <v>PR / RM /F</v>
      </c>
      <c r="K262" s="1230"/>
      <c r="L262" s="1230"/>
      <c r="M262" s="1233">
        <f>'Nom. Sic. Sem. 1'!$P$23</f>
        <v>0</v>
      </c>
      <c r="N262" s="1234"/>
    </row>
    <row r="263" spans="1:14" ht="16.5" customHeight="1">
      <c r="A263" s="220"/>
      <c r="B263" s="1235" t="s">
        <v>10</v>
      </c>
      <c r="C263" s="1235"/>
      <c r="D263" s="226"/>
      <c r="E263" s="1238">
        <f>SUM(E254:F262)</f>
        <v>9933</v>
      </c>
      <c r="F263" s="1239"/>
      <c r="G263" s="219"/>
      <c r="H263" s="228"/>
      <c r="I263" s="220"/>
      <c r="J263" s="1235" t="s">
        <v>10</v>
      </c>
      <c r="K263" s="1235"/>
      <c r="L263" s="226"/>
      <c r="M263" s="1238">
        <f>SUM(M254:N262)</f>
        <v>9626.7000000000007</v>
      </c>
      <c r="N263" s="1239"/>
    </row>
    <row r="264" spans="1:14">
      <c r="A264" s="1240" t="s">
        <v>105</v>
      </c>
      <c r="B264" s="1224"/>
      <c r="C264" s="1224"/>
      <c r="D264" s="1224"/>
      <c r="E264" s="1224"/>
      <c r="F264" s="1225"/>
      <c r="G264" s="219"/>
      <c r="H264" s="228"/>
      <c r="I264" s="1240" t="s">
        <v>105</v>
      </c>
      <c r="J264" s="1224"/>
      <c r="K264" s="1224"/>
      <c r="L264" s="1224"/>
      <c r="M264" s="1224"/>
      <c r="N264" s="1225"/>
    </row>
    <row r="265" spans="1:14">
      <c r="A265" s="1229" t="s">
        <v>129</v>
      </c>
      <c r="B265" s="1230"/>
      <c r="C265" s="1230"/>
      <c r="D265" s="237">
        <f>'Nom. Sic. Sem. 1'!$AG$22</f>
        <v>0</v>
      </c>
      <c r="E265" s="226"/>
      <c r="F265" s="230"/>
      <c r="G265" s="231"/>
      <c r="H265" s="228"/>
      <c r="I265" s="1229" t="s">
        <v>129</v>
      </c>
      <c r="J265" s="1230"/>
      <c r="K265" s="1230"/>
      <c r="L265" s="237">
        <f>'Nom. Sic. Sem. 1'!$AG$23</f>
        <v>0</v>
      </c>
      <c r="M265" s="226"/>
      <c r="N265" s="230"/>
    </row>
    <row r="266" spans="1:14">
      <c r="A266" s="1229" t="s">
        <v>130</v>
      </c>
      <c r="B266" s="1230"/>
      <c r="C266" s="1230"/>
      <c r="D266" s="237">
        <f>'Nom. Sic. Sem. 1'!$AE$22</f>
        <v>207.9</v>
      </c>
      <c r="E266" s="237"/>
      <c r="F266" s="230"/>
      <c r="G266" s="231"/>
      <c r="H266" s="228"/>
      <c r="I266" s="1229" t="s">
        <v>130</v>
      </c>
      <c r="J266" s="1230"/>
      <c r="K266" s="1230"/>
      <c r="L266" s="237">
        <f>'Nom. Sic. Sem. 1'!$AE$23</f>
        <v>206.01</v>
      </c>
      <c r="M266" s="237"/>
      <c r="N266" s="230"/>
    </row>
    <row r="267" spans="1:14">
      <c r="A267" s="221" t="s">
        <v>131</v>
      </c>
      <c r="B267" s="222"/>
      <c r="C267" s="222"/>
      <c r="D267" s="237">
        <f>'Nom. Sic. Sem. 1'!$AF$22</f>
        <v>99.33</v>
      </c>
      <c r="E267" s="226"/>
      <c r="F267" s="230"/>
      <c r="G267" s="231"/>
      <c r="H267" s="228"/>
      <c r="I267" s="221" t="s">
        <v>131</v>
      </c>
      <c r="J267" s="222"/>
      <c r="K267" s="222"/>
      <c r="L267" s="237">
        <f>'Nom. Sic. Sem. 1'!$AF$23</f>
        <v>98.427000000000007</v>
      </c>
      <c r="M267" s="226"/>
      <c r="N267" s="230"/>
    </row>
    <row r="268" spans="1:14">
      <c r="A268" s="1229" t="s">
        <v>132</v>
      </c>
      <c r="B268" s="1230"/>
      <c r="C268" s="1230"/>
      <c r="D268" s="237">
        <f>'Nom. Sic. Sem. 1'!$AH$22</f>
        <v>0</v>
      </c>
      <c r="E268" s="226"/>
      <c r="F268" s="230"/>
      <c r="G268" s="231"/>
      <c r="H268" s="228"/>
      <c r="I268" s="1229" t="s">
        <v>132</v>
      </c>
      <c r="J268" s="1230"/>
      <c r="K268" s="1230"/>
      <c r="L268" s="237">
        <f>'Nom. Sic. Sem. 1'!$AH$23</f>
        <v>0</v>
      </c>
      <c r="M268" s="226"/>
      <c r="N268" s="230"/>
    </row>
    <row r="269" spans="1:14">
      <c r="A269" s="1229" t="s">
        <v>133</v>
      </c>
      <c r="B269" s="1230"/>
      <c r="C269" s="1230"/>
      <c r="D269" s="237">
        <f>'Nom. Sic. Sem. 1'!$AI$22</f>
        <v>99.33</v>
      </c>
      <c r="E269" s="226"/>
      <c r="F269" s="230"/>
      <c r="G269" s="231"/>
      <c r="H269" s="228"/>
      <c r="I269" s="1229" t="s">
        <v>133</v>
      </c>
      <c r="J269" s="1230"/>
      <c r="K269" s="1230"/>
      <c r="L269" s="237">
        <f>'Nom. Sic. Sem. 1'!$AI$23</f>
        <v>98.427000000000007</v>
      </c>
      <c r="M269" s="226"/>
      <c r="N269" s="230"/>
    </row>
    <row r="270" spans="1:14" ht="13.5" thickBot="1">
      <c r="A270" s="1241" t="s">
        <v>134</v>
      </c>
      <c r="B270" s="1224"/>
      <c r="C270" s="1224"/>
      <c r="D270" s="226"/>
      <c r="E270" s="1242">
        <f>SUM(D265:D269)</f>
        <v>406.56</v>
      </c>
      <c r="F270" s="1225"/>
      <c r="G270" s="219"/>
      <c r="H270" s="228"/>
      <c r="I270" s="1241" t="s">
        <v>134</v>
      </c>
      <c r="J270" s="1224"/>
      <c r="K270" s="1224"/>
      <c r="L270" s="226"/>
      <c r="M270" s="1242">
        <f>SUM(L265:L269)</f>
        <v>402.86400000000003</v>
      </c>
      <c r="N270" s="1225"/>
    </row>
    <row r="271" spans="1:14" ht="20.25" customHeight="1" thickBot="1">
      <c r="A271" s="220"/>
      <c r="B271" s="1224" t="s">
        <v>104</v>
      </c>
      <c r="C271" s="1224"/>
      <c r="D271" s="1224"/>
      <c r="E271" s="1243">
        <f>(E263-E270)</f>
        <v>9526.44</v>
      </c>
      <c r="F271" s="1244"/>
      <c r="G271" s="219"/>
      <c r="H271" s="228"/>
      <c r="I271" s="220"/>
      <c r="J271" s="1224" t="s">
        <v>104</v>
      </c>
      <c r="K271" s="1224"/>
      <c r="L271" s="1224"/>
      <c r="M271" s="1243">
        <f>(M263-M270)</f>
        <v>9223.8360000000011</v>
      </c>
      <c r="N271" s="1244"/>
    </row>
    <row r="272" spans="1:14">
      <c r="A272" s="220"/>
      <c r="B272" s="226"/>
      <c r="C272" s="226"/>
      <c r="D272" s="226"/>
      <c r="E272" s="226"/>
      <c r="F272" s="230"/>
      <c r="G272" s="231"/>
      <c r="H272" s="228"/>
      <c r="I272" s="220"/>
      <c r="J272" s="226"/>
      <c r="K272" s="226"/>
      <c r="L272" s="226"/>
      <c r="M272" s="226"/>
      <c r="N272" s="230"/>
    </row>
    <row r="273" spans="1:14">
      <c r="A273" s="220"/>
      <c r="B273" s="226"/>
      <c r="C273" s="226"/>
      <c r="D273" s="226"/>
      <c r="E273" s="226"/>
      <c r="F273" s="230"/>
      <c r="G273" s="231"/>
      <c r="H273" s="228"/>
      <c r="I273" s="220"/>
      <c r="J273" s="226"/>
      <c r="K273" s="226"/>
      <c r="L273" s="226"/>
      <c r="M273" s="226"/>
      <c r="N273" s="230"/>
    </row>
    <row r="274" spans="1:14">
      <c r="A274" s="1236"/>
      <c r="B274" s="1237"/>
      <c r="C274" s="1237"/>
      <c r="D274" s="226" t="s">
        <v>135</v>
      </c>
      <c r="E274" s="226"/>
      <c r="F274" s="230"/>
      <c r="G274" s="231"/>
      <c r="H274" s="228"/>
      <c r="I274" s="1236"/>
      <c r="J274" s="1237"/>
      <c r="K274" s="1237"/>
      <c r="L274" s="226" t="s">
        <v>135</v>
      </c>
      <c r="M274" s="226"/>
      <c r="N274" s="230"/>
    </row>
    <row r="275" spans="1:14">
      <c r="A275" s="1222" t="s">
        <v>136</v>
      </c>
      <c r="B275" s="1223"/>
      <c r="C275" s="1223"/>
      <c r="D275" s="1224" t="s">
        <v>137</v>
      </c>
      <c r="E275" s="1224"/>
      <c r="F275" s="1225"/>
      <c r="G275" s="219"/>
      <c r="H275" s="228"/>
      <c r="I275" s="1222" t="s">
        <v>136</v>
      </c>
      <c r="J275" s="1223"/>
      <c r="K275" s="1223"/>
      <c r="L275" s="1224" t="s">
        <v>137</v>
      </c>
      <c r="M275" s="1224"/>
      <c r="N275" s="1225"/>
    </row>
    <row r="276" spans="1:14" ht="13.5" thickBot="1">
      <c r="A276" s="239"/>
      <c r="B276" s="240"/>
      <c r="C276" s="240"/>
      <c r="D276" s="240"/>
      <c r="E276" s="240"/>
      <c r="F276" s="241"/>
      <c r="G276" s="231"/>
      <c r="H276" s="228"/>
      <c r="I276" s="239"/>
      <c r="J276" s="240"/>
      <c r="K276" s="240"/>
      <c r="L276" s="240"/>
      <c r="M276" s="240"/>
      <c r="N276" s="241"/>
    </row>
    <row r="277" spans="1:14">
      <c r="A277" s="226"/>
      <c r="B277" s="226"/>
      <c r="C277" s="226"/>
      <c r="D277" s="226"/>
      <c r="E277" s="226"/>
      <c r="F277" s="226"/>
      <c r="G277" s="231"/>
      <c r="H277" s="226"/>
      <c r="I277" s="226"/>
      <c r="J277" s="226"/>
      <c r="K277" s="226"/>
      <c r="L277" s="226"/>
      <c r="M277" s="226"/>
      <c r="N277" s="226"/>
    </row>
    <row r="278" spans="1:14" ht="13.5" thickBot="1">
      <c r="A278" s="228"/>
      <c r="B278" s="228"/>
      <c r="C278" s="228"/>
      <c r="D278" s="228"/>
      <c r="E278" s="228"/>
      <c r="F278" s="228"/>
      <c r="G278" s="231"/>
      <c r="H278" s="228"/>
      <c r="I278" s="228"/>
      <c r="J278" s="228"/>
      <c r="K278" s="228"/>
      <c r="L278" s="228"/>
      <c r="M278" s="228"/>
      <c r="N278" s="228"/>
    </row>
    <row r="279" spans="1:14" ht="19.5" customHeight="1">
      <c r="A279" s="1226" t="s">
        <v>138</v>
      </c>
      <c r="B279" s="1227"/>
      <c r="C279" s="1227"/>
      <c r="D279" s="1227"/>
      <c r="E279" s="1227"/>
      <c r="F279" s="1228"/>
      <c r="G279" s="219"/>
      <c r="H279" s="228"/>
      <c r="I279" s="1226" t="s">
        <v>138</v>
      </c>
      <c r="J279" s="1227"/>
      <c r="K279" s="1227"/>
      <c r="L279" s="1227"/>
      <c r="M279" s="1227"/>
      <c r="N279" s="1228"/>
    </row>
    <row r="280" spans="1:14">
      <c r="A280" s="220"/>
      <c r="B280" s="226"/>
      <c r="C280" s="226"/>
      <c r="D280" s="229"/>
      <c r="E280" s="226"/>
      <c r="F280" s="230"/>
      <c r="G280" s="231"/>
      <c r="H280" s="228"/>
      <c r="I280" s="220"/>
      <c r="J280" s="226"/>
      <c r="K280" s="226"/>
      <c r="L280" s="229"/>
      <c r="M280" s="226"/>
      <c r="N280" s="230"/>
    </row>
    <row r="281" spans="1:14">
      <c r="A281" s="220" t="s">
        <v>120</v>
      </c>
      <c r="B281" s="232">
        <f>'Nom. Sic. Sem. 1'!$C$4</f>
        <v>43528</v>
      </c>
      <c r="C281" s="226" t="s">
        <v>16</v>
      </c>
      <c r="D281" s="232">
        <f>'Nom. Sic. Sem. 1'!$G$4</f>
        <v>43534</v>
      </c>
      <c r="E281" s="226" t="s">
        <v>121</v>
      </c>
      <c r="F281" s="230">
        <f>'Nom. Sic. Sem. 1'!$J$4</f>
        <v>2019</v>
      </c>
      <c r="G281" s="231"/>
      <c r="H281" s="228"/>
      <c r="I281" s="220" t="s">
        <v>120</v>
      </c>
      <c r="J281" s="232">
        <f>'Nom. Sic. Sem. 1'!$C$4</f>
        <v>43528</v>
      </c>
      <c r="K281" s="226" t="s">
        <v>16</v>
      </c>
      <c r="L281" s="232">
        <f>'Nom. Sic. Sem. 1'!$G$4</f>
        <v>43534</v>
      </c>
      <c r="M281" s="226" t="s">
        <v>121</v>
      </c>
      <c r="N281" s="230">
        <f>'Nom. Sic. Sem. 1'!$J$4</f>
        <v>2019</v>
      </c>
    </row>
    <row r="282" spans="1:14">
      <c r="A282" s="1229" t="s">
        <v>122</v>
      </c>
      <c r="B282" s="1230"/>
      <c r="C282" s="1231" t="str">
        <f>'Nom. Sic. Sem. 1'!$B$24</f>
        <v>Noel Rojas</v>
      </c>
      <c r="D282" s="1231"/>
      <c r="E282" s="1231"/>
      <c r="F282" s="1232"/>
      <c r="G282" s="223"/>
      <c r="H282" s="228"/>
      <c r="I282" s="1229" t="s">
        <v>122</v>
      </c>
      <c r="J282" s="1230"/>
      <c r="K282" s="1231" t="str">
        <f>'Nom. Sic. Sem. 1'!$B$25</f>
        <v>Reyes A. Fernández</v>
      </c>
      <c r="L282" s="1231"/>
      <c r="M282" s="1231"/>
      <c r="N282" s="1232"/>
    </row>
    <row r="283" spans="1:14">
      <c r="A283" s="221"/>
      <c r="B283" s="222"/>
      <c r="C283" s="227"/>
      <c r="D283" s="227"/>
      <c r="E283" s="227"/>
      <c r="F283" s="233"/>
      <c r="G283" s="223"/>
      <c r="H283" s="228"/>
      <c r="I283" s="221"/>
      <c r="J283" s="222"/>
      <c r="K283" s="227"/>
      <c r="L283" s="227"/>
      <c r="M283" s="227"/>
      <c r="N283" s="233"/>
    </row>
    <row r="284" spans="1:14">
      <c r="A284" s="224">
        <f>'Nom. Sic. Sem. 1'!$L$24</f>
        <v>5</v>
      </c>
      <c r="B284" s="226" t="s">
        <v>123</v>
      </c>
      <c r="C284" s="226"/>
      <c r="D284" s="226"/>
      <c r="E284" s="1233">
        <f>'Nom. Sic. Sem. 1'!$M$24</f>
        <v>3300</v>
      </c>
      <c r="F284" s="1234"/>
      <c r="G284" s="234"/>
      <c r="H284" s="228"/>
      <c r="I284" s="224">
        <f>'Nom. Sic. Sem. 1'!$L$25</f>
        <v>5</v>
      </c>
      <c r="J284" s="226" t="s">
        <v>123</v>
      </c>
      <c r="K284" s="226"/>
      <c r="L284" s="226"/>
      <c r="M284" s="1233">
        <f>'Nom. Sic. Sem. 1'!$M$25</f>
        <v>3000</v>
      </c>
      <c r="N284" s="1234"/>
    </row>
    <row r="285" spans="1:14">
      <c r="A285" s="224"/>
      <c r="B285" s="226"/>
      <c r="C285" s="226"/>
      <c r="D285" s="226"/>
      <c r="E285" s="1233">
        <v>0</v>
      </c>
      <c r="F285" s="1234"/>
      <c r="G285" s="234"/>
      <c r="H285" s="228"/>
      <c r="I285" s="224"/>
      <c r="J285" s="226"/>
      <c r="K285" s="226"/>
      <c r="L285" s="226"/>
      <c r="M285" s="1233">
        <v>0</v>
      </c>
      <c r="N285" s="1234"/>
    </row>
    <row r="286" spans="1:14">
      <c r="A286" s="224"/>
      <c r="B286" s="226" t="s">
        <v>124</v>
      </c>
      <c r="C286" s="226"/>
      <c r="D286" s="226"/>
      <c r="E286" s="1233">
        <f>'Nom. Sic. Sem. 1'!$N$24</f>
        <v>0</v>
      </c>
      <c r="F286" s="1234"/>
      <c r="G286" s="234"/>
      <c r="H286" s="228"/>
      <c r="I286" s="224"/>
      <c r="J286" s="226" t="s">
        <v>124</v>
      </c>
      <c r="K286" s="226"/>
      <c r="L286" s="226"/>
      <c r="M286" s="1233">
        <f>'Nom. Sic. Sem. 1'!$N$25</f>
        <v>0</v>
      </c>
      <c r="N286" s="1234"/>
    </row>
    <row r="287" spans="1:14">
      <c r="A287" s="235">
        <v>0</v>
      </c>
      <c r="B287" s="226" t="s">
        <v>125</v>
      </c>
      <c r="C287" s="226"/>
      <c r="D287" s="226"/>
      <c r="E287" s="1233">
        <v>0</v>
      </c>
      <c r="F287" s="1234"/>
      <c r="G287" s="234"/>
      <c r="H287" s="228"/>
      <c r="I287" s="235">
        <v>0</v>
      </c>
      <c r="J287" s="226" t="s">
        <v>125</v>
      </c>
      <c r="K287" s="226"/>
      <c r="L287" s="226"/>
      <c r="M287" s="1233">
        <v>0</v>
      </c>
      <c r="N287" s="1234"/>
    </row>
    <row r="288" spans="1:14">
      <c r="A288" s="235">
        <v>0</v>
      </c>
      <c r="B288" s="226" t="s">
        <v>126</v>
      </c>
      <c r="C288" s="226"/>
      <c r="D288" s="226"/>
      <c r="E288" s="1233">
        <v>0</v>
      </c>
      <c r="F288" s="1234"/>
      <c r="G288" s="234"/>
      <c r="H288" s="228"/>
      <c r="I288" s="235">
        <v>0</v>
      </c>
      <c r="J288" s="226" t="s">
        <v>126</v>
      </c>
      <c r="K288" s="226"/>
      <c r="L288" s="226"/>
      <c r="M288" s="1233">
        <v>0</v>
      </c>
      <c r="N288" s="1234"/>
    </row>
    <row r="289" spans="1:14">
      <c r="A289" s="235">
        <f>'Nom. Sic. Sem. 1'!V24</f>
        <v>2</v>
      </c>
      <c r="B289" s="226" t="s">
        <v>261</v>
      </c>
      <c r="C289" s="226"/>
      <c r="D289" s="226"/>
      <c r="E289" s="1238">
        <f>'Nom. Sic. Sem. 1'!W24</f>
        <v>2640</v>
      </c>
      <c r="F289" s="1246"/>
      <c r="G289" s="234"/>
      <c r="H289" s="228"/>
      <c r="I289" s="235">
        <f>'Nom. Sic. Sem. 1'!V25</f>
        <v>2</v>
      </c>
      <c r="J289" s="226" t="s">
        <v>261</v>
      </c>
      <c r="K289" s="226"/>
      <c r="L289" s="226"/>
      <c r="M289" s="1238">
        <f>'Nom. Sic. Sem. 1'!W25</f>
        <v>2400</v>
      </c>
      <c r="N289" s="1246"/>
    </row>
    <row r="290" spans="1:14">
      <c r="A290" s="236">
        <f>'Nom. Sic. Sem. 1'!X24</f>
        <v>1</v>
      </c>
      <c r="B290" s="226" t="s">
        <v>262</v>
      </c>
      <c r="C290" s="226"/>
      <c r="D290" s="226"/>
      <c r="E290" s="1233">
        <f>'Nom. Sic. Sem. 1'!Y24</f>
        <v>1155</v>
      </c>
      <c r="F290" s="1234"/>
      <c r="G290" s="234"/>
      <c r="H290" s="228"/>
      <c r="I290" s="236">
        <f>'Nom. Sic. Sem. 1'!X25</f>
        <v>1</v>
      </c>
      <c r="J290" s="226" t="s">
        <v>262</v>
      </c>
      <c r="K290" s="226"/>
      <c r="L290" s="226"/>
      <c r="M290" s="1233">
        <f>'Nom. Sic. Sem. 1'!Y25</f>
        <v>1050</v>
      </c>
      <c r="N290" s="1234"/>
    </row>
    <row r="291" spans="1:14">
      <c r="A291" s="235">
        <f>'Nom. Sic. Sem. 1'!$AB$24</f>
        <v>2</v>
      </c>
      <c r="B291" s="226" t="s">
        <v>128</v>
      </c>
      <c r="C291" s="226"/>
      <c r="D291" s="226"/>
      <c r="E291" s="1233">
        <f>'Nom. Sic. Sem. 1'!$AC$24</f>
        <v>2838</v>
      </c>
      <c r="F291" s="1234"/>
      <c r="G291" s="234"/>
      <c r="H291" s="228"/>
      <c r="I291" s="235">
        <f>'Nom. Sic. Sem. 1'!$AB$25</f>
        <v>2</v>
      </c>
      <c r="J291" s="226" t="s">
        <v>128</v>
      </c>
      <c r="K291" s="226"/>
      <c r="L291" s="226"/>
      <c r="M291" s="1233">
        <f>'Nom. Sic. Sem. 1'!$AC$25</f>
        <v>2580</v>
      </c>
      <c r="N291" s="1234"/>
    </row>
    <row r="292" spans="1:14">
      <c r="A292" s="235">
        <f>'Nom. Sic. Sem. 1'!$O$24</f>
        <v>0</v>
      </c>
      <c r="B292" s="1230" t="str">
        <f>'Nom. Sic. Sem. 1'!$O$4</f>
        <v>PR / RM /F</v>
      </c>
      <c r="C292" s="1230"/>
      <c r="D292" s="1230"/>
      <c r="E292" s="1233">
        <f>'Nom. Sic. Sem. 1'!$P$24</f>
        <v>0</v>
      </c>
      <c r="F292" s="1234"/>
      <c r="G292" s="234"/>
      <c r="H292" s="228"/>
      <c r="I292" s="235">
        <f>'Nom. Sic. Sem. 1'!$O$25</f>
        <v>0</v>
      </c>
      <c r="J292" s="1230" t="str">
        <f>'Nom. Sic. Sem. 1'!$O$4</f>
        <v>PR / RM /F</v>
      </c>
      <c r="K292" s="1230"/>
      <c r="L292" s="1230"/>
      <c r="M292" s="1233">
        <f>'Nom. Sic. Sem. 1'!$P$25</f>
        <v>0</v>
      </c>
      <c r="N292" s="1234"/>
    </row>
    <row r="293" spans="1:14" ht="16.5" customHeight="1">
      <c r="A293" s="220"/>
      <c r="B293" s="1235" t="s">
        <v>10</v>
      </c>
      <c r="C293" s="1235"/>
      <c r="D293" s="226"/>
      <c r="E293" s="1238">
        <f>SUM(E284:F292)</f>
        <v>9933</v>
      </c>
      <c r="F293" s="1239"/>
      <c r="G293" s="219"/>
      <c r="H293" s="228"/>
      <c r="I293" s="220"/>
      <c r="J293" s="1235" t="s">
        <v>10</v>
      </c>
      <c r="K293" s="1235"/>
      <c r="L293" s="226"/>
      <c r="M293" s="1238">
        <f>SUM(M284:N292)</f>
        <v>9030</v>
      </c>
      <c r="N293" s="1239"/>
    </row>
    <row r="294" spans="1:14">
      <c r="A294" s="1240" t="s">
        <v>105</v>
      </c>
      <c r="B294" s="1224"/>
      <c r="C294" s="1224"/>
      <c r="D294" s="1224"/>
      <c r="E294" s="1224"/>
      <c r="F294" s="1225"/>
      <c r="G294" s="219"/>
      <c r="H294" s="228"/>
      <c r="I294" s="1240" t="s">
        <v>105</v>
      </c>
      <c r="J294" s="1224"/>
      <c r="K294" s="1224"/>
      <c r="L294" s="1224"/>
      <c r="M294" s="1224"/>
      <c r="N294" s="1225"/>
    </row>
    <row r="295" spans="1:14">
      <c r="A295" s="1229" t="s">
        <v>129</v>
      </c>
      <c r="B295" s="1230"/>
      <c r="C295" s="1230"/>
      <c r="D295" s="237">
        <f>'Nom. Sic. Sem. 1'!$AG$24</f>
        <v>0</v>
      </c>
      <c r="E295" s="226"/>
      <c r="F295" s="230"/>
      <c r="G295" s="231"/>
      <c r="H295" s="228"/>
      <c r="I295" s="1229" t="s">
        <v>129</v>
      </c>
      <c r="J295" s="1230"/>
      <c r="K295" s="1230"/>
      <c r="L295" s="237">
        <f>'Nom. Sic. Sem. 1'!$AG$25</f>
        <v>0</v>
      </c>
      <c r="M295" s="226"/>
      <c r="N295" s="230"/>
    </row>
    <row r="296" spans="1:14">
      <c r="A296" s="1229" t="s">
        <v>130</v>
      </c>
      <c r="B296" s="1230"/>
      <c r="C296" s="1230"/>
      <c r="D296" s="237">
        <f>'Nom. Sic. Sem. 1'!$AE$24</f>
        <v>207.9</v>
      </c>
      <c r="E296" s="237"/>
      <c r="F296" s="230"/>
      <c r="G296" s="231"/>
      <c r="H296" s="228"/>
      <c r="I296" s="1229" t="s">
        <v>130</v>
      </c>
      <c r="J296" s="1230"/>
      <c r="K296" s="1230"/>
      <c r="L296" s="237">
        <f>'Nom. Sic. Sem. 1'!$AE$25</f>
        <v>189</v>
      </c>
      <c r="M296" s="237"/>
      <c r="N296" s="230"/>
    </row>
    <row r="297" spans="1:14">
      <c r="A297" s="221" t="s">
        <v>131</v>
      </c>
      <c r="B297" s="222"/>
      <c r="C297" s="222"/>
      <c r="D297" s="237">
        <f>'Nom. Sic. Sem. 1'!$AF$24</f>
        <v>99.33</v>
      </c>
      <c r="E297" s="226"/>
      <c r="F297" s="230"/>
      <c r="G297" s="231"/>
      <c r="H297" s="228"/>
      <c r="I297" s="221" t="s">
        <v>131</v>
      </c>
      <c r="J297" s="222"/>
      <c r="K297" s="222"/>
      <c r="L297" s="237">
        <f>'Nom. Sic. Sem. 1'!$AF$25</f>
        <v>90.3</v>
      </c>
      <c r="M297" s="226"/>
      <c r="N297" s="230"/>
    </row>
    <row r="298" spans="1:14">
      <c r="A298" s="1229" t="s">
        <v>132</v>
      </c>
      <c r="B298" s="1230"/>
      <c r="C298" s="1230"/>
      <c r="D298" s="237">
        <f>'Nom. Sic. Sem. 1'!$AH$24</f>
        <v>0</v>
      </c>
      <c r="E298" s="226"/>
      <c r="F298" s="230"/>
      <c r="G298" s="231"/>
      <c r="H298" s="228"/>
      <c r="I298" s="1229" t="s">
        <v>132</v>
      </c>
      <c r="J298" s="1230"/>
      <c r="K298" s="1230"/>
      <c r="L298" s="237">
        <f>'Nom. Sic. Sem. 1'!$AH$25</f>
        <v>0</v>
      </c>
      <c r="M298" s="226"/>
      <c r="N298" s="230"/>
    </row>
    <row r="299" spans="1:14">
      <c r="A299" s="1229" t="s">
        <v>133</v>
      </c>
      <c r="B299" s="1230"/>
      <c r="C299" s="1230"/>
      <c r="D299" s="237">
        <f>'Nom. Sic. Sem. 1'!$AI$24</f>
        <v>99.33</v>
      </c>
      <c r="E299" s="226"/>
      <c r="F299" s="230"/>
      <c r="G299" s="231"/>
      <c r="H299" s="228"/>
      <c r="I299" s="1229" t="s">
        <v>133</v>
      </c>
      <c r="J299" s="1230"/>
      <c r="K299" s="1230"/>
      <c r="L299" s="237">
        <f>'Nom. Sic. Sem. 1'!$AI$25</f>
        <v>90.3</v>
      </c>
      <c r="M299" s="226"/>
      <c r="N299" s="230"/>
    </row>
    <row r="300" spans="1:14" ht="13.5" thickBot="1">
      <c r="A300" s="1241" t="s">
        <v>134</v>
      </c>
      <c r="B300" s="1224"/>
      <c r="C300" s="1224"/>
      <c r="D300" s="226"/>
      <c r="E300" s="1242">
        <f>SUM(D295:D299)</f>
        <v>406.56</v>
      </c>
      <c r="F300" s="1225"/>
      <c r="G300" s="219"/>
      <c r="H300" s="228"/>
      <c r="I300" s="1241" t="s">
        <v>134</v>
      </c>
      <c r="J300" s="1224"/>
      <c r="K300" s="1224"/>
      <c r="L300" s="226"/>
      <c r="M300" s="1242">
        <f>SUM(L295:L299)</f>
        <v>369.6</v>
      </c>
      <c r="N300" s="1225"/>
    </row>
    <row r="301" spans="1:14" ht="20.25" customHeight="1" thickBot="1">
      <c r="A301" s="220"/>
      <c r="B301" s="1224" t="s">
        <v>104</v>
      </c>
      <c r="C301" s="1224"/>
      <c r="D301" s="1224"/>
      <c r="E301" s="1243">
        <f>(E293-E300)</f>
        <v>9526.44</v>
      </c>
      <c r="F301" s="1244"/>
      <c r="G301" s="219"/>
      <c r="H301" s="228"/>
      <c r="I301" s="220"/>
      <c r="J301" s="1224" t="s">
        <v>104</v>
      </c>
      <c r="K301" s="1224"/>
      <c r="L301" s="1224"/>
      <c r="M301" s="1243">
        <f>(M293-M300)</f>
        <v>8660.4</v>
      </c>
      <c r="N301" s="1244"/>
    </row>
    <row r="302" spans="1:14">
      <c r="A302" s="220"/>
      <c r="B302" s="226"/>
      <c r="C302" s="226"/>
      <c r="D302" s="226"/>
      <c r="E302" s="226"/>
      <c r="F302" s="230"/>
      <c r="G302" s="231"/>
      <c r="H302" s="228"/>
      <c r="I302" s="220"/>
      <c r="J302" s="226"/>
      <c r="K302" s="226"/>
      <c r="L302" s="226"/>
      <c r="M302" s="226"/>
      <c r="N302" s="230"/>
    </row>
    <row r="303" spans="1:14">
      <c r="A303" s="220"/>
      <c r="B303" s="226"/>
      <c r="C303" s="226"/>
      <c r="D303" s="226"/>
      <c r="E303" s="226"/>
      <c r="F303" s="230"/>
      <c r="G303" s="231"/>
      <c r="H303" s="228"/>
      <c r="I303" s="220"/>
      <c r="J303" s="226"/>
      <c r="K303" s="226"/>
      <c r="L303" s="226"/>
      <c r="M303" s="226"/>
      <c r="N303" s="230"/>
    </row>
    <row r="304" spans="1:14">
      <c r="A304" s="1236"/>
      <c r="B304" s="1237"/>
      <c r="C304" s="1237"/>
      <c r="D304" s="226" t="s">
        <v>135</v>
      </c>
      <c r="E304" s="226"/>
      <c r="F304" s="230"/>
      <c r="G304" s="231"/>
      <c r="H304" s="228"/>
      <c r="I304" s="1236"/>
      <c r="J304" s="1237"/>
      <c r="K304" s="1237"/>
      <c r="L304" s="226" t="s">
        <v>135</v>
      </c>
      <c r="M304" s="226"/>
      <c r="N304" s="230"/>
    </row>
    <row r="305" spans="1:14">
      <c r="A305" s="1222" t="s">
        <v>136</v>
      </c>
      <c r="B305" s="1223"/>
      <c r="C305" s="1223"/>
      <c r="D305" s="1224" t="s">
        <v>137</v>
      </c>
      <c r="E305" s="1224"/>
      <c r="F305" s="1225"/>
      <c r="G305" s="219"/>
      <c r="H305" s="228"/>
      <c r="I305" s="1222" t="s">
        <v>136</v>
      </c>
      <c r="J305" s="1223"/>
      <c r="K305" s="1223"/>
      <c r="L305" s="1224" t="s">
        <v>137</v>
      </c>
      <c r="M305" s="1224"/>
      <c r="N305" s="1225"/>
    </row>
    <row r="306" spans="1:14" ht="13.5" thickBot="1">
      <c r="A306" s="239"/>
      <c r="B306" s="240"/>
      <c r="C306" s="240"/>
      <c r="D306" s="240"/>
      <c r="E306" s="240"/>
      <c r="F306" s="241"/>
      <c r="G306" s="231"/>
      <c r="H306" s="228"/>
      <c r="I306" s="239"/>
      <c r="J306" s="240"/>
      <c r="K306" s="240"/>
      <c r="L306" s="240"/>
      <c r="M306" s="240"/>
      <c r="N306" s="241"/>
    </row>
    <row r="307" spans="1:14">
      <c r="A307" s="226"/>
      <c r="B307" s="232"/>
      <c r="C307" s="226"/>
      <c r="D307" s="232"/>
      <c r="E307" s="226"/>
      <c r="F307" s="226"/>
      <c r="G307" s="226"/>
      <c r="H307" s="226"/>
      <c r="I307" s="226"/>
      <c r="J307" s="232"/>
      <c r="K307" s="226"/>
      <c r="L307" s="232"/>
      <c r="M307" s="226"/>
      <c r="N307" s="226"/>
    </row>
    <row r="308" spans="1:14">
      <c r="A308" s="1230"/>
      <c r="B308" s="1230"/>
      <c r="C308" s="1247"/>
      <c r="D308" s="1247"/>
      <c r="E308" s="1247"/>
      <c r="F308" s="1247"/>
      <c r="G308" s="227"/>
      <c r="H308" s="226"/>
      <c r="I308" s="1230"/>
      <c r="J308" s="1230"/>
      <c r="K308" s="1247"/>
      <c r="L308" s="1247"/>
      <c r="M308" s="1247"/>
      <c r="N308" s="1247"/>
    </row>
    <row r="309" spans="1:14">
      <c r="A309" s="222"/>
      <c r="B309" s="222"/>
      <c r="C309" s="227"/>
      <c r="D309" s="227"/>
      <c r="E309" s="227"/>
      <c r="F309" s="227"/>
      <c r="G309" s="227"/>
      <c r="H309" s="226"/>
      <c r="I309" s="222"/>
      <c r="J309" s="222"/>
      <c r="K309" s="227"/>
      <c r="L309" s="227"/>
      <c r="M309" s="227"/>
      <c r="N309" s="227"/>
    </row>
    <row r="310" spans="1:14" ht="13.5" thickBot="1">
      <c r="A310" s="225"/>
      <c r="B310" s="226"/>
      <c r="C310" s="226"/>
      <c r="D310" s="226"/>
      <c r="E310" s="1242"/>
      <c r="F310" s="1242"/>
      <c r="G310" s="238"/>
      <c r="H310" s="226"/>
      <c r="I310" s="225"/>
      <c r="J310" s="226"/>
      <c r="K310" s="226"/>
      <c r="L310" s="226"/>
      <c r="M310" s="1242"/>
      <c r="N310" s="1242"/>
    </row>
    <row r="311" spans="1:14" ht="19.5" customHeight="1">
      <c r="A311" s="1226" t="s">
        <v>138</v>
      </c>
      <c r="B311" s="1227"/>
      <c r="C311" s="1227"/>
      <c r="D311" s="1227"/>
      <c r="E311" s="1227"/>
      <c r="F311" s="1228"/>
      <c r="G311" s="219"/>
      <c r="H311" s="228"/>
      <c r="I311" s="1226" t="s">
        <v>138</v>
      </c>
      <c r="J311" s="1227"/>
      <c r="K311" s="1227"/>
      <c r="L311" s="1227"/>
      <c r="M311" s="1227"/>
      <c r="N311" s="1228"/>
    </row>
    <row r="312" spans="1:14">
      <c r="A312" s="220"/>
      <c r="B312" s="226"/>
      <c r="C312" s="226"/>
      <c r="D312" s="229"/>
      <c r="E312" s="226"/>
      <c r="F312" s="230"/>
      <c r="G312" s="231"/>
      <c r="H312" s="228"/>
      <c r="I312" s="220"/>
      <c r="J312" s="226"/>
      <c r="K312" s="226"/>
      <c r="L312" s="229"/>
      <c r="M312" s="226"/>
      <c r="N312" s="230"/>
    </row>
    <row r="313" spans="1:14">
      <c r="A313" s="220" t="s">
        <v>120</v>
      </c>
      <c r="B313" s="232">
        <f>'Nom. Sic. Sem. 1'!$C$4</f>
        <v>43528</v>
      </c>
      <c r="C313" s="226" t="s">
        <v>16</v>
      </c>
      <c r="D313" s="232">
        <f>'Nom. Sic. Sem. 1'!$G$4</f>
        <v>43534</v>
      </c>
      <c r="E313" s="226" t="s">
        <v>121</v>
      </c>
      <c r="F313" s="230">
        <f>'Nom. Sic. Sem. 1'!$J$4</f>
        <v>2019</v>
      </c>
      <c r="G313" s="231"/>
      <c r="H313" s="228"/>
      <c r="I313" s="220" t="s">
        <v>120</v>
      </c>
      <c r="J313" s="232">
        <f>'Nom. Sic. Sem. 1'!$C$4</f>
        <v>43528</v>
      </c>
      <c r="K313" s="226" t="s">
        <v>16</v>
      </c>
      <c r="L313" s="232">
        <f>'Nom. Sic. Sem. 1'!$G$4</f>
        <v>43534</v>
      </c>
      <c r="M313" s="226" t="s">
        <v>121</v>
      </c>
      <c r="N313" s="230">
        <f>'Nom. Sic. Sem. 1'!$J$4</f>
        <v>2019</v>
      </c>
    </row>
    <row r="314" spans="1:14">
      <c r="A314" s="1229" t="s">
        <v>122</v>
      </c>
      <c r="B314" s="1230"/>
      <c r="C314" s="1231" t="str">
        <f>'Nom. Sic. Sem. 1'!$B$26</f>
        <v>Antonio Bravo</v>
      </c>
      <c r="D314" s="1231"/>
      <c r="E314" s="1231"/>
      <c r="F314" s="1232"/>
      <c r="G314" s="223"/>
      <c r="H314" s="228"/>
      <c r="I314" s="1229" t="s">
        <v>122</v>
      </c>
      <c r="J314" s="1230"/>
      <c r="K314" s="1231" t="str">
        <f>'Nom. Sic. Sem. 1'!$B$27</f>
        <v>Marco A. González</v>
      </c>
      <c r="L314" s="1231"/>
      <c r="M314" s="1231"/>
      <c r="N314" s="1232"/>
    </row>
    <row r="315" spans="1:14">
      <c r="A315" s="221"/>
      <c r="B315" s="222"/>
      <c r="C315" s="227"/>
      <c r="D315" s="227"/>
      <c r="E315" s="227"/>
      <c r="F315" s="233"/>
      <c r="G315" s="223"/>
      <c r="H315" s="228"/>
      <c r="I315" s="221"/>
      <c r="J315" s="222"/>
      <c r="K315" s="227"/>
      <c r="L315" s="227"/>
      <c r="M315" s="227"/>
      <c r="N315" s="233"/>
    </row>
    <row r="316" spans="1:14">
      <c r="A316" s="224">
        <f>'Nom. Sic. Sem. 1'!$L$26</f>
        <v>5</v>
      </c>
      <c r="B316" s="226" t="s">
        <v>123</v>
      </c>
      <c r="C316" s="226"/>
      <c r="D316" s="226"/>
      <c r="E316" s="1233">
        <f>'Nom. Sic. Sem. 1'!$M$26</f>
        <v>3000</v>
      </c>
      <c r="F316" s="1234"/>
      <c r="G316" s="234"/>
      <c r="H316" s="228"/>
      <c r="I316" s="224">
        <f>'Nom. Sic. Sem. 1'!$L$27</f>
        <v>5</v>
      </c>
      <c r="J316" s="226" t="s">
        <v>123</v>
      </c>
      <c r="K316" s="226"/>
      <c r="L316" s="226"/>
      <c r="M316" s="1233">
        <f>'Nom. Sic. Sem. 1'!$M$27</f>
        <v>3270</v>
      </c>
      <c r="N316" s="1234"/>
    </row>
    <row r="317" spans="1:14">
      <c r="A317" s="224"/>
      <c r="B317" s="226"/>
      <c r="C317" s="226"/>
      <c r="D317" s="226"/>
      <c r="E317" s="1233">
        <v>0</v>
      </c>
      <c r="F317" s="1234"/>
      <c r="G317" s="234"/>
      <c r="H317" s="228"/>
      <c r="I317" s="224"/>
      <c r="J317" s="226"/>
      <c r="K317" s="226"/>
      <c r="L317" s="226"/>
      <c r="M317" s="1233">
        <v>0</v>
      </c>
      <c r="N317" s="1234"/>
    </row>
    <row r="318" spans="1:14">
      <c r="A318" s="224"/>
      <c r="B318" s="226" t="s">
        <v>124</v>
      </c>
      <c r="C318" s="226"/>
      <c r="D318" s="226"/>
      <c r="E318" s="1233">
        <f>'Nom. Sic. Sem. 1'!$N$26</f>
        <v>0</v>
      </c>
      <c r="F318" s="1234"/>
      <c r="G318" s="234"/>
      <c r="H318" s="228"/>
      <c r="I318" s="224"/>
      <c r="J318" s="226" t="s">
        <v>124</v>
      </c>
      <c r="K318" s="226"/>
      <c r="L318" s="226"/>
      <c r="M318" s="1233">
        <f>'Nom. Sic. Sem. 1'!$N$27</f>
        <v>0</v>
      </c>
      <c r="N318" s="1234"/>
    </row>
    <row r="319" spans="1:14">
      <c r="A319" s="235">
        <v>0</v>
      </c>
      <c r="B319" s="226" t="s">
        <v>125</v>
      </c>
      <c r="C319" s="226"/>
      <c r="D319" s="226"/>
      <c r="E319" s="1233">
        <v>0</v>
      </c>
      <c r="F319" s="1234"/>
      <c r="G319" s="234"/>
      <c r="H319" s="228"/>
      <c r="I319" s="235">
        <v>0</v>
      </c>
      <c r="J319" s="226" t="s">
        <v>125</v>
      </c>
      <c r="K319" s="226"/>
      <c r="L319" s="226"/>
      <c r="M319" s="1233">
        <v>0</v>
      </c>
      <c r="N319" s="1234"/>
    </row>
    <row r="320" spans="1:14">
      <c r="A320" s="235">
        <v>0</v>
      </c>
      <c r="B320" s="226" t="s">
        <v>126</v>
      </c>
      <c r="C320" s="226"/>
      <c r="D320" s="226"/>
      <c r="E320" s="1233">
        <v>0</v>
      </c>
      <c r="F320" s="1234"/>
      <c r="G320" s="234"/>
      <c r="H320" s="228"/>
      <c r="I320" s="235">
        <v>0</v>
      </c>
      <c r="J320" s="226" t="s">
        <v>126</v>
      </c>
      <c r="K320" s="226"/>
      <c r="L320" s="226"/>
      <c r="M320" s="1233">
        <v>0</v>
      </c>
      <c r="N320" s="1234"/>
    </row>
    <row r="321" spans="1:14">
      <c r="A321" s="235">
        <f>'Nom. Sic. Sem. 1'!V26</f>
        <v>2</v>
      </c>
      <c r="B321" s="226" t="s">
        <v>261</v>
      </c>
      <c r="C321" s="226"/>
      <c r="D321" s="226"/>
      <c r="E321" s="1238">
        <f>'Nom. Sic. Sem. 1'!W26</f>
        <v>2400</v>
      </c>
      <c r="F321" s="1246"/>
      <c r="G321" s="234"/>
      <c r="H321" s="228"/>
      <c r="I321" s="235">
        <f>'Nom. Sic. Sem. 1'!V27</f>
        <v>2</v>
      </c>
      <c r="J321" s="226" t="s">
        <v>261</v>
      </c>
      <c r="K321" s="226"/>
      <c r="L321" s="226"/>
      <c r="M321" s="1238">
        <f>'Nom. Sic. Sem. 1'!W27</f>
        <v>2616</v>
      </c>
      <c r="N321" s="1246"/>
    </row>
    <row r="322" spans="1:14">
      <c r="A322" s="236">
        <f>'Nom. Sic. Sem. 1'!X26</f>
        <v>1</v>
      </c>
      <c r="B322" s="226" t="s">
        <v>262</v>
      </c>
      <c r="C322" s="226"/>
      <c r="D322" s="226"/>
      <c r="E322" s="1233">
        <f>'Nom. Sic. Sem. 1'!Y26</f>
        <v>1050</v>
      </c>
      <c r="F322" s="1234"/>
      <c r="G322" s="234"/>
      <c r="H322" s="228"/>
      <c r="I322" s="236">
        <f>'Nom. Sic. Sem. 1'!X27</f>
        <v>1</v>
      </c>
      <c r="J322" s="226" t="s">
        <v>262</v>
      </c>
      <c r="K322" s="226"/>
      <c r="L322" s="226"/>
      <c r="M322" s="1233">
        <f>'Nom. Sic. Sem. 1'!Y27</f>
        <v>1144.5</v>
      </c>
      <c r="N322" s="1234"/>
    </row>
    <row r="323" spans="1:14">
      <c r="A323" s="235">
        <f>'Nom. Sic. Sem. 1'!$AB$26</f>
        <v>2</v>
      </c>
      <c r="B323" s="226" t="s">
        <v>128</v>
      </c>
      <c r="C323" s="226"/>
      <c r="D323" s="226"/>
      <c r="E323" s="1233">
        <f>'Nom. Sic. Sem. 1'!$AC$26</f>
        <v>2580</v>
      </c>
      <c r="F323" s="1234"/>
      <c r="G323" s="234"/>
      <c r="H323" s="228"/>
      <c r="I323" s="235">
        <f>'Nom. Sic. Sem. 1'!$AB$27</f>
        <v>2</v>
      </c>
      <c r="J323" s="226" t="s">
        <v>128</v>
      </c>
      <c r="K323" s="226"/>
      <c r="L323" s="226"/>
      <c r="M323" s="1233">
        <f>'Nom. Sic. Sem. 1'!$AC$27</f>
        <v>2812.2</v>
      </c>
      <c r="N323" s="1234"/>
    </row>
    <row r="324" spans="1:14">
      <c r="A324" s="235">
        <f>'Nom. Sic. Sem. 1'!$O$26</f>
        <v>0</v>
      </c>
      <c r="B324" s="1230" t="str">
        <f>'Nom. Sic. Sem. 1'!$O$4</f>
        <v>PR / RM /F</v>
      </c>
      <c r="C324" s="1230"/>
      <c r="D324" s="1230"/>
      <c r="E324" s="1233">
        <f>'Nom. Sic. Sem. 1'!$P$26</f>
        <v>0</v>
      </c>
      <c r="F324" s="1234"/>
      <c r="G324" s="234"/>
      <c r="H324" s="228"/>
      <c r="I324" s="235">
        <f>'Nom. Sic. Sem. 1'!$O$27</f>
        <v>0</v>
      </c>
      <c r="J324" s="1230" t="str">
        <f>'Nom. Sic. Sem. 1'!$O$4</f>
        <v>PR / RM /F</v>
      </c>
      <c r="K324" s="1230"/>
      <c r="L324" s="1230"/>
      <c r="M324" s="1233">
        <f>'Nom. Sic. Sem. 1'!$P$27</f>
        <v>0</v>
      </c>
      <c r="N324" s="1234"/>
    </row>
    <row r="325" spans="1:14" ht="16.5" customHeight="1">
      <c r="A325" s="220"/>
      <c r="B325" s="1235" t="s">
        <v>10</v>
      </c>
      <c r="C325" s="1235"/>
      <c r="D325" s="226"/>
      <c r="E325" s="1238">
        <f>SUM(E316:F324)</f>
        <v>9030</v>
      </c>
      <c r="F325" s="1239"/>
      <c r="G325" s="219"/>
      <c r="H325" s="228"/>
      <c r="I325" s="220"/>
      <c r="J325" s="1235" t="s">
        <v>10</v>
      </c>
      <c r="K325" s="1235"/>
      <c r="L325" s="226"/>
      <c r="M325" s="1238">
        <f>SUM(M316:N324)</f>
        <v>9842.7000000000007</v>
      </c>
      <c r="N325" s="1239"/>
    </row>
    <row r="326" spans="1:14">
      <c r="A326" s="1240" t="s">
        <v>105</v>
      </c>
      <c r="B326" s="1224"/>
      <c r="C326" s="1224"/>
      <c r="D326" s="1224"/>
      <c r="E326" s="1224"/>
      <c r="F326" s="1225"/>
      <c r="G326" s="219"/>
      <c r="H326" s="228"/>
      <c r="I326" s="1240" t="s">
        <v>105</v>
      </c>
      <c r="J326" s="1224"/>
      <c r="K326" s="1224"/>
      <c r="L326" s="1224"/>
      <c r="M326" s="1224"/>
      <c r="N326" s="1225"/>
    </row>
    <row r="327" spans="1:14">
      <c r="A327" s="1229" t="s">
        <v>129</v>
      </c>
      <c r="B327" s="1230"/>
      <c r="C327" s="1230"/>
      <c r="D327" s="237">
        <f>'Nom. Sic. Sem. 1'!$AG$26</f>
        <v>0</v>
      </c>
      <c r="E327" s="226"/>
      <c r="F327" s="230"/>
      <c r="G327" s="231"/>
      <c r="H327" s="228"/>
      <c r="I327" s="1229" t="s">
        <v>129</v>
      </c>
      <c r="J327" s="1230"/>
      <c r="K327" s="1230"/>
      <c r="L327" s="237">
        <f>'Nom. Sic. Sem. 1'!$AG$27</f>
        <v>0</v>
      </c>
      <c r="M327" s="226"/>
      <c r="N327" s="230"/>
    </row>
    <row r="328" spans="1:14">
      <c r="A328" s="1229" t="s">
        <v>130</v>
      </c>
      <c r="B328" s="1230"/>
      <c r="C328" s="1230"/>
      <c r="D328" s="237">
        <f>'Nom. Sic. Sem. 1'!$AE$26</f>
        <v>189</v>
      </c>
      <c r="E328" s="237"/>
      <c r="F328" s="230"/>
      <c r="G328" s="231"/>
      <c r="H328" s="228"/>
      <c r="I328" s="1229" t="s">
        <v>130</v>
      </c>
      <c r="J328" s="1230"/>
      <c r="K328" s="1230"/>
      <c r="L328" s="237">
        <f>'Nom. Sic. Sem. 1'!$AE$27</f>
        <v>0</v>
      </c>
      <c r="M328" s="237"/>
      <c r="N328" s="230"/>
    </row>
    <row r="329" spans="1:14">
      <c r="A329" s="221" t="s">
        <v>131</v>
      </c>
      <c r="B329" s="222"/>
      <c r="C329" s="222"/>
      <c r="D329" s="237">
        <f>'Nom. Sic. Sem. 1'!$AF$26</f>
        <v>90.3</v>
      </c>
      <c r="E329" s="226"/>
      <c r="F329" s="230"/>
      <c r="G329" s="231"/>
      <c r="H329" s="228"/>
      <c r="I329" s="221" t="s">
        <v>131</v>
      </c>
      <c r="J329" s="222"/>
      <c r="K329" s="222"/>
      <c r="L329" s="237">
        <f>'Nom. Sic. Sem. 1'!$AF$27</f>
        <v>98.427000000000007</v>
      </c>
      <c r="M329" s="226"/>
      <c r="N329" s="230"/>
    </row>
    <row r="330" spans="1:14">
      <c r="A330" s="1229" t="s">
        <v>132</v>
      </c>
      <c r="B330" s="1230"/>
      <c r="C330" s="1230"/>
      <c r="D330" s="237">
        <f>'Nom. Sic. Sem. 1'!$AH$26</f>
        <v>0</v>
      </c>
      <c r="E330" s="226"/>
      <c r="F330" s="230"/>
      <c r="G330" s="231"/>
      <c r="H330" s="228"/>
      <c r="I330" s="1229" t="s">
        <v>132</v>
      </c>
      <c r="J330" s="1230"/>
      <c r="K330" s="1230"/>
      <c r="L330" s="237">
        <f>'Nom. Sic. Sem. 1'!$AH$27</f>
        <v>0</v>
      </c>
      <c r="M330" s="226"/>
      <c r="N330" s="230"/>
    </row>
    <row r="331" spans="1:14">
      <c r="A331" s="1229" t="s">
        <v>133</v>
      </c>
      <c r="B331" s="1230"/>
      <c r="C331" s="1230"/>
      <c r="D331" s="237">
        <f>'Nom. Sic. Sem. 1'!$AI$26</f>
        <v>90.3</v>
      </c>
      <c r="E331" s="226"/>
      <c r="F331" s="230"/>
      <c r="G331" s="231"/>
      <c r="H331" s="228"/>
      <c r="I331" s="1229" t="s">
        <v>133</v>
      </c>
      <c r="J331" s="1230"/>
      <c r="K331" s="1230"/>
      <c r="L331" s="237">
        <f>'Nom. Sic. Sem. 1'!$AI$27</f>
        <v>98.427000000000007</v>
      </c>
      <c r="M331" s="226"/>
      <c r="N331" s="230"/>
    </row>
    <row r="332" spans="1:14" ht="13.5" thickBot="1">
      <c r="A332" s="1241" t="s">
        <v>134</v>
      </c>
      <c r="B332" s="1224"/>
      <c r="C332" s="1224"/>
      <c r="D332" s="226"/>
      <c r="E332" s="1242">
        <f>SUM(D327:D331)</f>
        <v>369.6</v>
      </c>
      <c r="F332" s="1225"/>
      <c r="G332" s="219"/>
      <c r="H332" s="228"/>
      <c r="I332" s="1241" t="s">
        <v>134</v>
      </c>
      <c r="J332" s="1224"/>
      <c r="K332" s="1224"/>
      <c r="L332" s="226"/>
      <c r="M332" s="1242">
        <f>SUM(L327:L331)</f>
        <v>196.85400000000001</v>
      </c>
      <c r="N332" s="1225"/>
    </row>
    <row r="333" spans="1:14" ht="20.25" customHeight="1" thickBot="1">
      <c r="A333" s="220"/>
      <c r="B333" s="1224" t="s">
        <v>104</v>
      </c>
      <c r="C333" s="1224"/>
      <c r="D333" s="1224"/>
      <c r="E333" s="1243">
        <f>(E325-E332)</f>
        <v>8660.4</v>
      </c>
      <c r="F333" s="1244"/>
      <c r="G333" s="219"/>
      <c r="H333" s="228"/>
      <c r="I333" s="220"/>
      <c r="J333" s="1224" t="s">
        <v>104</v>
      </c>
      <c r="K333" s="1224"/>
      <c r="L333" s="1224"/>
      <c r="M333" s="1243">
        <f>(M325-M332)</f>
        <v>9645.8460000000014</v>
      </c>
      <c r="N333" s="1244"/>
    </row>
    <row r="334" spans="1:14">
      <c r="A334" s="220"/>
      <c r="B334" s="226"/>
      <c r="C334" s="226"/>
      <c r="D334" s="226"/>
      <c r="E334" s="226"/>
      <c r="F334" s="230"/>
      <c r="G334" s="231"/>
      <c r="H334" s="228"/>
      <c r="I334" s="220"/>
      <c r="J334" s="226"/>
      <c r="K334" s="226"/>
      <c r="L334" s="226"/>
      <c r="M334" s="226"/>
      <c r="N334" s="230"/>
    </row>
    <row r="335" spans="1:14">
      <c r="A335" s="220"/>
      <c r="B335" s="226"/>
      <c r="C335" s="226"/>
      <c r="D335" s="226"/>
      <c r="E335" s="226"/>
      <c r="F335" s="230"/>
      <c r="G335" s="231"/>
      <c r="H335" s="228"/>
      <c r="I335" s="220"/>
      <c r="J335" s="226"/>
      <c r="K335" s="226"/>
      <c r="L335" s="226"/>
      <c r="M335" s="226"/>
      <c r="N335" s="230"/>
    </row>
    <row r="336" spans="1:14">
      <c r="A336" s="1236"/>
      <c r="B336" s="1237"/>
      <c r="C336" s="1237"/>
      <c r="D336" s="226" t="s">
        <v>135</v>
      </c>
      <c r="E336" s="226"/>
      <c r="F336" s="230"/>
      <c r="G336" s="231"/>
      <c r="H336" s="228"/>
      <c r="I336" s="1236"/>
      <c r="J336" s="1237"/>
      <c r="K336" s="1237"/>
      <c r="L336" s="226" t="s">
        <v>135</v>
      </c>
      <c r="M336" s="226"/>
      <c r="N336" s="230"/>
    </row>
    <row r="337" spans="1:14">
      <c r="A337" s="1222" t="s">
        <v>136</v>
      </c>
      <c r="B337" s="1223"/>
      <c r="C337" s="1223"/>
      <c r="D337" s="1224" t="s">
        <v>137</v>
      </c>
      <c r="E337" s="1224"/>
      <c r="F337" s="1225"/>
      <c r="G337" s="219"/>
      <c r="H337" s="228"/>
      <c r="I337" s="1222" t="s">
        <v>136</v>
      </c>
      <c r="J337" s="1223"/>
      <c r="K337" s="1223"/>
      <c r="L337" s="1224" t="s">
        <v>137</v>
      </c>
      <c r="M337" s="1224"/>
      <c r="N337" s="1225"/>
    </row>
    <row r="338" spans="1:14" ht="13.5" thickBot="1">
      <c r="A338" s="239"/>
      <c r="B338" s="240"/>
      <c r="C338" s="240"/>
      <c r="D338" s="240"/>
      <c r="E338" s="240"/>
      <c r="F338" s="241"/>
      <c r="G338" s="231"/>
      <c r="H338" s="228"/>
      <c r="I338" s="239"/>
      <c r="J338" s="240"/>
      <c r="K338" s="240"/>
      <c r="L338" s="240"/>
      <c r="M338" s="240"/>
      <c r="N338" s="241"/>
    </row>
    <row r="339" spans="1:14">
      <c r="A339" s="226"/>
      <c r="B339" s="226"/>
      <c r="C339" s="226"/>
      <c r="D339" s="226"/>
      <c r="E339" s="226"/>
      <c r="F339" s="226"/>
      <c r="G339" s="231"/>
      <c r="H339" s="226"/>
      <c r="I339" s="226"/>
      <c r="J339" s="226"/>
      <c r="K339" s="226"/>
      <c r="L339" s="226"/>
      <c r="M339" s="226"/>
      <c r="N339" s="226"/>
    </row>
    <row r="340" spans="1:14" ht="13.5" thickBot="1">
      <c r="A340" s="228"/>
      <c r="B340" s="228"/>
      <c r="C340" s="228"/>
      <c r="D340" s="228"/>
      <c r="E340" s="228"/>
      <c r="F340" s="228"/>
      <c r="G340" s="231"/>
      <c r="H340" s="228"/>
      <c r="I340" s="228"/>
      <c r="J340" s="228"/>
      <c r="K340" s="228"/>
      <c r="L340" s="228"/>
      <c r="M340" s="228"/>
      <c r="N340" s="228"/>
    </row>
    <row r="341" spans="1:14" ht="19.5" customHeight="1">
      <c r="A341" s="1226" t="s">
        <v>138</v>
      </c>
      <c r="B341" s="1227"/>
      <c r="C341" s="1227"/>
      <c r="D341" s="1227"/>
      <c r="E341" s="1227"/>
      <c r="F341" s="1228"/>
      <c r="G341" s="219"/>
      <c r="H341" s="228"/>
      <c r="I341" s="1226" t="s">
        <v>138</v>
      </c>
      <c r="J341" s="1227"/>
      <c r="K341" s="1227"/>
      <c r="L341" s="1227"/>
      <c r="M341" s="1227"/>
      <c r="N341" s="1228"/>
    </row>
    <row r="342" spans="1:14">
      <c r="A342" s="220"/>
      <c r="B342" s="226"/>
      <c r="C342" s="226"/>
      <c r="D342" s="229"/>
      <c r="E342" s="226"/>
      <c r="F342" s="230"/>
      <c r="G342" s="231"/>
      <c r="H342" s="228"/>
      <c r="I342" s="220"/>
      <c r="J342" s="226"/>
      <c r="K342" s="226"/>
      <c r="L342" s="229"/>
      <c r="M342" s="226"/>
      <c r="N342" s="230"/>
    </row>
    <row r="343" spans="1:14">
      <c r="A343" s="220" t="s">
        <v>120</v>
      </c>
      <c r="B343" s="232">
        <f>'Nom. Sic. Sem. 1'!$C$4</f>
        <v>43528</v>
      </c>
      <c r="C343" s="226" t="s">
        <v>16</v>
      </c>
      <c r="D343" s="232">
        <f>'Nom. Sic. Sem. 1'!$G$4</f>
        <v>43534</v>
      </c>
      <c r="E343" s="226" t="s">
        <v>121</v>
      </c>
      <c r="F343" s="230">
        <f>'Nom. Sic. Sem. 1'!$J$4</f>
        <v>2019</v>
      </c>
      <c r="G343" s="231"/>
      <c r="H343" s="228"/>
      <c r="I343" s="220" t="s">
        <v>120</v>
      </c>
      <c r="J343" s="232">
        <f>'Nom. Sic. Sem. 1'!$C$4</f>
        <v>43528</v>
      </c>
      <c r="K343" s="226" t="s">
        <v>16</v>
      </c>
      <c r="L343" s="232">
        <f>'Nom. Sic. Sem. 1'!$G$4</f>
        <v>43534</v>
      </c>
      <c r="M343" s="226" t="s">
        <v>121</v>
      </c>
      <c r="N343" s="230">
        <f>'Nom. Sic. Sem. 1'!$J$4</f>
        <v>2019</v>
      </c>
    </row>
    <row r="344" spans="1:14">
      <c r="A344" s="1229" t="s">
        <v>122</v>
      </c>
      <c r="B344" s="1230"/>
      <c r="C344" s="1231" t="e">
        <f>'Nom. Sic. Sem. 1'!#REF!</f>
        <v>#REF!</v>
      </c>
      <c r="D344" s="1231"/>
      <c r="E344" s="1231"/>
      <c r="F344" s="1232"/>
      <c r="G344" s="223"/>
      <c r="H344" s="228"/>
      <c r="I344" s="1229" t="s">
        <v>122</v>
      </c>
      <c r="J344" s="1230"/>
      <c r="K344" s="1231" t="str">
        <f>'Nom. Sic. Sem. 1'!$B$28</f>
        <v>Argenis Jesús Garcia*</v>
      </c>
      <c r="L344" s="1231"/>
      <c r="M344" s="1231"/>
      <c r="N344" s="1232"/>
    </row>
    <row r="345" spans="1:14">
      <c r="A345" s="221"/>
      <c r="B345" s="222"/>
      <c r="C345" s="227"/>
      <c r="D345" s="227"/>
      <c r="E345" s="227"/>
      <c r="F345" s="233"/>
      <c r="G345" s="223"/>
      <c r="H345" s="228"/>
      <c r="I345" s="221"/>
      <c r="J345" s="222"/>
      <c r="K345" s="227"/>
      <c r="L345" s="227"/>
      <c r="M345" s="227"/>
      <c r="N345" s="233"/>
    </row>
    <row r="346" spans="1:14">
      <c r="A346" s="224" t="e">
        <f>'Nom. Sic. Sem. 1'!#REF!</f>
        <v>#REF!</v>
      </c>
      <c r="B346" s="226" t="s">
        <v>123</v>
      </c>
      <c r="C346" s="226"/>
      <c r="D346" s="226"/>
      <c r="E346" s="1233" t="e">
        <f>'Nom. Sic. Sem. 1'!#REF!</f>
        <v>#REF!</v>
      </c>
      <c r="F346" s="1234"/>
      <c r="G346" s="234"/>
      <c r="H346" s="228"/>
      <c r="I346" s="224">
        <f>'Nom. Sic. Sem. 1'!$L$28</f>
        <v>3</v>
      </c>
      <c r="J346" s="226" t="s">
        <v>123</v>
      </c>
      <c r="K346" s="226"/>
      <c r="L346" s="226"/>
      <c r="M346" s="1233">
        <f>'Nom. Sic. Sem. 1'!$M$28</f>
        <v>1800</v>
      </c>
      <c r="N346" s="1234"/>
    </row>
    <row r="347" spans="1:14">
      <c r="A347" s="224"/>
      <c r="B347" s="226"/>
      <c r="C347" s="226"/>
      <c r="D347" s="226"/>
      <c r="E347" s="1233">
        <v>0</v>
      </c>
      <c r="F347" s="1234"/>
      <c r="G347" s="234"/>
      <c r="H347" s="228"/>
      <c r="I347" s="224"/>
      <c r="J347" s="226"/>
      <c r="K347" s="226"/>
      <c r="L347" s="226"/>
      <c r="M347" s="1233">
        <v>0</v>
      </c>
      <c r="N347" s="1234"/>
    </row>
    <row r="348" spans="1:14">
      <c r="A348" s="224"/>
      <c r="B348" s="226" t="s">
        <v>124</v>
      </c>
      <c r="C348" s="226"/>
      <c r="D348" s="226"/>
      <c r="E348" s="1233" t="e">
        <f>'Nom. Sic. Sem. 1'!#REF!</f>
        <v>#REF!</v>
      </c>
      <c r="F348" s="1234"/>
      <c r="G348" s="234"/>
      <c r="H348" s="228"/>
      <c r="I348" s="224"/>
      <c r="J348" s="226" t="s">
        <v>124</v>
      </c>
      <c r="K348" s="226"/>
      <c r="L348" s="226"/>
      <c r="M348" s="1233">
        <f>'Nom. Sic. Sem. 1'!$N$28</f>
        <v>0</v>
      </c>
      <c r="N348" s="1234"/>
    </row>
    <row r="349" spans="1:14">
      <c r="A349" s="235">
        <v>0</v>
      </c>
      <c r="B349" s="226" t="s">
        <v>125</v>
      </c>
      <c r="C349" s="226"/>
      <c r="D349" s="226"/>
      <c r="E349" s="1233">
        <v>0</v>
      </c>
      <c r="F349" s="1234"/>
      <c r="G349" s="234"/>
      <c r="H349" s="228"/>
      <c r="I349" s="235">
        <v>0</v>
      </c>
      <c r="J349" s="226" t="s">
        <v>125</v>
      </c>
      <c r="K349" s="226"/>
      <c r="L349" s="226"/>
      <c r="M349" s="1233">
        <v>0</v>
      </c>
      <c r="N349" s="1234"/>
    </row>
    <row r="350" spans="1:14">
      <c r="A350" s="235">
        <v>0</v>
      </c>
      <c r="B350" s="226" t="s">
        <v>126</v>
      </c>
      <c r="C350" s="226"/>
      <c r="D350" s="226"/>
      <c r="E350" s="1233">
        <v>0</v>
      </c>
      <c r="F350" s="1234"/>
      <c r="G350" s="234"/>
      <c r="H350" s="228"/>
      <c r="I350" s="235">
        <v>0</v>
      </c>
      <c r="J350" s="226" t="s">
        <v>126</v>
      </c>
      <c r="K350" s="226"/>
      <c r="L350" s="226"/>
      <c r="M350" s="1233">
        <v>0</v>
      </c>
      <c r="N350" s="1234"/>
    </row>
    <row r="351" spans="1:14">
      <c r="A351" s="235" t="e">
        <f>'Nom. Sic. Sem. 1'!#REF!</f>
        <v>#REF!</v>
      </c>
      <c r="B351" s="226" t="s">
        <v>261</v>
      </c>
      <c r="C351" s="226"/>
      <c r="D351" s="226"/>
      <c r="E351" s="1238" t="e">
        <f>'Nom. Sic. Sem. 1'!#REF!</f>
        <v>#REF!</v>
      </c>
      <c r="F351" s="1246"/>
      <c r="G351" s="234"/>
      <c r="H351" s="228"/>
      <c r="I351" s="235">
        <f>'Nom. Sic. Sem. 1'!V28</f>
        <v>0</v>
      </c>
      <c r="J351" s="226" t="s">
        <v>261</v>
      </c>
      <c r="K351" s="226"/>
      <c r="L351" s="226"/>
      <c r="M351" s="1238">
        <f>'Nom. Sic. Sem. 1'!W28</f>
        <v>0</v>
      </c>
      <c r="N351" s="1246"/>
    </row>
    <row r="352" spans="1:14">
      <c r="A352" s="236" t="e">
        <f>'Nom. Sic. Sem. 1'!#REF!</f>
        <v>#REF!</v>
      </c>
      <c r="B352" s="226" t="s">
        <v>262</v>
      </c>
      <c r="C352" s="226"/>
      <c r="D352" s="226"/>
      <c r="E352" s="1233" t="e">
        <f>'Nom. Sic. Sem. 1'!#REF!</f>
        <v>#REF!</v>
      </c>
      <c r="F352" s="1234"/>
      <c r="G352" s="234"/>
      <c r="H352" s="228"/>
      <c r="I352" s="236">
        <f>'Nom. Sic. Sem. 1'!X28</f>
        <v>0</v>
      </c>
      <c r="J352" s="226" t="s">
        <v>262</v>
      </c>
      <c r="K352" s="226"/>
      <c r="L352" s="226"/>
      <c r="M352" s="1233">
        <f>'Nom. Sic. Sem. 1'!Y28</f>
        <v>0</v>
      </c>
      <c r="N352" s="1234"/>
    </row>
    <row r="353" spans="1:14">
      <c r="A353" s="235" t="e">
        <f>'Nom. Sic. Sem. 1'!#REF!</f>
        <v>#REF!</v>
      </c>
      <c r="B353" s="226" t="s">
        <v>128</v>
      </c>
      <c r="C353" s="226"/>
      <c r="D353" s="226"/>
      <c r="E353" s="1233" t="e">
        <f>'Nom. Sic. Sem. 1'!#REF!</f>
        <v>#REF!</v>
      </c>
      <c r="F353" s="1234"/>
      <c r="G353" s="234"/>
      <c r="H353" s="228"/>
      <c r="I353" s="235">
        <f>'Nom. Sic. Sem. 1'!$AB$28</f>
        <v>2</v>
      </c>
      <c r="J353" s="226" t="s">
        <v>128</v>
      </c>
      <c r="K353" s="226"/>
      <c r="L353" s="226"/>
      <c r="M353" s="1233">
        <f>'Nom. Sic. Sem. 1'!$AC$28</f>
        <v>1200</v>
      </c>
      <c r="N353" s="1234"/>
    </row>
    <row r="354" spans="1:14">
      <c r="A354" s="235" t="e">
        <f>'Nom. Sic. Sem. 1'!#REF!</f>
        <v>#REF!</v>
      </c>
      <c r="B354" s="1230" t="str">
        <f>'Nom. Sic. Sem. 1'!$O$4</f>
        <v>PR / RM /F</v>
      </c>
      <c r="C354" s="1230"/>
      <c r="D354" s="1230"/>
      <c r="E354" s="1233" t="e">
        <f>'Nom. Sic. Sem. 1'!#REF!</f>
        <v>#REF!</v>
      </c>
      <c r="F354" s="1234"/>
      <c r="G354" s="234"/>
      <c r="H354" s="228"/>
      <c r="I354" s="235">
        <f>'Nom. Sic. Sem. 1'!$O$28</f>
        <v>2</v>
      </c>
      <c r="J354" s="1230" t="str">
        <f>'Nom. Sic. Sem. 1'!$O$4</f>
        <v>PR / RM /F</v>
      </c>
      <c r="K354" s="1230"/>
      <c r="L354" s="1230"/>
      <c r="M354" s="1233">
        <f>'Nom. Sic. Sem. 1'!$P$28</f>
        <v>1200</v>
      </c>
      <c r="N354" s="1234"/>
    </row>
    <row r="355" spans="1:14" ht="16.5" customHeight="1">
      <c r="A355" s="220"/>
      <c r="B355" s="1235" t="s">
        <v>10</v>
      </c>
      <c r="C355" s="1235"/>
      <c r="D355" s="226"/>
      <c r="E355" s="1238" t="e">
        <f>SUM(E346:F354)</f>
        <v>#REF!</v>
      </c>
      <c r="F355" s="1239"/>
      <c r="G355" s="219"/>
      <c r="H355" s="228"/>
      <c r="I355" s="220"/>
      <c r="J355" s="1235" t="s">
        <v>10</v>
      </c>
      <c r="K355" s="1235"/>
      <c r="L355" s="226"/>
      <c r="M355" s="1238">
        <f>SUM(M346:N354)</f>
        <v>4200</v>
      </c>
      <c r="N355" s="1239"/>
    </row>
    <row r="356" spans="1:14">
      <c r="A356" s="1240" t="s">
        <v>105</v>
      </c>
      <c r="B356" s="1224"/>
      <c r="C356" s="1224"/>
      <c r="D356" s="1224"/>
      <c r="E356" s="1224"/>
      <c r="F356" s="1225"/>
      <c r="G356" s="219"/>
      <c r="H356" s="228"/>
      <c r="I356" s="1240" t="s">
        <v>105</v>
      </c>
      <c r="J356" s="1224"/>
      <c r="K356" s="1224"/>
      <c r="L356" s="1224"/>
      <c r="M356" s="1224"/>
      <c r="N356" s="1225"/>
    </row>
    <row r="357" spans="1:14">
      <c r="A357" s="1229" t="s">
        <v>129</v>
      </c>
      <c r="B357" s="1230"/>
      <c r="C357" s="1230"/>
      <c r="D357" s="237" t="e">
        <f>'Nom. Sic. Sem. 1'!#REF!</f>
        <v>#REF!</v>
      </c>
      <c r="E357" s="226"/>
      <c r="F357" s="230"/>
      <c r="G357" s="231"/>
      <c r="H357" s="228"/>
      <c r="I357" s="1229" t="s">
        <v>129</v>
      </c>
      <c r="J357" s="1230"/>
      <c r="K357" s="1230"/>
      <c r="L357" s="237">
        <f>'Nom. Sic. Sem. 1'!$AG$28</f>
        <v>0</v>
      </c>
      <c r="M357" s="226"/>
      <c r="N357" s="230"/>
    </row>
    <row r="358" spans="1:14">
      <c r="A358" s="1229" t="s">
        <v>130</v>
      </c>
      <c r="B358" s="1230"/>
      <c r="C358" s="1230"/>
      <c r="D358" s="237" t="e">
        <f>'Nom. Sic. Sem. 1'!#REF!</f>
        <v>#REF!</v>
      </c>
      <c r="E358" s="237"/>
      <c r="F358" s="230"/>
      <c r="G358" s="231"/>
      <c r="H358" s="228"/>
      <c r="I358" s="1229" t="s">
        <v>130</v>
      </c>
      <c r="J358" s="1230"/>
      <c r="K358" s="1230"/>
      <c r="L358" s="237">
        <f>'Nom. Sic. Sem. 1'!$AE$28</f>
        <v>189</v>
      </c>
      <c r="M358" s="237"/>
      <c r="N358" s="230"/>
    </row>
    <row r="359" spans="1:14">
      <c r="A359" s="221" t="s">
        <v>131</v>
      </c>
      <c r="B359" s="222"/>
      <c r="C359" s="222"/>
      <c r="D359" s="237" t="e">
        <f>'Nom. Sic. Sem. 1'!#REF!</f>
        <v>#REF!</v>
      </c>
      <c r="E359" s="226"/>
      <c r="F359" s="230"/>
      <c r="G359" s="231"/>
      <c r="H359" s="228"/>
      <c r="I359" s="221" t="s">
        <v>131</v>
      </c>
      <c r="J359" s="222"/>
      <c r="K359" s="222"/>
      <c r="L359" s="237">
        <f>'Nom. Sic. Sem. 1'!$AF$28</f>
        <v>42</v>
      </c>
      <c r="M359" s="226"/>
      <c r="N359" s="230"/>
    </row>
    <row r="360" spans="1:14">
      <c r="A360" s="1229" t="s">
        <v>132</v>
      </c>
      <c r="B360" s="1230"/>
      <c r="C360" s="1230"/>
      <c r="D360" s="237" t="e">
        <f>'Nom. Sic. Sem. 1'!#REF!</f>
        <v>#REF!</v>
      </c>
      <c r="E360" s="226"/>
      <c r="F360" s="230"/>
      <c r="G360" s="231"/>
      <c r="H360" s="228"/>
      <c r="I360" s="1229" t="s">
        <v>132</v>
      </c>
      <c r="J360" s="1230"/>
      <c r="K360" s="1230"/>
      <c r="L360" s="237">
        <f>'Nom. Sic. Sem. 1'!$AH$28</f>
        <v>0</v>
      </c>
      <c r="M360" s="226"/>
      <c r="N360" s="230"/>
    </row>
    <row r="361" spans="1:14">
      <c r="A361" s="1229" t="s">
        <v>133</v>
      </c>
      <c r="B361" s="1230"/>
      <c r="C361" s="1230"/>
      <c r="D361" s="237" t="e">
        <f>'Nom. Sic. Sem. 1'!#REF!</f>
        <v>#REF!</v>
      </c>
      <c r="E361" s="226"/>
      <c r="F361" s="230"/>
      <c r="G361" s="231"/>
      <c r="H361" s="228"/>
      <c r="I361" s="1229" t="s">
        <v>133</v>
      </c>
      <c r="J361" s="1230"/>
      <c r="K361" s="1230"/>
      <c r="L361" s="237">
        <f>'Nom. Sic. Sem. 1'!$AI$28</f>
        <v>42</v>
      </c>
      <c r="M361" s="226"/>
      <c r="N361" s="230"/>
    </row>
    <row r="362" spans="1:14" ht="13.5" thickBot="1">
      <c r="A362" s="1241" t="s">
        <v>134</v>
      </c>
      <c r="B362" s="1224"/>
      <c r="C362" s="1224"/>
      <c r="D362" s="226"/>
      <c r="E362" s="1242" t="e">
        <f>SUM(D357:D361)</f>
        <v>#REF!</v>
      </c>
      <c r="F362" s="1225"/>
      <c r="G362" s="219"/>
      <c r="H362" s="228"/>
      <c r="I362" s="1241" t="s">
        <v>134</v>
      </c>
      <c r="J362" s="1224"/>
      <c r="K362" s="1224"/>
      <c r="L362" s="226"/>
      <c r="M362" s="1242">
        <f>SUM(L357:L361)</f>
        <v>273</v>
      </c>
      <c r="N362" s="1225"/>
    </row>
    <row r="363" spans="1:14" ht="20.25" customHeight="1" thickBot="1">
      <c r="A363" s="220"/>
      <c r="B363" s="1224" t="s">
        <v>104</v>
      </c>
      <c r="C363" s="1224"/>
      <c r="D363" s="1224"/>
      <c r="E363" s="1243" t="e">
        <f>(E355-E362)</f>
        <v>#REF!</v>
      </c>
      <c r="F363" s="1244"/>
      <c r="G363" s="219"/>
      <c r="H363" s="228"/>
      <c r="I363" s="220"/>
      <c r="J363" s="1224" t="s">
        <v>104</v>
      </c>
      <c r="K363" s="1224"/>
      <c r="L363" s="1224"/>
      <c r="M363" s="1243">
        <f>(M355-M362)</f>
        <v>3927</v>
      </c>
      <c r="N363" s="1244"/>
    </row>
    <row r="364" spans="1:14">
      <c r="A364" s="220"/>
      <c r="B364" s="226"/>
      <c r="C364" s="226"/>
      <c r="D364" s="226"/>
      <c r="E364" s="226"/>
      <c r="F364" s="230"/>
      <c r="G364" s="231"/>
      <c r="H364" s="228"/>
      <c r="I364" s="220"/>
      <c r="J364" s="226"/>
      <c r="K364" s="226"/>
      <c r="L364" s="226"/>
      <c r="M364" s="226"/>
      <c r="N364" s="230"/>
    </row>
    <row r="365" spans="1:14">
      <c r="A365" s="220"/>
      <c r="B365" s="226"/>
      <c r="C365" s="226"/>
      <c r="D365" s="226"/>
      <c r="E365" s="226"/>
      <c r="F365" s="230"/>
      <c r="G365" s="231"/>
      <c r="H365" s="228"/>
      <c r="I365" s="220"/>
      <c r="J365" s="226"/>
      <c r="K365" s="226"/>
      <c r="L365" s="226"/>
      <c r="M365" s="226"/>
      <c r="N365" s="230"/>
    </row>
    <row r="366" spans="1:14">
      <c r="A366" s="1236"/>
      <c r="B366" s="1237"/>
      <c r="C366" s="1237"/>
      <c r="D366" s="226" t="s">
        <v>135</v>
      </c>
      <c r="E366" s="226"/>
      <c r="F366" s="230"/>
      <c r="G366" s="231"/>
      <c r="H366" s="228"/>
      <c r="I366" s="1236"/>
      <c r="J366" s="1237"/>
      <c r="K366" s="1237"/>
      <c r="L366" s="226" t="s">
        <v>135</v>
      </c>
      <c r="M366" s="226"/>
      <c r="N366" s="230"/>
    </row>
    <row r="367" spans="1:14">
      <c r="A367" s="1222" t="s">
        <v>136</v>
      </c>
      <c r="B367" s="1223"/>
      <c r="C367" s="1223"/>
      <c r="D367" s="1224" t="s">
        <v>137</v>
      </c>
      <c r="E367" s="1224"/>
      <c r="F367" s="1225"/>
      <c r="G367" s="219"/>
      <c r="H367" s="228"/>
      <c r="I367" s="1222" t="s">
        <v>136</v>
      </c>
      <c r="J367" s="1223"/>
      <c r="K367" s="1223"/>
      <c r="L367" s="1224" t="s">
        <v>137</v>
      </c>
      <c r="M367" s="1224"/>
      <c r="N367" s="1225"/>
    </row>
    <row r="368" spans="1:14" ht="13.5" thickBot="1">
      <c r="A368" s="239"/>
      <c r="B368" s="240"/>
      <c r="C368" s="240"/>
      <c r="D368" s="240"/>
      <c r="E368" s="240"/>
      <c r="F368" s="241"/>
      <c r="G368" s="231"/>
      <c r="H368" s="228"/>
      <c r="I368" s="239"/>
      <c r="J368" s="240"/>
      <c r="K368" s="240"/>
      <c r="L368" s="240"/>
      <c r="M368" s="240"/>
      <c r="N368" s="241"/>
    </row>
    <row r="369" spans="1:14">
      <c r="A369" s="243"/>
      <c r="B369" s="226"/>
      <c r="C369" s="226"/>
      <c r="D369" s="226"/>
      <c r="E369" s="1242"/>
      <c r="F369" s="1242"/>
      <c r="G369" s="238"/>
      <c r="H369" s="226"/>
      <c r="I369" s="243"/>
      <c r="J369" s="226"/>
      <c r="K369" s="226"/>
      <c r="L369" s="226"/>
      <c r="M369" s="1242"/>
      <c r="N369" s="1242"/>
    </row>
    <row r="370" spans="1:14">
      <c r="A370" s="242"/>
      <c r="B370" s="226"/>
      <c r="C370" s="226"/>
      <c r="D370" s="226"/>
      <c r="E370" s="1242"/>
      <c r="F370" s="1242"/>
      <c r="G370" s="238"/>
      <c r="H370" s="226"/>
      <c r="I370" s="242"/>
      <c r="J370" s="226"/>
      <c r="K370" s="226"/>
      <c r="L370" s="226"/>
      <c r="M370" s="1242"/>
      <c r="N370" s="1242"/>
    </row>
    <row r="371" spans="1:14">
      <c r="A371" s="242"/>
      <c r="B371" s="1230"/>
      <c r="C371" s="1230"/>
      <c r="D371" s="1230"/>
      <c r="E371" s="1242"/>
      <c r="F371" s="1242"/>
      <c r="G371" s="238"/>
      <c r="H371" s="226"/>
      <c r="I371" s="242"/>
      <c r="J371" s="1230"/>
      <c r="K371" s="1230"/>
      <c r="L371" s="1230"/>
      <c r="M371" s="1242"/>
      <c r="N371" s="1242"/>
    </row>
    <row r="372" spans="1:14" ht="13.5" thickBot="1">
      <c r="A372" s="226"/>
      <c r="B372" s="1235"/>
      <c r="C372" s="1235"/>
      <c r="D372" s="226"/>
      <c r="E372" s="1242"/>
      <c r="F372" s="1224"/>
      <c r="G372" s="225"/>
      <c r="H372" s="226"/>
      <c r="I372" s="226"/>
      <c r="J372" s="1235"/>
      <c r="K372" s="1235"/>
      <c r="L372" s="226"/>
      <c r="M372" s="1242"/>
      <c r="N372" s="1224"/>
    </row>
    <row r="373" spans="1:14" ht="19.5" customHeight="1">
      <c r="A373" s="1226" t="s">
        <v>138</v>
      </c>
      <c r="B373" s="1227"/>
      <c r="C373" s="1227"/>
      <c r="D373" s="1227"/>
      <c r="E373" s="1227"/>
      <c r="F373" s="1228"/>
      <c r="G373" s="219"/>
      <c r="H373" s="228"/>
      <c r="I373" s="1226" t="s">
        <v>138</v>
      </c>
      <c r="J373" s="1227"/>
      <c r="K373" s="1227"/>
      <c r="L373" s="1227"/>
      <c r="M373" s="1227"/>
      <c r="N373" s="1228"/>
    </row>
    <row r="374" spans="1:14">
      <c r="A374" s="220"/>
      <c r="B374" s="226"/>
      <c r="C374" s="226"/>
      <c r="D374" s="229"/>
      <c r="E374" s="226"/>
      <c r="F374" s="230"/>
      <c r="G374" s="231"/>
      <c r="H374" s="228"/>
      <c r="I374" s="220"/>
      <c r="J374" s="226"/>
      <c r="K374" s="226"/>
      <c r="L374" s="229"/>
      <c r="M374" s="226"/>
      <c r="N374" s="230"/>
    </row>
    <row r="375" spans="1:14">
      <c r="A375" s="220" t="s">
        <v>120</v>
      </c>
      <c r="B375" s="232">
        <f>'Nom. Sic. Sem. 1'!$C$4</f>
        <v>43528</v>
      </c>
      <c r="C375" s="226" t="s">
        <v>16</v>
      </c>
      <c r="D375" s="232">
        <f>'Nom. Sic. Sem. 1'!$G$4</f>
        <v>43534</v>
      </c>
      <c r="E375" s="226" t="s">
        <v>121</v>
      </c>
      <c r="F375" s="230">
        <f>'Nom. Sic. Sem. 1'!$J$4</f>
        <v>2019</v>
      </c>
      <c r="G375" s="231"/>
      <c r="H375" s="228"/>
      <c r="I375" s="220" t="s">
        <v>120</v>
      </c>
      <c r="J375" s="232">
        <f>'Nom. Sic. Sem. 1'!$C$4</f>
        <v>43528</v>
      </c>
      <c r="K375" s="226" t="s">
        <v>16</v>
      </c>
      <c r="L375" s="232">
        <f>'Nom. Sic. Sem. 1'!$G$4</f>
        <v>43534</v>
      </c>
      <c r="M375" s="226" t="s">
        <v>121</v>
      </c>
      <c r="N375" s="230">
        <f>'Nom. Sic. Sem. 1'!$J$4</f>
        <v>2019</v>
      </c>
    </row>
    <row r="376" spans="1:14">
      <c r="A376" s="1229" t="s">
        <v>122</v>
      </c>
      <c r="B376" s="1230"/>
      <c r="C376" s="1231" t="str">
        <f>'Nom. Sic. Sem. 1'!$B$29</f>
        <v>Ángel Alberto Torrealba</v>
      </c>
      <c r="D376" s="1231"/>
      <c r="E376" s="1231"/>
      <c r="F376" s="1232"/>
      <c r="G376" s="223"/>
      <c r="H376" s="228"/>
      <c r="I376" s="1229" t="s">
        <v>122</v>
      </c>
      <c r="J376" s="1230"/>
      <c r="K376" s="1231" t="e">
        <f>'Nom. Sic. Sem. 1'!#REF!</f>
        <v>#REF!</v>
      </c>
      <c r="L376" s="1231"/>
      <c r="M376" s="1231"/>
      <c r="N376" s="1232"/>
    </row>
    <row r="377" spans="1:14">
      <c r="A377" s="221"/>
      <c r="B377" s="222"/>
      <c r="C377" s="227"/>
      <c r="D377" s="227"/>
      <c r="E377" s="227"/>
      <c r="F377" s="233"/>
      <c r="G377" s="223"/>
      <c r="H377" s="228"/>
      <c r="I377" s="221"/>
      <c r="J377" s="222"/>
      <c r="K377" s="227"/>
      <c r="L377" s="227"/>
      <c r="M377" s="227"/>
      <c r="N377" s="233"/>
    </row>
    <row r="378" spans="1:14">
      <c r="A378" s="224">
        <f>'Nom. Sic. Sem. 1'!$L$29</f>
        <v>0</v>
      </c>
      <c r="B378" s="226" t="s">
        <v>123</v>
      </c>
      <c r="C378" s="226"/>
      <c r="D378" s="226"/>
      <c r="E378" s="1233">
        <f>'Nom. Sic. Sem. 1'!$M$29</f>
        <v>0</v>
      </c>
      <c r="F378" s="1234"/>
      <c r="G378" s="234"/>
      <c r="H378" s="228"/>
      <c r="I378" s="224" t="e">
        <f>'Nom. Sic. Sem. 1'!#REF!</f>
        <v>#REF!</v>
      </c>
      <c r="J378" s="226" t="s">
        <v>123</v>
      </c>
      <c r="K378" s="226"/>
      <c r="L378" s="226"/>
      <c r="M378" s="1233" t="e">
        <f>'Nom. Sic. Sem. 1'!#REF!</f>
        <v>#REF!</v>
      </c>
      <c r="N378" s="1234"/>
    </row>
    <row r="379" spans="1:14">
      <c r="A379" s="224"/>
      <c r="B379" s="226"/>
      <c r="C379" s="226"/>
      <c r="D379" s="226"/>
      <c r="E379" s="1233">
        <v>0</v>
      </c>
      <c r="F379" s="1234"/>
      <c r="G379" s="234"/>
      <c r="H379" s="228"/>
      <c r="I379" s="224"/>
      <c r="J379" s="226"/>
      <c r="K379" s="226"/>
      <c r="L379" s="226"/>
      <c r="M379" s="1233">
        <v>0</v>
      </c>
      <c r="N379" s="1234"/>
    </row>
    <row r="380" spans="1:14">
      <c r="A380" s="224"/>
      <c r="B380" s="226" t="s">
        <v>124</v>
      </c>
      <c r="C380" s="226"/>
      <c r="D380" s="226"/>
      <c r="E380" s="1233">
        <f>'Nom. Sic. Sem. 1'!$N$29</f>
        <v>0</v>
      </c>
      <c r="F380" s="1234"/>
      <c r="G380" s="234"/>
      <c r="H380" s="228"/>
      <c r="I380" s="224"/>
      <c r="J380" s="226" t="s">
        <v>124</v>
      </c>
      <c r="K380" s="226"/>
      <c r="L380" s="226"/>
      <c r="M380" s="1233" t="e">
        <f>'Nom. Sic. Sem. 1'!#REF!</f>
        <v>#REF!</v>
      </c>
      <c r="N380" s="1234"/>
    </row>
    <row r="381" spans="1:14">
      <c r="A381" s="235">
        <v>0</v>
      </c>
      <c r="B381" s="226" t="s">
        <v>125</v>
      </c>
      <c r="C381" s="226"/>
      <c r="D381" s="226"/>
      <c r="E381" s="1233">
        <v>0</v>
      </c>
      <c r="F381" s="1234"/>
      <c r="G381" s="234"/>
      <c r="H381" s="228"/>
      <c r="I381" s="235">
        <v>0</v>
      </c>
      <c r="J381" s="226" t="s">
        <v>125</v>
      </c>
      <c r="K381" s="226"/>
      <c r="L381" s="226"/>
      <c r="M381" s="1233">
        <v>0</v>
      </c>
      <c r="N381" s="1234"/>
    </row>
    <row r="382" spans="1:14">
      <c r="A382" s="235">
        <v>0</v>
      </c>
      <c r="B382" s="226" t="s">
        <v>126</v>
      </c>
      <c r="C382" s="226"/>
      <c r="D382" s="226"/>
      <c r="E382" s="1233">
        <v>0</v>
      </c>
      <c r="F382" s="1234"/>
      <c r="G382" s="234"/>
      <c r="H382" s="228"/>
      <c r="I382" s="235">
        <v>0</v>
      </c>
      <c r="J382" s="226" t="s">
        <v>126</v>
      </c>
      <c r="K382" s="226"/>
      <c r="L382" s="226"/>
      <c r="M382" s="1233">
        <v>0</v>
      </c>
      <c r="N382" s="1234"/>
    </row>
    <row r="383" spans="1:14">
      <c r="A383" s="235">
        <f>'Nom. Sic. Sem. 1'!V29</f>
        <v>0</v>
      </c>
      <c r="B383" s="226" t="s">
        <v>261</v>
      </c>
      <c r="C383" s="226"/>
      <c r="D383" s="226"/>
      <c r="E383" s="1238">
        <f>'Nom. Sic. Sem. 1'!W29</f>
        <v>0</v>
      </c>
      <c r="F383" s="1246"/>
      <c r="G383" s="234"/>
      <c r="H383" s="228"/>
      <c r="I383" s="235" t="e">
        <f>'Nom. Sic. Sem. 1'!#REF!</f>
        <v>#REF!</v>
      </c>
      <c r="J383" s="226" t="s">
        <v>261</v>
      </c>
      <c r="K383" s="226"/>
      <c r="L383" s="226"/>
      <c r="M383" s="1238" t="e">
        <f>'Nom. Sic. Sem. 1'!#REF!</f>
        <v>#REF!</v>
      </c>
      <c r="N383" s="1246"/>
    </row>
    <row r="384" spans="1:14">
      <c r="A384" s="236">
        <f>'Nom. Sic. Sem. 1'!X29</f>
        <v>0</v>
      </c>
      <c r="B384" s="226" t="s">
        <v>262</v>
      </c>
      <c r="C384" s="226"/>
      <c r="D384" s="226"/>
      <c r="E384" s="1233">
        <f>'Nom. Sic. Sem. 1'!Y29</f>
        <v>0</v>
      </c>
      <c r="F384" s="1234"/>
      <c r="G384" s="234"/>
      <c r="H384" s="228"/>
      <c r="I384" s="236" t="e">
        <f>'Nom. Sic. Sem. 1'!#REF!</f>
        <v>#REF!</v>
      </c>
      <c r="J384" s="226" t="s">
        <v>262</v>
      </c>
      <c r="K384" s="226"/>
      <c r="L384" s="226"/>
      <c r="M384" s="1233" t="e">
        <f>'Nom. Sic. Sem. 1'!#REF!</f>
        <v>#REF!</v>
      </c>
      <c r="N384" s="1234"/>
    </row>
    <row r="385" spans="1:14">
      <c r="A385" s="235">
        <f>'Nom. Sic. Sem. 1'!$AB$29</f>
        <v>0</v>
      </c>
      <c r="B385" s="226" t="s">
        <v>128</v>
      </c>
      <c r="C385" s="226"/>
      <c r="D385" s="226"/>
      <c r="E385" s="1233">
        <f>'Nom. Sic. Sem. 1'!$AC$29</f>
        <v>0</v>
      </c>
      <c r="F385" s="1234"/>
      <c r="G385" s="234"/>
      <c r="H385" s="228"/>
      <c r="I385" s="235" t="e">
        <f>'Nom. Sic. Sem. 1'!#REF!</f>
        <v>#REF!</v>
      </c>
      <c r="J385" s="226" t="s">
        <v>128</v>
      </c>
      <c r="K385" s="226"/>
      <c r="L385" s="226"/>
      <c r="M385" s="1233" t="e">
        <f>'Nom. Sic. Sem. 1'!#REF!</f>
        <v>#REF!</v>
      </c>
      <c r="N385" s="1234"/>
    </row>
    <row r="386" spans="1:14">
      <c r="A386" s="235">
        <f>'Nom. Sic. Sem. 1'!$O$29</f>
        <v>7</v>
      </c>
      <c r="B386" s="1230" t="str">
        <f>'Nom. Sic. Sem. 1'!$O$4</f>
        <v>PR / RM /F</v>
      </c>
      <c r="C386" s="1230"/>
      <c r="D386" s="1230"/>
      <c r="E386" s="1233">
        <f>'Nom. Sic. Sem. 1'!$P$29</f>
        <v>4200</v>
      </c>
      <c r="F386" s="1234"/>
      <c r="G386" s="234"/>
      <c r="H386" s="228"/>
      <c r="I386" s="235" t="e">
        <f>'Nom. Sic. Sem. 1'!#REF!</f>
        <v>#REF!</v>
      </c>
      <c r="J386" s="1230" t="str">
        <f>'Nom. Sic. Sem. 1'!$O$4</f>
        <v>PR / RM /F</v>
      </c>
      <c r="K386" s="1230"/>
      <c r="L386" s="1230"/>
      <c r="M386" s="1233" t="e">
        <f>'Nom. Sic. Sem. 1'!#REF!</f>
        <v>#REF!</v>
      </c>
      <c r="N386" s="1234"/>
    </row>
    <row r="387" spans="1:14" ht="16.5" customHeight="1">
      <c r="A387" s="220"/>
      <c r="B387" s="1235" t="s">
        <v>10</v>
      </c>
      <c r="C387" s="1235"/>
      <c r="D387" s="226"/>
      <c r="E387" s="1238">
        <f>SUM(E378:F386)</f>
        <v>4200</v>
      </c>
      <c r="F387" s="1239"/>
      <c r="G387" s="219"/>
      <c r="H387" s="228"/>
      <c r="I387" s="220"/>
      <c r="J387" s="1235" t="s">
        <v>10</v>
      </c>
      <c r="K387" s="1235"/>
      <c r="L387" s="226"/>
      <c r="M387" s="1238" t="e">
        <f>SUM(M378:N386)</f>
        <v>#REF!</v>
      </c>
      <c r="N387" s="1239"/>
    </row>
    <row r="388" spans="1:14">
      <c r="A388" s="1240" t="s">
        <v>105</v>
      </c>
      <c r="B388" s="1224"/>
      <c r="C388" s="1224"/>
      <c r="D388" s="1224"/>
      <c r="E388" s="1224"/>
      <c r="F388" s="1225"/>
      <c r="G388" s="219"/>
      <c r="H388" s="228"/>
      <c r="I388" s="1240" t="s">
        <v>105</v>
      </c>
      <c r="J388" s="1224"/>
      <c r="K388" s="1224"/>
      <c r="L388" s="1224"/>
      <c r="M388" s="1224"/>
      <c r="N388" s="1225"/>
    </row>
    <row r="389" spans="1:14">
      <c r="A389" s="1229" t="s">
        <v>129</v>
      </c>
      <c r="B389" s="1230"/>
      <c r="C389" s="1230"/>
      <c r="D389" s="237">
        <f>'Nom. Sic. Sem. 1'!$AG$29</f>
        <v>0</v>
      </c>
      <c r="E389" s="226"/>
      <c r="F389" s="230"/>
      <c r="G389" s="231"/>
      <c r="H389" s="228"/>
      <c r="I389" s="1229" t="s">
        <v>129</v>
      </c>
      <c r="J389" s="1230"/>
      <c r="K389" s="1230"/>
      <c r="L389" s="237" t="e">
        <f>'Nom. Sic. Sem. 1'!#REF!</f>
        <v>#REF!</v>
      </c>
      <c r="M389" s="226"/>
      <c r="N389" s="230"/>
    </row>
    <row r="390" spans="1:14">
      <c r="A390" s="1229" t="s">
        <v>130</v>
      </c>
      <c r="B390" s="1230"/>
      <c r="C390" s="1230"/>
      <c r="D390" s="237">
        <f>'Nom. Sic. Sem. 1'!$AE$29</f>
        <v>189</v>
      </c>
      <c r="E390" s="237"/>
      <c r="F390" s="230"/>
      <c r="G390" s="231"/>
      <c r="H390" s="228"/>
      <c r="I390" s="1229" t="s">
        <v>130</v>
      </c>
      <c r="J390" s="1230"/>
      <c r="K390" s="1230"/>
      <c r="L390" s="237" t="e">
        <f>'Nom. Sic. Sem. 1'!#REF!</f>
        <v>#REF!</v>
      </c>
      <c r="M390" s="237"/>
      <c r="N390" s="230"/>
    </row>
    <row r="391" spans="1:14">
      <c r="A391" s="221" t="s">
        <v>131</v>
      </c>
      <c r="B391" s="222"/>
      <c r="C391" s="222"/>
      <c r="D391" s="237">
        <f>'Nom. Sic. Sem. 1'!$AF$29</f>
        <v>42</v>
      </c>
      <c r="E391" s="226"/>
      <c r="F391" s="230"/>
      <c r="G391" s="231"/>
      <c r="H391" s="228"/>
      <c r="I391" s="221" t="s">
        <v>131</v>
      </c>
      <c r="J391" s="222"/>
      <c r="K391" s="222"/>
      <c r="L391" s="237" t="e">
        <f>'Nom. Sic. Sem. 1'!#REF!</f>
        <v>#REF!</v>
      </c>
      <c r="M391" s="226"/>
      <c r="N391" s="230"/>
    </row>
    <row r="392" spans="1:14">
      <c r="A392" s="1229" t="s">
        <v>132</v>
      </c>
      <c r="B392" s="1230"/>
      <c r="C392" s="1230"/>
      <c r="D392" s="237">
        <f>'Nom. Sic. Sem. 1'!$AH$29</f>
        <v>0</v>
      </c>
      <c r="E392" s="226"/>
      <c r="F392" s="230"/>
      <c r="G392" s="231"/>
      <c r="H392" s="228"/>
      <c r="I392" s="1229" t="s">
        <v>132</v>
      </c>
      <c r="J392" s="1230"/>
      <c r="K392" s="1230"/>
      <c r="L392" s="237" t="e">
        <f>'Nom. Sic. Sem. 1'!#REF!</f>
        <v>#REF!</v>
      </c>
      <c r="M392" s="226"/>
      <c r="N392" s="230"/>
    </row>
    <row r="393" spans="1:14">
      <c r="A393" s="1229" t="s">
        <v>133</v>
      </c>
      <c r="B393" s="1230"/>
      <c r="C393" s="1230"/>
      <c r="D393" s="237">
        <f>'Nom. Sic. Sem. 1'!$AI$29</f>
        <v>42</v>
      </c>
      <c r="E393" s="226"/>
      <c r="F393" s="230"/>
      <c r="G393" s="231"/>
      <c r="H393" s="228"/>
      <c r="I393" s="1229" t="s">
        <v>133</v>
      </c>
      <c r="J393" s="1230"/>
      <c r="K393" s="1230"/>
      <c r="L393" s="237" t="e">
        <f>'Nom. Sic. Sem. 1'!#REF!</f>
        <v>#REF!</v>
      </c>
      <c r="M393" s="226"/>
      <c r="N393" s="230"/>
    </row>
    <row r="394" spans="1:14" ht="13.5" thickBot="1">
      <c r="A394" s="1241" t="s">
        <v>134</v>
      </c>
      <c r="B394" s="1224"/>
      <c r="C394" s="1224"/>
      <c r="D394" s="226"/>
      <c r="E394" s="1242">
        <f>SUM(D389:D393)</f>
        <v>273</v>
      </c>
      <c r="F394" s="1225"/>
      <c r="G394" s="219"/>
      <c r="H394" s="228"/>
      <c r="I394" s="1241" t="s">
        <v>134</v>
      </c>
      <c r="J394" s="1224"/>
      <c r="K394" s="1224"/>
      <c r="L394" s="226"/>
      <c r="M394" s="1242" t="e">
        <f>SUM(L389:L393)</f>
        <v>#REF!</v>
      </c>
      <c r="N394" s="1225"/>
    </row>
    <row r="395" spans="1:14" ht="20.25" customHeight="1" thickBot="1">
      <c r="A395" s="220"/>
      <c r="B395" s="1224" t="s">
        <v>104</v>
      </c>
      <c r="C395" s="1224"/>
      <c r="D395" s="1224"/>
      <c r="E395" s="1243">
        <f>(E387-E394)</f>
        <v>3927</v>
      </c>
      <c r="F395" s="1244"/>
      <c r="G395" s="219"/>
      <c r="H395" s="228"/>
      <c r="I395" s="220"/>
      <c r="J395" s="1224" t="s">
        <v>104</v>
      </c>
      <c r="K395" s="1224"/>
      <c r="L395" s="1224"/>
      <c r="M395" s="1243" t="e">
        <f>(M387-M394)</f>
        <v>#REF!</v>
      </c>
      <c r="N395" s="1244"/>
    </row>
    <row r="396" spans="1:14">
      <c r="A396" s="220"/>
      <c r="B396" s="226"/>
      <c r="C396" s="226"/>
      <c r="D396" s="226"/>
      <c r="E396" s="226"/>
      <c r="F396" s="230"/>
      <c r="G396" s="231"/>
      <c r="H396" s="228"/>
      <c r="I396" s="220"/>
      <c r="J396" s="226"/>
      <c r="K396" s="226"/>
      <c r="L396" s="226"/>
      <c r="M396" s="226"/>
      <c r="N396" s="230"/>
    </row>
    <row r="397" spans="1:14">
      <c r="A397" s="220"/>
      <c r="B397" s="226"/>
      <c r="C397" s="226"/>
      <c r="D397" s="226"/>
      <c r="E397" s="226"/>
      <c r="F397" s="230"/>
      <c r="G397" s="231"/>
      <c r="H397" s="228"/>
      <c r="I397" s="220"/>
      <c r="J397" s="226"/>
      <c r="K397" s="226"/>
      <c r="L397" s="226"/>
      <c r="M397" s="226"/>
      <c r="N397" s="230"/>
    </row>
    <row r="398" spans="1:14">
      <c r="A398" s="1236"/>
      <c r="B398" s="1237"/>
      <c r="C398" s="1237"/>
      <c r="D398" s="226" t="s">
        <v>135</v>
      </c>
      <c r="E398" s="226"/>
      <c r="F398" s="230"/>
      <c r="G398" s="231"/>
      <c r="H398" s="228"/>
      <c r="I398" s="1236"/>
      <c r="J398" s="1237"/>
      <c r="K398" s="1237"/>
      <c r="L398" s="226" t="s">
        <v>135</v>
      </c>
      <c r="M398" s="226"/>
      <c r="N398" s="230"/>
    </row>
    <row r="399" spans="1:14">
      <c r="A399" s="1222" t="s">
        <v>136</v>
      </c>
      <c r="B399" s="1223"/>
      <c r="C399" s="1223"/>
      <c r="D399" s="1224" t="s">
        <v>137</v>
      </c>
      <c r="E399" s="1224"/>
      <c r="F399" s="1225"/>
      <c r="G399" s="219"/>
      <c r="H399" s="228"/>
      <c r="I399" s="1222" t="s">
        <v>136</v>
      </c>
      <c r="J399" s="1223"/>
      <c r="K399" s="1223"/>
      <c r="L399" s="1224" t="s">
        <v>137</v>
      </c>
      <c r="M399" s="1224"/>
      <c r="N399" s="1225"/>
    </row>
    <row r="400" spans="1:14" ht="13.5" thickBot="1">
      <c r="A400" s="239"/>
      <c r="B400" s="240"/>
      <c r="C400" s="240"/>
      <c r="D400" s="240"/>
      <c r="E400" s="240"/>
      <c r="F400" s="241"/>
      <c r="G400" s="231"/>
      <c r="H400" s="228"/>
      <c r="I400" s="239"/>
      <c r="J400" s="240"/>
      <c r="K400" s="240"/>
      <c r="L400" s="240"/>
      <c r="M400" s="240"/>
      <c r="N400" s="241"/>
    </row>
    <row r="401" spans="1:14">
      <c r="A401" s="226"/>
      <c r="B401" s="226"/>
      <c r="C401" s="226"/>
      <c r="D401" s="226"/>
      <c r="E401" s="226"/>
      <c r="F401" s="226"/>
      <c r="G401" s="231"/>
      <c r="H401" s="226"/>
      <c r="I401" s="226"/>
      <c r="J401" s="226"/>
      <c r="K401" s="226"/>
      <c r="L401" s="226"/>
      <c r="M401" s="226"/>
      <c r="N401" s="226"/>
    </row>
    <row r="402" spans="1:14">
      <c r="A402" s="1230"/>
      <c r="B402" s="1230"/>
      <c r="C402" s="1247"/>
      <c r="D402" s="1247"/>
      <c r="E402" s="1247"/>
      <c r="F402" s="1247"/>
      <c r="G402" s="227"/>
      <c r="H402" s="226"/>
      <c r="I402" s="1230"/>
      <c r="J402" s="1230"/>
      <c r="K402" s="1247"/>
      <c r="L402" s="1247"/>
      <c r="M402" s="1247"/>
      <c r="N402" s="1247"/>
    </row>
    <row r="403" spans="1:14" ht="13.5" thickBot="1">
      <c r="A403" s="222"/>
      <c r="B403" s="222"/>
      <c r="C403" s="227"/>
      <c r="D403" s="227"/>
      <c r="E403" s="227"/>
      <c r="F403" s="227"/>
      <c r="G403" s="227"/>
      <c r="H403" s="226"/>
      <c r="I403" s="222"/>
      <c r="J403" s="222"/>
      <c r="K403" s="227"/>
      <c r="L403" s="227"/>
      <c r="M403" s="227"/>
      <c r="N403" s="227"/>
    </row>
    <row r="404" spans="1:14" ht="19.5" customHeight="1">
      <c r="A404" s="1226" t="s">
        <v>138</v>
      </c>
      <c r="B404" s="1227"/>
      <c r="C404" s="1227"/>
      <c r="D404" s="1227"/>
      <c r="E404" s="1227"/>
      <c r="F404" s="1228"/>
      <c r="G404" s="219"/>
      <c r="H404" s="228"/>
      <c r="I404" s="1226" t="s">
        <v>138</v>
      </c>
      <c r="J404" s="1227"/>
      <c r="K404" s="1227"/>
      <c r="L404" s="1227"/>
      <c r="M404" s="1227"/>
      <c r="N404" s="1228"/>
    </row>
    <row r="405" spans="1:14">
      <c r="A405" s="220"/>
      <c r="B405" s="226"/>
      <c r="C405" s="226"/>
      <c r="D405" s="229"/>
      <c r="E405" s="226"/>
      <c r="F405" s="230"/>
      <c r="G405" s="231"/>
      <c r="H405" s="228"/>
      <c r="I405" s="220"/>
      <c r="J405" s="226"/>
      <c r="K405" s="226"/>
      <c r="L405" s="229"/>
      <c r="M405" s="226"/>
      <c r="N405" s="230"/>
    </row>
    <row r="406" spans="1:14">
      <c r="A406" s="220" t="s">
        <v>120</v>
      </c>
      <c r="B406" s="232">
        <f>'Nom. Sic. Sem. 1'!$C$4</f>
        <v>43528</v>
      </c>
      <c r="C406" s="226" t="s">
        <v>16</v>
      </c>
      <c r="D406" s="232">
        <f>'Nom. Sic. Sem. 1'!$G$4</f>
        <v>43534</v>
      </c>
      <c r="E406" s="226" t="s">
        <v>121</v>
      </c>
      <c r="F406" s="230">
        <f>'Nom. Sic. Sem. 1'!$J$4</f>
        <v>2019</v>
      </c>
      <c r="G406" s="231"/>
      <c r="H406" s="228"/>
      <c r="I406" s="220" t="s">
        <v>120</v>
      </c>
      <c r="J406" s="232">
        <f>'Nom. Sic. Sem. 1'!$C$4</f>
        <v>43528</v>
      </c>
      <c r="K406" s="226" t="s">
        <v>16</v>
      </c>
      <c r="L406" s="232">
        <f>'Nom. Sic. Sem. 1'!$G$4</f>
        <v>43534</v>
      </c>
      <c r="M406" s="226" t="s">
        <v>121</v>
      </c>
      <c r="N406" s="230">
        <f>'Nom. Sic. Sem. 1'!$J$4</f>
        <v>2019</v>
      </c>
    </row>
    <row r="407" spans="1:14">
      <c r="A407" s="1229" t="s">
        <v>122</v>
      </c>
      <c r="B407" s="1230"/>
      <c r="C407" s="1231" t="str">
        <f>'Nom. Sic. Sem. 1'!$B$30</f>
        <v>Edixon Escalona</v>
      </c>
      <c r="D407" s="1231"/>
      <c r="E407" s="1231"/>
      <c r="F407" s="1232"/>
      <c r="G407" s="223"/>
      <c r="H407" s="228"/>
      <c r="I407" s="1229" t="s">
        <v>122</v>
      </c>
      <c r="J407" s="1230"/>
      <c r="K407" s="1231" t="e">
        <f>'Nom. Sic. Sem. 1'!#REF!</f>
        <v>#REF!</v>
      </c>
      <c r="L407" s="1231"/>
      <c r="M407" s="1231"/>
      <c r="N407" s="1232"/>
    </row>
    <row r="408" spans="1:14">
      <c r="A408" s="221"/>
      <c r="B408" s="222"/>
      <c r="C408" s="227"/>
      <c r="D408" s="227"/>
      <c r="E408" s="227"/>
      <c r="F408" s="233"/>
      <c r="G408" s="223"/>
      <c r="H408" s="228"/>
      <c r="I408" s="221"/>
      <c r="J408" s="222"/>
      <c r="K408" s="227"/>
      <c r="L408" s="227"/>
      <c r="M408" s="227"/>
      <c r="N408" s="233"/>
    </row>
    <row r="409" spans="1:14">
      <c r="A409" s="224">
        <f>'Nom. Sic. Sem. 1'!$L$30</f>
        <v>5</v>
      </c>
      <c r="B409" s="226" t="s">
        <v>123</v>
      </c>
      <c r="C409" s="226"/>
      <c r="D409" s="226"/>
      <c r="E409" s="1233">
        <f>'Nom. Sic. Sem. 1'!$M$30</f>
        <v>3000</v>
      </c>
      <c r="F409" s="1234"/>
      <c r="G409" s="234"/>
      <c r="H409" s="228"/>
      <c r="I409" s="224" t="e">
        <f>'Nom. Sic. Sem. 1'!#REF!</f>
        <v>#REF!</v>
      </c>
      <c r="J409" s="226" t="s">
        <v>123</v>
      </c>
      <c r="K409" s="226"/>
      <c r="L409" s="226"/>
      <c r="M409" s="1233" t="e">
        <f>'Nom. Sic. Sem. 1'!#REF!</f>
        <v>#REF!</v>
      </c>
      <c r="N409" s="1234"/>
    </row>
    <row r="410" spans="1:14">
      <c r="A410" s="224"/>
      <c r="B410" s="226"/>
      <c r="C410" s="226"/>
      <c r="D410" s="226"/>
      <c r="E410" s="1233">
        <v>0</v>
      </c>
      <c r="F410" s="1234"/>
      <c r="G410" s="234"/>
      <c r="H410" s="228"/>
      <c r="I410" s="224"/>
      <c r="J410" s="226"/>
      <c r="K410" s="226"/>
      <c r="L410" s="226"/>
      <c r="M410" s="1233">
        <v>0</v>
      </c>
      <c r="N410" s="1234"/>
    </row>
    <row r="411" spans="1:14">
      <c r="A411" s="224"/>
      <c r="B411" s="226" t="s">
        <v>124</v>
      </c>
      <c r="C411" s="226"/>
      <c r="D411" s="226"/>
      <c r="E411" s="1233">
        <f>'Nom. Sic. Sem. 1'!$N$30</f>
        <v>0</v>
      </c>
      <c r="F411" s="1234"/>
      <c r="G411" s="234"/>
      <c r="H411" s="228"/>
      <c r="I411" s="224"/>
      <c r="J411" s="226" t="s">
        <v>124</v>
      </c>
      <c r="K411" s="226"/>
      <c r="L411" s="226"/>
      <c r="M411" s="1233" t="e">
        <f>'Nom. Sic. Sem. 1'!#REF!</f>
        <v>#REF!</v>
      </c>
      <c r="N411" s="1234"/>
    </row>
    <row r="412" spans="1:14">
      <c r="A412" s="235">
        <v>0</v>
      </c>
      <c r="B412" s="226" t="s">
        <v>125</v>
      </c>
      <c r="C412" s="226"/>
      <c r="D412" s="226"/>
      <c r="E412" s="1233">
        <v>0</v>
      </c>
      <c r="F412" s="1234"/>
      <c r="G412" s="234"/>
      <c r="H412" s="228"/>
      <c r="I412" s="235">
        <v>0</v>
      </c>
      <c r="J412" s="226" t="s">
        <v>125</v>
      </c>
      <c r="K412" s="226"/>
      <c r="L412" s="226"/>
      <c r="M412" s="1233">
        <v>0</v>
      </c>
      <c r="N412" s="1234"/>
    </row>
    <row r="413" spans="1:14">
      <c r="A413" s="235">
        <v>0</v>
      </c>
      <c r="B413" s="226" t="s">
        <v>126</v>
      </c>
      <c r="C413" s="226"/>
      <c r="D413" s="226"/>
      <c r="E413" s="1233">
        <v>0</v>
      </c>
      <c r="F413" s="1234"/>
      <c r="G413" s="234"/>
      <c r="H413" s="228"/>
      <c r="I413" s="235">
        <v>0</v>
      </c>
      <c r="J413" s="226" t="s">
        <v>126</v>
      </c>
      <c r="K413" s="226"/>
      <c r="L413" s="226"/>
      <c r="M413" s="1233">
        <v>0</v>
      </c>
      <c r="N413" s="1234"/>
    </row>
    <row r="414" spans="1:14">
      <c r="A414" s="235">
        <f>'Nom. Sic. Sem. 1'!V30</f>
        <v>0</v>
      </c>
      <c r="B414" s="226" t="s">
        <v>261</v>
      </c>
      <c r="C414" s="226"/>
      <c r="D414" s="226"/>
      <c r="E414" s="1238">
        <f>'Nom. Sic. Sem. 1'!W30</f>
        <v>0</v>
      </c>
      <c r="F414" s="1246"/>
      <c r="G414" s="234"/>
      <c r="H414" s="228"/>
      <c r="I414" s="235" t="e">
        <f>'Nom. Sic. Sem. 1'!#REF!</f>
        <v>#REF!</v>
      </c>
      <c r="J414" s="226" t="s">
        <v>261</v>
      </c>
      <c r="K414" s="226"/>
      <c r="L414" s="226"/>
      <c r="M414" s="1238" t="e">
        <f>'Nom. Sic. Sem. 1'!#REF!</f>
        <v>#REF!</v>
      </c>
      <c r="N414" s="1246"/>
    </row>
    <row r="415" spans="1:14">
      <c r="A415" s="236">
        <f>'Nom. Sic. Sem. 1'!X30</f>
        <v>1</v>
      </c>
      <c r="B415" s="226" t="s">
        <v>262</v>
      </c>
      <c r="C415" s="226"/>
      <c r="D415" s="226"/>
      <c r="E415" s="1233">
        <f>'Nom. Sic. Sem. 1'!Y30</f>
        <v>1050</v>
      </c>
      <c r="F415" s="1234"/>
      <c r="G415" s="234"/>
      <c r="H415" s="228"/>
      <c r="I415" s="236" t="e">
        <f>'Nom. Sic. Sem. 1'!#REF!</f>
        <v>#REF!</v>
      </c>
      <c r="J415" s="226" t="s">
        <v>262</v>
      </c>
      <c r="K415" s="226"/>
      <c r="L415" s="226"/>
      <c r="M415" s="1233" t="e">
        <f>'Nom. Sic. Sem. 1'!#REF!</f>
        <v>#REF!</v>
      </c>
      <c r="N415" s="1234"/>
    </row>
    <row r="416" spans="1:14">
      <c r="A416" s="235">
        <f>'Nom. Sic. Sem. 1'!$AB$30</f>
        <v>2</v>
      </c>
      <c r="B416" s="226" t="s">
        <v>128</v>
      </c>
      <c r="C416" s="226"/>
      <c r="D416" s="226"/>
      <c r="E416" s="1233">
        <f>'Nom. Sic. Sem. 1'!$AC$30</f>
        <v>1620</v>
      </c>
      <c r="F416" s="1234"/>
      <c r="G416" s="234"/>
      <c r="H416" s="228"/>
      <c r="I416" s="235" t="e">
        <f>'Nom. Sic. Sem. 1'!#REF!</f>
        <v>#REF!</v>
      </c>
      <c r="J416" s="226" t="s">
        <v>128</v>
      </c>
      <c r="K416" s="226"/>
      <c r="L416" s="226"/>
      <c r="M416" s="1233" t="e">
        <f>'Nom. Sic. Sem. 1'!#REF!</f>
        <v>#REF!</v>
      </c>
      <c r="N416" s="1234"/>
    </row>
    <row r="417" spans="1:14">
      <c r="A417" s="235">
        <f>'Nom. Sic. Sem. 1'!$O$30</f>
        <v>0</v>
      </c>
      <c r="B417" s="1230" t="str">
        <f>'Nom. Sic. Sem. 1'!$O$4</f>
        <v>PR / RM /F</v>
      </c>
      <c r="C417" s="1230"/>
      <c r="D417" s="1230"/>
      <c r="E417" s="1233">
        <f>'Nom. Sic. Sem. 1'!$P$30</f>
        <v>0</v>
      </c>
      <c r="F417" s="1234"/>
      <c r="G417" s="234"/>
      <c r="H417" s="228"/>
      <c r="I417" s="235" t="e">
        <f>'Nom. Sic. Sem. 1'!#REF!</f>
        <v>#REF!</v>
      </c>
      <c r="J417" s="1230" t="str">
        <f>'Nom. Sic. Sem. 1'!$O$4</f>
        <v>PR / RM /F</v>
      </c>
      <c r="K417" s="1230"/>
      <c r="L417" s="1230"/>
      <c r="M417" s="1233" t="e">
        <f>'Nom. Sic. Sem. 1'!#REF!</f>
        <v>#REF!</v>
      </c>
      <c r="N417" s="1234"/>
    </row>
    <row r="418" spans="1:14" ht="16.5" customHeight="1">
      <c r="A418" s="220"/>
      <c r="B418" s="1235" t="s">
        <v>10</v>
      </c>
      <c r="C418" s="1235"/>
      <c r="D418" s="226"/>
      <c r="E418" s="1238">
        <f>SUM(E409:F417)</f>
        <v>5670</v>
      </c>
      <c r="F418" s="1239"/>
      <c r="G418" s="219"/>
      <c r="H418" s="228"/>
      <c r="I418" s="220"/>
      <c r="J418" s="1235" t="s">
        <v>10</v>
      </c>
      <c r="K418" s="1235"/>
      <c r="L418" s="226"/>
      <c r="M418" s="1238" t="e">
        <f>SUM(M409:N417)</f>
        <v>#REF!</v>
      </c>
      <c r="N418" s="1239"/>
    </row>
    <row r="419" spans="1:14">
      <c r="A419" s="1240" t="s">
        <v>105</v>
      </c>
      <c r="B419" s="1224"/>
      <c r="C419" s="1224"/>
      <c r="D419" s="1224"/>
      <c r="E419" s="1224"/>
      <c r="F419" s="1225"/>
      <c r="G419" s="219"/>
      <c r="H419" s="228"/>
      <c r="I419" s="1240" t="s">
        <v>105</v>
      </c>
      <c r="J419" s="1224"/>
      <c r="K419" s="1224"/>
      <c r="L419" s="1224"/>
      <c r="M419" s="1224"/>
      <c r="N419" s="1225"/>
    </row>
    <row r="420" spans="1:14">
      <c r="A420" s="1229" t="s">
        <v>129</v>
      </c>
      <c r="B420" s="1230"/>
      <c r="C420" s="1230"/>
      <c r="D420" s="237">
        <f>'Nom. Sic. Sem. 1'!$AG$30</f>
        <v>0</v>
      </c>
      <c r="E420" s="226"/>
      <c r="F420" s="230"/>
      <c r="G420" s="231"/>
      <c r="H420" s="228"/>
      <c r="I420" s="1229" t="s">
        <v>129</v>
      </c>
      <c r="J420" s="1230"/>
      <c r="K420" s="1230"/>
      <c r="L420" s="237" t="e">
        <f>'Nom. Sic. Sem. 1'!#REF!</f>
        <v>#REF!</v>
      </c>
      <c r="M420" s="226"/>
      <c r="N420" s="230"/>
    </row>
    <row r="421" spans="1:14">
      <c r="A421" s="1229" t="s">
        <v>130</v>
      </c>
      <c r="B421" s="1230"/>
      <c r="C421" s="1230"/>
      <c r="D421" s="237">
        <f>'Nom. Sic. Sem. 1'!$AE$30</f>
        <v>189</v>
      </c>
      <c r="E421" s="237"/>
      <c r="F421" s="230"/>
      <c r="G421" s="231"/>
      <c r="H421" s="228"/>
      <c r="I421" s="1229" t="s">
        <v>130</v>
      </c>
      <c r="J421" s="1230"/>
      <c r="K421" s="1230"/>
      <c r="L421" s="237" t="e">
        <f>'Nom. Sic. Sem. 1'!#REF!</f>
        <v>#REF!</v>
      </c>
      <c r="M421" s="237"/>
      <c r="N421" s="230"/>
    </row>
    <row r="422" spans="1:14">
      <c r="A422" s="221" t="s">
        <v>131</v>
      </c>
      <c r="B422" s="222"/>
      <c r="C422" s="222"/>
      <c r="D422" s="237">
        <f>'Nom. Sic. Sem. 1'!$AF$30</f>
        <v>56.7</v>
      </c>
      <c r="E422" s="226"/>
      <c r="F422" s="230"/>
      <c r="G422" s="231"/>
      <c r="H422" s="228"/>
      <c r="I422" s="221" t="s">
        <v>131</v>
      </c>
      <c r="J422" s="222"/>
      <c r="K422" s="222"/>
      <c r="L422" s="237" t="e">
        <f>'Nom. Sic. Sem. 1'!#REF!</f>
        <v>#REF!</v>
      </c>
      <c r="M422" s="226"/>
      <c r="N422" s="230"/>
    </row>
    <row r="423" spans="1:14">
      <c r="A423" s="1229" t="s">
        <v>132</v>
      </c>
      <c r="B423" s="1230"/>
      <c r="C423" s="1230"/>
      <c r="D423" s="237">
        <f>'Nom. Sic. Sem. 1'!$AH$30</f>
        <v>0</v>
      </c>
      <c r="E423" s="226"/>
      <c r="F423" s="230"/>
      <c r="G423" s="231"/>
      <c r="H423" s="228"/>
      <c r="I423" s="1229" t="s">
        <v>132</v>
      </c>
      <c r="J423" s="1230"/>
      <c r="K423" s="1230"/>
      <c r="L423" s="237" t="e">
        <f>'Nom. Sic. Sem. 1'!#REF!</f>
        <v>#REF!</v>
      </c>
      <c r="M423" s="226"/>
      <c r="N423" s="230"/>
    </row>
    <row r="424" spans="1:14">
      <c r="A424" s="1229" t="s">
        <v>133</v>
      </c>
      <c r="B424" s="1230"/>
      <c r="C424" s="1230"/>
      <c r="D424" s="237">
        <f>'Nom. Sic. Sem. 1'!$AI$30</f>
        <v>56.7</v>
      </c>
      <c r="E424" s="226"/>
      <c r="F424" s="230"/>
      <c r="G424" s="231"/>
      <c r="H424" s="228"/>
      <c r="I424" s="1229" t="s">
        <v>133</v>
      </c>
      <c r="J424" s="1230"/>
      <c r="K424" s="1230"/>
      <c r="L424" s="237" t="e">
        <f>'Nom. Sic. Sem. 1'!#REF!</f>
        <v>#REF!</v>
      </c>
      <c r="M424" s="226"/>
      <c r="N424" s="230"/>
    </row>
    <row r="425" spans="1:14" ht="13.5" thickBot="1">
      <c r="A425" s="1241" t="s">
        <v>134</v>
      </c>
      <c r="B425" s="1224"/>
      <c r="C425" s="1224"/>
      <c r="D425" s="226"/>
      <c r="E425" s="1242">
        <f>SUM(D420:D424)</f>
        <v>302.39999999999998</v>
      </c>
      <c r="F425" s="1225"/>
      <c r="G425" s="219"/>
      <c r="H425" s="228"/>
      <c r="I425" s="1241" t="s">
        <v>134</v>
      </c>
      <c r="J425" s="1224"/>
      <c r="K425" s="1224"/>
      <c r="L425" s="226"/>
      <c r="M425" s="1242" t="e">
        <f>SUM(L420:L424)</f>
        <v>#REF!</v>
      </c>
      <c r="N425" s="1225"/>
    </row>
    <row r="426" spans="1:14" ht="20.25" customHeight="1" thickBot="1">
      <c r="A426" s="220"/>
      <c r="B426" s="1224" t="s">
        <v>104</v>
      </c>
      <c r="C426" s="1224"/>
      <c r="D426" s="1224"/>
      <c r="E426" s="1243">
        <f>(E418-E425)</f>
        <v>5367.6</v>
      </c>
      <c r="F426" s="1244"/>
      <c r="G426" s="219"/>
      <c r="H426" s="228"/>
      <c r="I426" s="220"/>
      <c r="J426" s="1224" t="s">
        <v>104</v>
      </c>
      <c r="K426" s="1224"/>
      <c r="L426" s="1224"/>
      <c r="M426" s="1243" t="e">
        <f>(M418-M425)</f>
        <v>#REF!</v>
      </c>
      <c r="N426" s="1244"/>
    </row>
    <row r="427" spans="1:14">
      <c r="A427" s="220"/>
      <c r="B427" s="226"/>
      <c r="C427" s="226"/>
      <c r="D427" s="226"/>
      <c r="E427" s="226"/>
      <c r="F427" s="230"/>
      <c r="G427" s="231"/>
      <c r="H427" s="228"/>
      <c r="I427" s="220"/>
      <c r="J427" s="226"/>
      <c r="K427" s="226"/>
      <c r="L427" s="226"/>
      <c r="M427" s="226"/>
      <c r="N427" s="230"/>
    </row>
    <row r="428" spans="1:14">
      <c r="A428" s="220"/>
      <c r="B428" s="226"/>
      <c r="C428" s="226"/>
      <c r="D428" s="226"/>
      <c r="E428" s="226"/>
      <c r="F428" s="230"/>
      <c r="G428" s="231"/>
      <c r="H428" s="228"/>
      <c r="I428" s="220"/>
      <c r="J428" s="226"/>
      <c r="K428" s="226"/>
      <c r="L428" s="226"/>
      <c r="M428" s="226"/>
      <c r="N428" s="230"/>
    </row>
    <row r="429" spans="1:14">
      <c r="A429" s="1236"/>
      <c r="B429" s="1237"/>
      <c r="C429" s="1237"/>
      <c r="D429" s="226" t="s">
        <v>135</v>
      </c>
      <c r="E429" s="226"/>
      <c r="F429" s="230"/>
      <c r="G429" s="231"/>
      <c r="H429" s="228"/>
      <c r="I429" s="1236"/>
      <c r="J429" s="1237"/>
      <c r="K429" s="1237"/>
      <c r="L429" s="226" t="s">
        <v>135</v>
      </c>
      <c r="M429" s="226"/>
      <c r="N429" s="230"/>
    </row>
    <row r="430" spans="1:14">
      <c r="A430" s="1222" t="s">
        <v>136</v>
      </c>
      <c r="B430" s="1223"/>
      <c r="C430" s="1223"/>
      <c r="D430" s="1224" t="s">
        <v>137</v>
      </c>
      <c r="E430" s="1224"/>
      <c r="F430" s="1225"/>
      <c r="G430" s="219"/>
      <c r="H430" s="228"/>
      <c r="I430" s="1222" t="s">
        <v>136</v>
      </c>
      <c r="J430" s="1223"/>
      <c r="K430" s="1223"/>
      <c r="L430" s="1224" t="s">
        <v>137</v>
      </c>
      <c r="M430" s="1224"/>
      <c r="N430" s="1225"/>
    </row>
    <row r="431" spans="1:14" ht="13.5" thickBot="1">
      <c r="A431" s="239"/>
      <c r="B431" s="240"/>
      <c r="C431" s="240"/>
      <c r="D431" s="240"/>
      <c r="E431" s="240"/>
      <c r="F431" s="241"/>
      <c r="G431" s="231"/>
      <c r="H431" s="228"/>
      <c r="I431" s="239"/>
      <c r="J431" s="240"/>
      <c r="K431" s="240"/>
      <c r="L431" s="240"/>
      <c r="M431" s="240"/>
      <c r="N431" s="241"/>
    </row>
    <row r="432" spans="1:14">
      <c r="A432" s="226"/>
      <c r="B432" s="226"/>
      <c r="C432" s="226"/>
      <c r="D432" s="226"/>
      <c r="E432" s="226"/>
      <c r="F432" s="226"/>
      <c r="G432" s="231"/>
      <c r="H432" s="226"/>
      <c r="I432" s="226"/>
      <c r="J432" s="226"/>
      <c r="K432" s="226"/>
      <c r="L432" s="226"/>
      <c r="M432" s="226"/>
      <c r="N432" s="226"/>
    </row>
    <row r="433" spans="1:14" ht="13.5" thickBot="1">
      <c r="A433" s="228"/>
      <c r="B433" s="228"/>
      <c r="C433" s="228"/>
      <c r="D433" s="228"/>
      <c r="E433" s="228"/>
      <c r="F433" s="228"/>
      <c r="G433" s="231"/>
      <c r="H433" s="228"/>
      <c r="I433" s="228"/>
      <c r="J433" s="228"/>
      <c r="K433" s="228"/>
      <c r="L433" s="228"/>
      <c r="M433" s="228"/>
      <c r="N433" s="228"/>
    </row>
    <row r="434" spans="1:14" ht="19.5" customHeight="1">
      <c r="A434" s="1226" t="s">
        <v>138</v>
      </c>
      <c r="B434" s="1227"/>
      <c r="C434" s="1227"/>
      <c r="D434" s="1227"/>
      <c r="E434" s="1227"/>
      <c r="F434" s="1228"/>
      <c r="G434" s="219"/>
      <c r="H434" s="228"/>
      <c r="I434" s="1226" t="s">
        <v>138</v>
      </c>
      <c r="J434" s="1227"/>
      <c r="K434" s="1227"/>
      <c r="L434" s="1227"/>
      <c r="M434" s="1227"/>
      <c r="N434" s="1228"/>
    </row>
    <row r="435" spans="1:14">
      <c r="A435" s="220"/>
      <c r="B435" s="226"/>
      <c r="C435" s="226"/>
      <c r="D435" s="229"/>
      <c r="E435" s="226"/>
      <c r="F435" s="230"/>
      <c r="G435" s="231"/>
      <c r="H435" s="228"/>
      <c r="I435" s="220"/>
      <c r="J435" s="226"/>
      <c r="K435" s="226"/>
      <c r="L435" s="229"/>
      <c r="M435" s="226"/>
      <c r="N435" s="230"/>
    </row>
    <row r="436" spans="1:14">
      <c r="A436" s="220" t="s">
        <v>120</v>
      </c>
      <c r="B436" s="232">
        <f>'Nom. Sic. Sem. 1'!$C$4</f>
        <v>43528</v>
      </c>
      <c r="C436" s="226" t="s">
        <v>16</v>
      </c>
      <c r="D436" s="232">
        <f>'Nom. Sic. Sem. 1'!$G$4</f>
        <v>43534</v>
      </c>
      <c r="E436" s="226" t="s">
        <v>121</v>
      </c>
      <c r="F436" s="230">
        <f>'Nom. Sic. Sem. 1'!$J$4</f>
        <v>2019</v>
      </c>
      <c r="G436" s="231"/>
      <c r="H436" s="228"/>
      <c r="I436" s="220" t="s">
        <v>120</v>
      </c>
      <c r="J436" s="232">
        <f>'Nom. Sic. Sem. 1'!$C$4</f>
        <v>43528</v>
      </c>
      <c r="K436" s="226" t="s">
        <v>16</v>
      </c>
      <c r="L436" s="232">
        <f>'Nom. Sic. Sem. 1'!$G$4</f>
        <v>43534</v>
      </c>
      <c r="M436" s="226" t="s">
        <v>121</v>
      </c>
      <c r="N436" s="230">
        <f>'Nom. Sic. Sem. 1'!$J$4</f>
        <v>2019</v>
      </c>
    </row>
    <row r="437" spans="1:14">
      <c r="A437" s="1229" t="s">
        <v>122</v>
      </c>
      <c r="B437" s="1230"/>
      <c r="C437" s="1231" t="str">
        <f>'Nom. Sic. Sem. 1'!$B$46</f>
        <v>Aura Marina Torrealba</v>
      </c>
      <c r="D437" s="1231"/>
      <c r="E437" s="1231"/>
      <c r="F437" s="1232"/>
      <c r="G437" s="223"/>
      <c r="H437" s="228"/>
      <c r="I437" s="1229" t="s">
        <v>122</v>
      </c>
      <c r="J437" s="1230"/>
      <c r="K437" s="1231" t="str">
        <f>'Nom. Sic. Sem. 1'!$B$47</f>
        <v>Alberto  J. Hernández</v>
      </c>
      <c r="L437" s="1231"/>
      <c r="M437" s="1231"/>
      <c r="N437" s="1232"/>
    </row>
    <row r="438" spans="1:14">
      <c r="A438" s="221"/>
      <c r="B438" s="222"/>
      <c r="C438" s="227"/>
      <c r="D438" s="227"/>
      <c r="E438" s="227"/>
      <c r="F438" s="233"/>
      <c r="G438" s="223"/>
      <c r="H438" s="228"/>
      <c r="I438" s="221"/>
      <c r="J438" s="222"/>
      <c r="K438" s="227"/>
      <c r="L438" s="227"/>
      <c r="M438" s="227"/>
      <c r="N438" s="233"/>
    </row>
    <row r="439" spans="1:14">
      <c r="A439" s="224">
        <f>'Nom. Sic. Sem. 1'!$L$46</f>
        <v>0</v>
      </c>
      <c r="B439" s="226" t="s">
        <v>123</v>
      </c>
      <c r="C439" s="226"/>
      <c r="D439" s="226"/>
      <c r="E439" s="1233">
        <f>'Nom. Sic. Sem. 1'!$M$46</f>
        <v>0</v>
      </c>
      <c r="F439" s="1234"/>
      <c r="G439" s="234"/>
      <c r="H439" s="228"/>
      <c r="I439" s="224">
        <f>'Nom. Sic. Sem. 1'!$L$47</f>
        <v>5</v>
      </c>
      <c r="J439" s="226" t="s">
        <v>123</v>
      </c>
      <c r="K439" s="226"/>
      <c r="L439" s="226"/>
      <c r="M439" s="1233">
        <f>'Nom. Sic. Sem. 1'!$M$47</f>
        <v>3300</v>
      </c>
      <c r="N439" s="1234"/>
    </row>
    <row r="440" spans="1:14">
      <c r="A440" s="224"/>
      <c r="B440" s="226"/>
      <c r="C440" s="226"/>
      <c r="D440" s="226"/>
      <c r="E440" s="1233">
        <v>0</v>
      </c>
      <c r="F440" s="1234"/>
      <c r="G440" s="234"/>
      <c r="H440" s="228"/>
      <c r="I440" s="224"/>
      <c r="J440" s="226"/>
      <c r="K440" s="226"/>
      <c r="L440" s="226"/>
      <c r="M440" s="1233">
        <v>0</v>
      </c>
      <c r="N440" s="1234"/>
    </row>
    <row r="441" spans="1:14">
      <c r="A441" s="224"/>
      <c r="B441" s="226" t="s">
        <v>124</v>
      </c>
      <c r="C441" s="226"/>
      <c r="D441" s="226"/>
      <c r="E441" s="1233">
        <f>'Nom. Sic. Sem. 1'!$N$46</f>
        <v>0</v>
      </c>
      <c r="F441" s="1234"/>
      <c r="G441" s="234"/>
      <c r="H441" s="228"/>
      <c r="I441" s="224"/>
      <c r="J441" s="226" t="s">
        <v>124</v>
      </c>
      <c r="K441" s="226"/>
      <c r="L441" s="226"/>
      <c r="M441" s="1233">
        <f>'Nom. Sic. Sem. 1'!$N$47</f>
        <v>0</v>
      </c>
      <c r="N441" s="1234"/>
    </row>
    <row r="442" spans="1:14">
      <c r="A442" s="235">
        <v>0</v>
      </c>
      <c r="B442" s="226" t="s">
        <v>125</v>
      </c>
      <c r="C442" s="226"/>
      <c r="D442" s="226"/>
      <c r="E442" s="1233">
        <v>0</v>
      </c>
      <c r="F442" s="1234"/>
      <c r="G442" s="234"/>
      <c r="H442" s="228"/>
      <c r="I442" s="235">
        <v>0</v>
      </c>
      <c r="J442" s="226" t="s">
        <v>125</v>
      </c>
      <c r="K442" s="226"/>
      <c r="L442" s="226"/>
      <c r="M442" s="1233">
        <v>0</v>
      </c>
      <c r="N442" s="1234"/>
    </row>
    <row r="443" spans="1:14">
      <c r="A443" s="235">
        <v>0</v>
      </c>
      <c r="B443" s="226" t="s">
        <v>126</v>
      </c>
      <c r="C443" s="226"/>
      <c r="D443" s="226"/>
      <c r="E443" s="1233">
        <v>0</v>
      </c>
      <c r="F443" s="1234"/>
      <c r="G443" s="234"/>
      <c r="H443" s="228"/>
      <c r="I443" s="235">
        <v>0</v>
      </c>
      <c r="J443" s="226" t="s">
        <v>126</v>
      </c>
      <c r="K443" s="226"/>
      <c r="L443" s="226"/>
      <c r="M443" s="1233">
        <v>0</v>
      </c>
      <c r="N443" s="1234"/>
    </row>
    <row r="444" spans="1:14">
      <c r="A444" s="235">
        <f>'Nom. Sic. Sem. 1'!V46</f>
        <v>0</v>
      </c>
      <c r="B444" s="226" t="s">
        <v>261</v>
      </c>
      <c r="C444" s="226"/>
      <c r="D444" s="226"/>
      <c r="E444" s="1238">
        <f>'Nom. Sic. Sem. 1'!W46</f>
        <v>0</v>
      </c>
      <c r="F444" s="1246"/>
      <c r="G444" s="234"/>
      <c r="H444" s="228"/>
      <c r="I444" s="235">
        <f>'Nom. Sic. Sem. 1'!V47</f>
        <v>2</v>
      </c>
      <c r="J444" s="226" t="s">
        <v>261</v>
      </c>
      <c r="K444" s="226"/>
      <c r="L444" s="226"/>
      <c r="M444" s="1238">
        <f>'Nom. Sic. Sem. 1'!W47</f>
        <v>2640</v>
      </c>
      <c r="N444" s="1246"/>
    </row>
    <row r="445" spans="1:14">
      <c r="A445" s="236">
        <f>'Nom. Sic. Sem. 1'!X46</f>
        <v>0</v>
      </c>
      <c r="B445" s="226" t="s">
        <v>262</v>
      </c>
      <c r="C445" s="226"/>
      <c r="D445" s="226"/>
      <c r="E445" s="1233">
        <f>'Nom. Sic. Sem. 1'!Y46</f>
        <v>0</v>
      </c>
      <c r="F445" s="1234"/>
      <c r="G445" s="234"/>
      <c r="H445" s="228"/>
      <c r="I445" s="236">
        <f>'Nom. Sic. Sem. 1'!X47</f>
        <v>1</v>
      </c>
      <c r="J445" s="226" t="s">
        <v>262</v>
      </c>
      <c r="K445" s="226"/>
      <c r="L445" s="226"/>
      <c r="M445" s="1233">
        <f>'Nom. Sic. Sem. 1'!Y47</f>
        <v>1155</v>
      </c>
      <c r="N445" s="1234"/>
    </row>
    <row r="446" spans="1:14">
      <c r="A446" s="235">
        <f>'Nom. Sic. Sem. 1'!$AB$46</f>
        <v>0</v>
      </c>
      <c r="B446" s="226" t="s">
        <v>128</v>
      </c>
      <c r="C446" s="226"/>
      <c r="D446" s="226"/>
      <c r="E446" s="1233">
        <f>'Nom. Sic. Sem. 1'!$AC$46</f>
        <v>0</v>
      </c>
      <c r="F446" s="1234"/>
      <c r="G446" s="234"/>
      <c r="H446" s="228"/>
      <c r="I446" s="235">
        <f>'Nom. Sic. Sem. 1'!$AB$47</f>
        <v>2</v>
      </c>
      <c r="J446" s="226" t="s">
        <v>128</v>
      </c>
      <c r="K446" s="226"/>
      <c r="L446" s="226"/>
      <c r="M446" s="1233">
        <f>'Nom. Sic. Sem. 1'!$AC$47</f>
        <v>2838</v>
      </c>
      <c r="N446" s="1234"/>
    </row>
    <row r="447" spans="1:14">
      <c r="A447" s="235">
        <f>'Nom. Sic. Sem. 1'!$O$46</f>
        <v>0</v>
      </c>
      <c r="B447" s="1230" t="str">
        <f>'Nom. Sic. Sem. 1'!$O$4</f>
        <v>PR / RM /F</v>
      </c>
      <c r="C447" s="1230"/>
      <c r="D447" s="1230"/>
      <c r="E447" s="1233">
        <f>'Nom. Sic. Sem. 1'!$P$46</f>
        <v>0</v>
      </c>
      <c r="F447" s="1234"/>
      <c r="G447" s="234"/>
      <c r="H447" s="228"/>
      <c r="I447" s="235">
        <f>'Nom. Sic. Sem. 1'!$O$47</f>
        <v>0</v>
      </c>
      <c r="J447" s="1230" t="str">
        <f>'Nom. Sic. Sem. 1'!$O$4</f>
        <v>PR / RM /F</v>
      </c>
      <c r="K447" s="1230"/>
      <c r="L447" s="1230"/>
      <c r="M447" s="1233">
        <f>'Nom. Sic. Sem. 1'!$P$47</f>
        <v>0</v>
      </c>
      <c r="N447" s="1234"/>
    </row>
    <row r="448" spans="1:14" ht="16.5" customHeight="1">
      <c r="A448" s="220"/>
      <c r="B448" s="1235" t="s">
        <v>10</v>
      </c>
      <c r="C448" s="1235"/>
      <c r="D448" s="226"/>
      <c r="E448" s="1238">
        <f>SUM(E439:F447)</f>
        <v>0</v>
      </c>
      <c r="F448" s="1239"/>
      <c r="G448" s="219"/>
      <c r="H448" s="228"/>
      <c r="I448" s="220"/>
      <c r="J448" s="1235" t="s">
        <v>10</v>
      </c>
      <c r="K448" s="1235"/>
      <c r="L448" s="226"/>
      <c r="M448" s="1238">
        <f>SUM(M439:N447)</f>
        <v>9933</v>
      </c>
      <c r="N448" s="1239"/>
    </row>
    <row r="449" spans="1:14">
      <c r="A449" s="1240" t="s">
        <v>105</v>
      </c>
      <c r="B449" s="1224"/>
      <c r="C449" s="1224"/>
      <c r="D449" s="1224"/>
      <c r="E449" s="1224"/>
      <c r="F449" s="1225"/>
      <c r="G449" s="219"/>
      <c r="H449" s="228"/>
      <c r="I449" s="1240" t="s">
        <v>105</v>
      </c>
      <c r="J449" s="1224"/>
      <c r="K449" s="1224"/>
      <c r="L449" s="1224"/>
      <c r="M449" s="1224"/>
      <c r="N449" s="1225"/>
    </row>
    <row r="450" spans="1:14">
      <c r="A450" s="1229" t="s">
        <v>129</v>
      </c>
      <c r="B450" s="1230"/>
      <c r="C450" s="1230"/>
      <c r="D450" s="237">
        <f>'Nom. Sic. Sem. 1'!$AG$46</f>
        <v>0</v>
      </c>
      <c r="E450" s="226"/>
      <c r="F450" s="230"/>
      <c r="G450" s="231"/>
      <c r="H450" s="228"/>
      <c r="I450" s="1229" t="s">
        <v>129</v>
      </c>
      <c r="J450" s="1230"/>
      <c r="K450" s="1230"/>
      <c r="L450" s="237">
        <f>'Nom. Sic. Sem. 1'!$AG$47</f>
        <v>0</v>
      </c>
      <c r="M450" s="226"/>
      <c r="N450" s="230"/>
    </row>
    <row r="451" spans="1:14">
      <c r="A451" s="1229" t="s">
        <v>130</v>
      </c>
      <c r="B451" s="1230"/>
      <c r="C451" s="1230"/>
      <c r="D451" s="237">
        <f>'Nom. Sic. Sem. 1'!$AE$46</f>
        <v>0</v>
      </c>
      <c r="E451" s="237"/>
      <c r="F451" s="230"/>
      <c r="G451" s="231"/>
      <c r="H451" s="228"/>
      <c r="I451" s="1229" t="s">
        <v>130</v>
      </c>
      <c r="J451" s="1230"/>
      <c r="K451" s="1230"/>
      <c r="L451" s="237">
        <f>'Nom. Sic. Sem. 1'!$AE$47</f>
        <v>207.9</v>
      </c>
      <c r="M451" s="237"/>
      <c r="N451" s="230"/>
    </row>
    <row r="452" spans="1:14">
      <c r="A452" s="221" t="s">
        <v>131</v>
      </c>
      <c r="B452" s="222"/>
      <c r="C452" s="222"/>
      <c r="D452" s="237">
        <f>'Nom. Sic. Sem. 1'!$AF$46</f>
        <v>0</v>
      </c>
      <c r="E452" s="226"/>
      <c r="F452" s="230"/>
      <c r="G452" s="231"/>
      <c r="H452" s="228"/>
      <c r="I452" s="221" t="s">
        <v>131</v>
      </c>
      <c r="J452" s="222"/>
      <c r="K452" s="222"/>
      <c r="L452" s="237">
        <f>'Nom. Sic. Sem. 1'!$AF$47</f>
        <v>99.33</v>
      </c>
      <c r="M452" s="226"/>
      <c r="N452" s="230"/>
    </row>
    <row r="453" spans="1:14">
      <c r="A453" s="1229" t="s">
        <v>132</v>
      </c>
      <c r="B453" s="1230"/>
      <c r="C453" s="1230"/>
      <c r="D453" s="237">
        <f>'Nom. Sic. Sem. 1'!$AH$46</f>
        <v>0</v>
      </c>
      <c r="E453" s="226"/>
      <c r="F453" s="230"/>
      <c r="G453" s="231"/>
      <c r="H453" s="228"/>
      <c r="I453" s="1229" t="s">
        <v>132</v>
      </c>
      <c r="J453" s="1230"/>
      <c r="K453" s="1230"/>
      <c r="L453" s="237">
        <f>'Nom. Sic. Sem. 1'!$AH$47</f>
        <v>0</v>
      </c>
      <c r="M453" s="226"/>
      <c r="N453" s="230"/>
    </row>
    <row r="454" spans="1:14">
      <c r="A454" s="1229" t="s">
        <v>133</v>
      </c>
      <c r="B454" s="1230"/>
      <c r="C454" s="1230"/>
      <c r="D454" s="237">
        <f>'Nom. Sic. Sem. 1'!$AI$46</f>
        <v>0</v>
      </c>
      <c r="E454" s="226"/>
      <c r="F454" s="230"/>
      <c r="G454" s="231"/>
      <c r="H454" s="228"/>
      <c r="I454" s="1229" t="s">
        <v>133</v>
      </c>
      <c r="J454" s="1230"/>
      <c r="K454" s="1230"/>
      <c r="L454" s="237">
        <f>'Nom. Sic. Sem. 1'!$AI$47</f>
        <v>0</v>
      </c>
      <c r="M454" s="226"/>
      <c r="N454" s="230"/>
    </row>
    <row r="455" spans="1:14" ht="13.5" thickBot="1">
      <c r="A455" s="1241" t="s">
        <v>134</v>
      </c>
      <c r="B455" s="1224"/>
      <c r="C455" s="1224"/>
      <c r="D455" s="226"/>
      <c r="E455" s="1242">
        <f>SUM(D450:D454)</f>
        <v>0</v>
      </c>
      <c r="F455" s="1225"/>
      <c r="G455" s="219"/>
      <c r="H455" s="228"/>
      <c r="I455" s="1241" t="s">
        <v>134</v>
      </c>
      <c r="J455" s="1224"/>
      <c r="K455" s="1224"/>
      <c r="L455" s="226"/>
      <c r="M455" s="1242">
        <f>SUM(L450:L454)</f>
        <v>307.23</v>
      </c>
      <c r="N455" s="1225"/>
    </row>
    <row r="456" spans="1:14" ht="20.25" customHeight="1" thickBot="1">
      <c r="A456" s="220"/>
      <c r="B456" s="1224" t="s">
        <v>104</v>
      </c>
      <c r="C456" s="1224"/>
      <c r="D456" s="1224"/>
      <c r="E456" s="1243">
        <f>(E448-E455)</f>
        <v>0</v>
      </c>
      <c r="F456" s="1244"/>
      <c r="G456" s="219"/>
      <c r="H456" s="228"/>
      <c r="I456" s="220"/>
      <c r="J456" s="1224" t="s">
        <v>104</v>
      </c>
      <c r="K456" s="1224"/>
      <c r="L456" s="1224"/>
      <c r="M456" s="1243">
        <f>(M448-M455)</f>
        <v>9625.77</v>
      </c>
      <c r="N456" s="1244"/>
    </row>
    <row r="457" spans="1:14">
      <c r="A457" s="220"/>
      <c r="B457" s="226"/>
      <c r="C457" s="226"/>
      <c r="D457" s="226"/>
      <c r="E457" s="226"/>
      <c r="F457" s="230"/>
      <c r="G457" s="231"/>
      <c r="H457" s="228"/>
      <c r="I457" s="220"/>
      <c r="J457" s="226"/>
      <c r="K457" s="226"/>
      <c r="L457" s="226"/>
      <c r="M457" s="226"/>
      <c r="N457" s="230"/>
    </row>
    <row r="458" spans="1:14">
      <c r="A458" s="220"/>
      <c r="B458" s="226"/>
      <c r="C458" s="226"/>
      <c r="D458" s="226"/>
      <c r="E458" s="226"/>
      <c r="F458" s="230"/>
      <c r="G458" s="231"/>
      <c r="H458" s="228"/>
      <c r="I458" s="220"/>
      <c r="J458" s="226"/>
      <c r="K458" s="226"/>
      <c r="L458" s="226"/>
      <c r="M458" s="226"/>
      <c r="N458" s="230"/>
    </row>
    <row r="459" spans="1:14">
      <c r="A459" s="1236"/>
      <c r="B459" s="1237"/>
      <c r="C459" s="1237"/>
      <c r="D459" s="226" t="s">
        <v>135</v>
      </c>
      <c r="E459" s="226"/>
      <c r="F459" s="230"/>
      <c r="G459" s="231"/>
      <c r="H459" s="228"/>
      <c r="I459" s="1236"/>
      <c r="J459" s="1237"/>
      <c r="K459" s="1237"/>
      <c r="L459" s="226" t="s">
        <v>135</v>
      </c>
      <c r="M459" s="226"/>
      <c r="N459" s="230"/>
    </row>
    <row r="460" spans="1:14">
      <c r="A460" s="1222" t="s">
        <v>136</v>
      </c>
      <c r="B460" s="1223"/>
      <c r="C460" s="1223"/>
      <c r="D460" s="1224" t="s">
        <v>137</v>
      </c>
      <c r="E460" s="1224"/>
      <c r="F460" s="1225"/>
      <c r="G460" s="219"/>
      <c r="H460" s="228"/>
      <c r="I460" s="1222" t="s">
        <v>136</v>
      </c>
      <c r="J460" s="1223"/>
      <c r="K460" s="1223"/>
      <c r="L460" s="1224" t="s">
        <v>137</v>
      </c>
      <c r="M460" s="1224"/>
      <c r="N460" s="1225"/>
    </row>
    <row r="461" spans="1:14" ht="13.5" thickBot="1">
      <c r="A461" s="239"/>
      <c r="B461" s="240"/>
      <c r="C461" s="240"/>
      <c r="D461" s="240"/>
      <c r="E461" s="240"/>
      <c r="F461" s="241"/>
      <c r="G461" s="231"/>
      <c r="H461" s="228"/>
      <c r="I461" s="239"/>
      <c r="J461" s="240"/>
      <c r="K461" s="240"/>
      <c r="L461" s="240"/>
      <c r="M461" s="240"/>
      <c r="N461" s="241"/>
    </row>
    <row r="462" spans="1:14">
      <c r="A462" s="242"/>
      <c r="B462" s="226"/>
      <c r="C462" s="226"/>
      <c r="D462" s="226"/>
      <c r="E462" s="1242"/>
      <c r="F462" s="1242"/>
      <c r="G462" s="238"/>
      <c r="H462" s="226"/>
      <c r="I462" s="242"/>
      <c r="J462" s="226"/>
      <c r="K462" s="226"/>
      <c r="L462" s="226"/>
      <c r="M462" s="1242"/>
      <c r="N462" s="1242"/>
    </row>
    <row r="463" spans="1:14">
      <c r="A463" s="243"/>
      <c r="B463" s="226"/>
      <c r="C463" s="226"/>
      <c r="D463" s="226"/>
      <c r="E463" s="1242"/>
      <c r="F463" s="1242"/>
      <c r="G463" s="238"/>
      <c r="H463" s="226"/>
      <c r="I463" s="243"/>
      <c r="J463" s="226"/>
      <c r="K463" s="226"/>
      <c r="L463" s="226"/>
      <c r="M463" s="1242"/>
      <c r="N463" s="1242"/>
    </row>
    <row r="464" spans="1:14">
      <c r="A464" s="242"/>
      <c r="B464" s="226"/>
      <c r="C464" s="226"/>
      <c r="D464" s="226"/>
      <c r="E464" s="1242"/>
      <c r="F464" s="1242"/>
      <c r="G464" s="238"/>
      <c r="H464" s="226"/>
      <c r="I464" s="242"/>
      <c r="J464" s="226"/>
      <c r="K464" s="226"/>
      <c r="L464" s="226"/>
      <c r="M464" s="1242"/>
      <c r="N464" s="1242"/>
    </row>
    <row r="465" spans="1:14" ht="13.5" thickBot="1">
      <c r="A465" s="242"/>
      <c r="B465" s="1230"/>
      <c r="C465" s="1230"/>
      <c r="D465" s="1230"/>
      <c r="E465" s="1242"/>
      <c r="F465" s="1242"/>
      <c r="G465" s="238"/>
      <c r="H465" s="226"/>
      <c r="I465" s="242"/>
      <c r="J465" s="1230"/>
      <c r="K465" s="1230"/>
      <c r="L465" s="1230"/>
      <c r="M465" s="1242"/>
      <c r="N465" s="1242"/>
    </row>
    <row r="466" spans="1:14" ht="19.5" customHeight="1">
      <c r="A466" s="1226" t="s">
        <v>138</v>
      </c>
      <c r="B466" s="1227"/>
      <c r="C466" s="1227"/>
      <c r="D466" s="1227"/>
      <c r="E466" s="1227"/>
      <c r="F466" s="1228"/>
      <c r="G466" s="219"/>
      <c r="H466" s="228"/>
      <c r="I466" s="1226" t="s">
        <v>138</v>
      </c>
      <c r="J466" s="1227"/>
      <c r="K466" s="1227"/>
      <c r="L466" s="1227"/>
      <c r="M466" s="1227"/>
      <c r="N466" s="1228"/>
    </row>
    <row r="467" spans="1:14">
      <c r="A467" s="220"/>
      <c r="B467" s="226"/>
      <c r="C467" s="226"/>
      <c r="D467" s="229"/>
      <c r="E467" s="226"/>
      <c r="F467" s="230"/>
      <c r="G467" s="231"/>
      <c r="H467" s="228"/>
      <c r="I467" s="220"/>
      <c r="J467" s="226"/>
      <c r="K467" s="226"/>
      <c r="L467" s="229"/>
      <c r="M467" s="226"/>
      <c r="N467" s="230"/>
    </row>
    <row r="468" spans="1:14">
      <c r="A468" s="220" t="s">
        <v>120</v>
      </c>
      <c r="B468" s="232">
        <f>'Nom. Sic. Sem. 1'!$C$4</f>
        <v>43528</v>
      </c>
      <c r="C468" s="226" t="s">
        <v>16</v>
      </c>
      <c r="D468" s="232">
        <f>'Nom. Sic. Sem. 1'!$G$4</f>
        <v>43534</v>
      </c>
      <c r="E468" s="226" t="s">
        <v>121</v>
      </c>
      <c r="F468" s="230">
        <f>'Nom. Sic. Sem. 1'!$J$4</f>
        <v>2019</v>
      </c>
      <c r="G468" s="231"/>
      <c r="H468" s="228"/>
      <c r="I468" s="220" t="s">
        <v>120</v>
      </c>
      <c r="J468" s="232">
        <f>'Nom. Sic. Sem. 1'!$C$4</f>
        <v>43528</v>
      </c>
      <c r="K468" s="226" t="s">
        <v>16</v>
      </c>
      <c r="L468" s="232">
        <f>'Nom. Sic. Sem. 1'!$G$4</f>
        <v>43534</v>
      </c>
      <c r="M468" s="226" t="s">
        <v>121</v>
      </c>
      <c r="N468" s="230">
        <f>'Nom. Sic. Sem. 1'!$J$4</f>
        <v>2019</v>
      </c>
    </row>
    <row r="469" spans="1:14">
      <c r="A469" s="1229" t="s">
        <v>122</v>
      </c>
      <c r="B469" s="1230"/>
      <c r="C469" s="1231" t="e">
        <f>'Nom. Sic. Sem. 1'!#REF!</f>
        <v>#REF!</v>
      </c>
      <c r="D469" s="1231"/>
      <c r="E469" s="1231"/>
      <c r="F469" s="1232"/>
      <c r="G469" s="223"/>
      <c r="H469" s="228"/>
      <c r="I469" s="1229" t="s">
        <v>122</v>
      </c>
      <c r="J469" s="1230"/>
      <c r="K469" s="1231" t="str">
        <f>'Nom. Sic. Sem. 1'!$B$53</f>
        <v>jose gregorio alvarez</v>
      </c>
      <c r="L469" s="1231"/>
      <c r="M469" s="1231"/>
      <c r="N469" s="1232"/>
    </row>
    <row r="470" spans="1:14">
      <c r="A470" s="221"/>
      <c r="B470" s="222"/>
      <c r="C470" s="227"/>
      <c r="D470" s="227"/>
      <c r="E470" s="227"/>
      <c r="F470" s="233"/>
      <c r="G470" s="223"/>
      <c r="H470" s="228"/>
      <c r="I470" s="221"/>
      <c r="J470" s="222"/>
      <c r="K470" s="227"/>
      <c r="L470" s="227"/>
      <c r="M470" s="227"/>
      <c r="N470" s="233"/>
    </row>
    <row r="471" spans="1:14">
      <c r="A471" s="224" t="e">
        <f>'Nom. Sic. Sem. 1'!#REF!</f>
        <v>#REF!</v>
      </c>
      <c r="B471" s="226" t="s">
        <v>123</v>
      </c>
      <c r="C471" s="226"/>
      <c r="D471" s="226"/>
      <c r="E471" s="1233" t="e">
        <f>'Nom. Sic. Sem. 1'!#REF!</f>
        <v>#REF!</v>
      </c>
      <c r="F471" s="1234"/>
      <c r="G471" s="234"/>
      <c r="H471" s="228"/>
      <c r="I471" s="224">
        <f>'Nom. Sic. Sem. 1'!$L$53</f>
        <v>5</v>
      </c>
      <c r="J471" s="226" t="s">
        <v>123</v>
      </c>
      <c r="K471" s="226"/>
      <c r="L471" s="226"/>
      <c r="M471" s="1233">
        <f>'Nom. Sic. Sem. 1'!$M$53</f>
        <v>3000</v>
      </c>
      <c r="N471" s="1234"/>
    </row>
    <row r="472" spans="1:14">
      <c r="A472" s="224"/>
      <c r="B472" s="226"/>
      <c r="C472" s="226"/>
      <c r="D472" s="226"/>
      <c r="E472" s="1233">
        <v>0</v>
      </c>
      <c r="F472" s="1234"/>
      <c r="G472" s="234"/>
      <c r="H472" s="228"/>
      <c r="I472" s="224"/>
      <c r="J472" s="226"/>
      <c r="K472" s="226"/>
      <c r="L472" s="226"/>
      <c r="M472" s="1233">
        <v>0</v>
      </c>
      <c r="N472" s="1234"/>
    </row>
    <row r="473" spans="1:14">
      <c r="A473" s="224"/>
      <c r="B473" s="226" t="s">
        <v>124</v>
      </c>
      <c r="C473" s="226"/>
      <c r="D473" s="226"/>
      <c r="E473" s="1233" t="e">
        <f>'Nom. Sic. Sem. 1'!#REF!</f>
        <v>#REF!</v>
      </c>
      <c r="F473" s="1234"/>
      <c r="G473" s="234"/>
      <c r="H473" s="228"/>
      <c r="I473" s="224"/>
      <c r="J473" s="226" t="s">
        <v>124</v>
      </c>
      <c r="K473" s="226"/>
      <c r="L473" s="226"/>
      <c r="M473" s="1233">
        <f>'Nom. Sic. Sem. 1'!$N$53</f>
        <v>1050</v>
      </c>
      <c r="N473" s="1234"/>
    </row>
    <row r="474" spans="1:14">
      <c r="A474" s="235">
        <v>0</v>
      </c>
      <c r="B474" s="226" t="s">
        <v>125</v>
      </c>
      <c r="C474" s="226"/>
      <c r="D474" s="226"/>
      <c r="E474" s="1233">
        <v>0</v>
      </c>
      <c r="F474" s="1234"/>
      <c r="G474" s="234"/>
      <c r="H474" s="228"/>
      <c r="I474" s="235">
        <v>0</v>
      </c>
      <c r="J474" s="226" t="s">
        <v>125</v>
      </c>
      <c r="K474" s="226"/>
      <c r="L474" s="226"/>
      <c r="M474" s="1233">
        <v>0</v>
      </c>
      <c r="N474" s="1234"/>
    </row>
    <row r="475" spans="1:14">
      <c r="A475" s="235">
        <v>0</v>
      </c>
      <c r="B475" s="226" t="s">
        <v>126</v>
      </c>
      <c r="C475" s="226"/>
      <c r="D475" s="226"/>
      <c r="E475" s="1233">
        <v>0</v>
      </c>
      <c r="F475" s="1234"/>
      <c r="G475" s="234"/>
      <c r="H475" s="228"/>
      <c r="I475" s="235">
        <v>0</v>
      </c>
      <c r="J475" s="226" t="s">
        <v>126</v>
      </c>
      <c r="K475" s="226"/>
      <c r="L475" s="226"/>
      <c r="M475" s="1233">
        <v>0</v>
      </c>
      <c r="N475" s="1234"/>
    </row>
    <row r="476" spans="1:14">
      <c r="A476" s="235" t="e">
        <f>'Nom. Sic. Sem. 1'!#REF!</f>
        <v>#REF!</v>
      </c>
      <c r="B476" s="226" t="s">
        <v>261</v>
      </c>
      <c r="C476" s="226"/>
      <c r="D476" s="226"/>
      <c r="E476" s="1238" t="e">
        <f>'Nom. Sic. Sem. 1'!#REF!</f>
        <v>#REF!</v>
      </c>
      <c r="F476" s="1246"/>
      <c r="G476" s="234"/>
      <c r="H476" s="228"/>
      <c r="I476" s="235">
        <f>'Nom. Sic. Sem. 1'!V53</f>
        <v>2</v>
      </c>
      <c r="J476" s="226" t="s">
        <v>261</v>
      </c>
      <c r="K476" s="226"/>
      <c r="L476" s="226"/>
      <c r="M476" s="1238">
        <f>'Nom. Sic. Sem. 1'!W53</f>
        <v>3240</v>
      </c>
      <c r="N476" s="1246"/>
    </row>
    <row r="477" spans="1:14">
      <c r="A477" s="236" t="e">
        <f>'Nom. Sic. Sem. 1'!#REF!</f>
        <v>#REF!</v>
      </c>
      <c r="B477" s="226" t="s">
        <v>262</v>
      </c>
      <c r="C477" s="226"/>
      <c r="D477" s="226"/>
      <c r="E477" s="1233" t="e">
        <f>'Nom. Sic. Sem. 1'!#REF!</f>
        <v>#REF!</v>
      </c>
      <c r="F477" s="1234"/>
      <c r="G477" s="234"/>
      <c r="H477" s="228"/>
      <c r="I477" s="236">
        <f>'Nom. Sic. Sem. 1'!X53</f>
        <v>1</v>
      </c>
      <c r="J477" s="226" t="s">
        <v>262</v>
      </c>
      <c r="K477" s="226"/>
      <c r="L477" s="226"/>
      <c r="M477" s="1233">
        <f>'Nom. Sic. Sem. 1'!Y53</f>
        <v>1417.5</v>
      </c>
      <c r="N477" s="1234"/>
    </row>
    <row r="478" spans="1:14">
      <c r="A478" s="235" t="e">
        <f>'Nom. Sic. Sem. 1'!#REF!</f>
        <v>#REF!</v>
      </c>
      <c r="B478" s="226" t="s">
        <v>128</v>
      </c>
      <c r="C478" s="226"/>
      <c r="D478" s="226"/>
      <c r="E478" s="1233" t="e">
        <f>'Nom. Sic. Sem. 1'!#REF!</f>
        <v>#REF!</v>
      </c>
      <c r="F478" s="1234"/>
      <c r="G478" s="234"/>
      <c r="H478" s="228"/>
      <c r="I478" s="235">
        <f>'Nom. Sic. Sem. 1'!$AB$53</f>
        <v>2</v>
      </c>
      <c r="J478" s="226" t="s">
        <v>128</v>
      </c>
      <c r="K478" s="226"/>
      <c r="L478" s="226"/>
      <c r="M478" s="1233">
        <f>'Nom. Sic. Sem. 1'!$AC$53</f>
        <v>3483</v>
      </c>
      <c r="N478" s="1234"/>
    </row>
    <row r="479" spans="1:14">
      <c r="A479" s="235" t="e">
        <f>'Nom. Sic. Sem. 1'!#REF!</f>
        <v>#REF!</v>
      </c>
      <c r="B479" s="1230" t="str">
        <f>'Nom. Sic. Sem. 1'!$O$4</f>
        <v>PR / RM /F</v>
      </c>
      <c r="C479" s="1230"/>
      <c r="D479" s="1230"/>
      <c r="E479" s="1233" t="e">
        <f>'Nom. Sic. Sem. 1'!#REF!</f>
        <v>#REF!</v>
      </c>
      <c r="F479" s="1234"/>
      <c r="G479" s="234"/>
      <c r="H479" s="228"/>
      <c r="I479" s="235">
        <f>'Nom. Sic. Sem. 1'!$O$53</f>
        <v>0</v>
      </c>
      <c r="J479" s="1230" t="str">
        <f>'Nom. Sic. Sem. 1'!$O$4</f>
        <v>PR / RM /F</v>
      </c>
      <c r="K479" s="1230"/>
      <c r="L479" s="1230"/>
      <c r="M479" s="1233">
        <f>'Nom. Sic. Sem. 1'!$P$53</f>
        <v>0</v>
      </c>
      <c r="N479" s="1234"/>
    </row>
    <row r="480" spans="1:14" ht="16.5" customHeight="1">
      <c r="A480" s="220"/>
      <c r="B480" s="1235" t="s">
        <v>10</v>
      </c>
      <c r="C480" s="1235"/>
      <c r="D480" s="226"/>
      <c r="E480" s="1238" t="e">
        <f>SUM(E471:F479)</f>
        <v>#REF!</v>
      </c>
      <c r="F480" s="1239"/>
      <c r="G480" s="219"/>
      <c r="H480" s="228"/>
      <c r="I480" s="220"/>
      <c r="J480" s="1235" t="s">
        <v>10</v>
      </c>
      <c r="K480" s="1235"/>
      <c r="L480" s="226"/>
      <c r="M480" s="1238">
        <f>SUM(M471:N479)</f>
        <v>12190.5</v>
      </c>
      <c r="N480" s="1239"/>
    </row>
    <row r="481" spans="1:14">
      <c r="A481" s="1240" t="s">
        <v>105</v>
      </c>
      <c r="B481" s="1224"/>
      <c r="C481" s="1224"/>
      <c r="D481" s="1224"/>
      <c r="E481" s="1224"/>
      <c r="F481" s="1225"/>
      <c r="G481" s="219"/>
      <c r="H481" s="228"/>
      <c r="I481" s="1240" t="s">
        <v>105</v>
      </c>
      <c r="J481" s="1224"/>
      <c r="K481" s="1224"/>
      <c r="L481" s="1224"/>
      <c r="M481" s="1224"/>
      <c r="N481" s="1225"/>
    </row>
    <row r="482" spans="1:14">
      <c r="A482" s="1229" t="s">
        <v>129</v>
      </c>
      <c r="B482" s="1230"/>
      <c r="C482" s="1230"/>
      <c r="D482" s="237" t="e">
        <f>'Nom. Sic. Sem. 1'!#REF!</f>
        <v>#REF!</v>
      </c>
      <c r="E482" s="226"/>
      <c r="F482" s="230"/>
      <c r="G482" s="231"/>
      <c r="H482" s="228"/>
      <c r="I482" s="1229" t="s">
        <v>129</v>
      </c>
      <c r="J482" s="1230"/>
      <c r="K482" s="1230"/>
      <c r="L482" s="237">
        <f>'Nom. Sic. Sem. 1'!$AG$53</f>
        <v>0</v>
      </c>
      <c r="M482" s="226"/>
      <c r="N482" s="230"/>
    </row>
    <row r="483" spans="1:14">
      <c r="A483" s="1229" t="s">
        <v>130</v>
      </c>
      <c r="B483" s="1230"/>
      <c r="C483" s="1230"/>
      <c r="D483" s="237" t="e">
        <f>'Nom. Sic. Sem. 1'!#REF!</f>
        <v>#REF!</v>
      </c>
      <c r="E483" s="237"/>
      <c r="F483" s="230"/>
      <c r="G483" s="231"/>
      <c r="H483" s="228"/>
      <c r="I483" s="1229" t="s">
        <v>130</v>
      </c>
      <c r="J483" s="1230"/>
      <c r="K483" s="1230"/>
      <c r="L483" s="237">
        <f>'Nom. Sic. Sem. 1'!$AE$53</f>
        <v>189</v>
      </c>
      <c r="M483" s="237"/>
      <c r="N483" s="230"/>
    </row>
    <row r="484" spans="1:14">
      <c r="A484" s="221" t="s">
        <v>131</v>
      </c>
      <c r="B484" s="222"/>
      <c r="C484" s="222"/>
      <c r="D484" s="237" t="e">
        <f>'Nom. Sic. Sem. 1'!#REF!</f>
        <v>#REF!</v>
      </c>
      <c r="E484" s="226"/>
      <c r="F484" s="230"/>
      <c r="G484" s="231"/>
      <c r="H484" s="228"/>
      <c r="I484" s="221" t="s">
        <v>131</v>
      </c>
      <c r="J484" s="222"/>
      <c r="K484" s="222"/>
      <c r="L484" s="237">
        <f>'Nom. Sic. Sem. 1'!$AF$53</f>
        <v>121.905</v>
      </c>
      <c r="M484" s="226"/>
      <c r="N484" s="230"/>
    </row>
    <row r="485" spans="1:14">
      <c r="A485" s="1229" t="s">
        <v>132</v>
      </c>
      <c r="B485" s="1230"/>
      <c r="C485" s="1230"/>
      <c r="D485" s="237" t="e">
        <f>'Nom. Sic. Sem. 1'!#REF!</f>
        <v>#REF!</v>
      </c>
      <c r="E485" s="226"/>
      <c r="F485" s="230"/>
      <c r="G485" s="231"/>
      <c r="H485" s="228"/>
      <c r="I485" s="1229" t="s">
        <v>132</v>
      </c>
      <c r="J485" s="1230"/>
      <c r="K485" s="1230"/>
      <c r="L485" s="237">
        <f>'Nom. Sic. Sem. 1'!$AH$53</f>
        <v>0</v>
      </c>
      <c r="M485" s="226"/>
      <c r="N485" s="230"/>
    </row>
    <row r="486" spans="1:14">
      <c r="A486" s="1229" t="s">
        <v>133</v>
      </c>
      <c r="B486" s="1230"/>
      <c r="C486" s="1230"/>
      <c r="D486" s="237" t="e">
        <f>'Nom. Sic. Sem. 1'!#REF!</f>
        <v>#REF!</v>
      </c>
      <c r="E486" s="226"/>
      <c r="F486" s="230"/>
      <c r="G486" s="231"/>
      <c r="H486" s="228"/>
      <c r="I486" s="1229" t="s">
        <v>133</v>
      </c>
      <c r="J486" s="1230"/>
      <c r="K486" s="1230"/>
      <c r="L486" s="237">
        <f>'Nom. Sic. Sem. 1'!$AI$53</f>
        <v>0</v>
      </c>
      <c r="M486" s="226"/>
      <c r="N486" s="230"/>
    </row>
    <row r="487" spans="1:14" ht="13.5" thickBot="1">
      <c r="A487" s="1241" t="s">
        <v>134</v>
      </c>
      <c r="B487" s="1224"/>
      <c r="C487" s="1224"/>
      <c r="D487" s="226"/>
      <c r="E487" s="1242" t="e">
        <f>SUM(D482:D486)</f>
        <v>#REF!</v>
      </c>
      <c r="F487" s="1225"/>
      <c r="G487" s="219"/>
      <c r="H487" s="228"/>
      <c r="I487" s="1241" t="s">
        <v>134</v>
      </c>
      <c r="J487" s="1224"/>
      <c r="K487" s="1224"/>
      <c r="L487" s="226"/>
      <c r="M487" s="1242">
        <f>SUM(L482:L486)</f>
        <v>310.90499999999997</v>
      </c>
      <c r="N487" s="1225"/>
    </row>
    <row r="488" spans="1:14" ht="20.25" customHeight="1" thickBot="1">
      <c r="A488" s="220"/>
      <c r="B488" s="1224" t="s">
        <v>104</v>
      </c>
      <c r="C488" s="1224"/>
      <c r="D488" s="1224"/>
      <c r="E488" s="1243" t="e">
        <f>(E480-E487)</f>
        <v>#REF!</v>
      </c>
      <c r="F488" s="1244"/>
      <c r="G488" s="219"/>
      <c r="H488" s="228"/>
      <c r="I488" s="220"/>
      <c r="J488" s="1224" t="s">
        <v>104</v>
      </c>
      <c r="K488" s="1224"/>
      <c r="L488" s="1224"/>
      <c r="M488" s="1243">
        <f>(M480-M487)</f>
        <v>11879.594999999999</v>
      </c>
      <c r="N488" s="1244"/>
    </row>
    <row r="489" spans="1:14">
      <c r="A489" s="220"/>
      <c r="B489" s="226"/>
      <c r="C489" s="226"/>
      <c r="D489" s="226"/>
      <c r="E489" s="226"/>
      <c r="F489" s="230"/>
      <c r="G489" s="231"/>
      <c r="H489" s="228"/>
      <c r="I489" s="220"/>
      <c r="J489" s="226"/>
      <c r="K489" s="226"/>
      <c r="L489" s="226"/>
      <c r="M489" s="226"/>
      <c r="N489" s="230"/>
    </row>
    <row r="490" spans="1:14">
      <c r="A490" s="220"/>
      <c r="B490" s="226"/>
      <c r="C490" s="226"/>
      <c r="D490" s="226"/>
      <c r="E490" s="226"/>
      <c r="F490" s="230"/>
      <c r="G490" s="231"/>
      <c r="H490" s="228"/>
      <c r="I490" s="220"/>
      <c r="J490" s="226"/>
      <c r="K490" s="226"/>
      <c r="L490" s="226"/>
      <c r="M490" s="226"/>
      <c r="N490" s="230"/>
    </row>
    <row r="491" spans="1:14">
      <c r="A491" s="1236"/>
      <c r="B491" s="1237"/>
      <c r="C491" s="1237"/>
      <c r="D491" s="226" t="s">
        <v>135</v>
      </c>
      <c r="E491" s="226"/>
      <c r="F491" s="230"/>
      <c r="G491" s="231"/>
      <c r="H491" s="228"/>
      <c r="I491" s="1236"/>
      <c r="J491" s="1237"/>
      <c r="K491" s="1237"/>
      <c r="L491" s="226" t="s">
        <v>135</v>
      </c>
      <c r="M491" s="226"/>
      <c r="N491" s="230"/>
    </row>
    <row r="492" spans="1:14">
      <c r="A492" s="1222" t="s">
        <v>136</v>
      </c>
      <c r="B492" s="1223"/>
      <c r="C492" s="1223"/>
      <c r="D492" s="1224" t="s">
        <v>137</v>
      </c>
      <c r="E492" s="1224"/>
      <c r="F492" s="1225"/>
      <c r="G492" s="219"/>
      <c r="H492" s="228"/>
      <c r="I492" s="1222" t="s">
        <v>136</v>
      </c>
      <c r="J492" s="1223"/>
      <c r="K492" s="1223"/>
      <c r="L492" s="1224" t="s">
        <v>137</v>
      </c>
      <c r="M492" s="1224"/>
      <c r="N492" s="1225"/>
    </row>
    <row r="493" spans="1:14" ht="13.5" thickBot="1">
      <c r="A493" s="239"/>
      <c r="B493" s="240"/>
      <c r="C493" s="240"/>
      <c r="D493" s="240"/>
      <c r="E493" s="240"/>
      <c r="F493" s="241"/>
      <c r="G493" s="231"/>
      <c r="H493" s="228"/>
      <c r="I493" s="239"/>
      <c r="J493" s="240"/>
      <c r="K493" s="240"/>
      <c r="L493" s="240"/>
      <c r="M493" s="240"/>
      <c r="N493" s="241"/>
    </row>
    <row r="494" spans="1:14">
      <c r="A494" s="226"/>
      <c r="B494" s="226"/>
      <c r="C494" s="226"/>
      <c r="D494" s="226"/>
      <c r="E494" s="226"/>
      <c r="F494" s="226"/>
      <c r="G494" s="231"/>
      <c r="H494" s="226"/>
      <c r="I494" s="226"/>
      <c r="J494" s="226"/>
      <c r="K494" s="226"/>
      <c r="L494" s="226"/>
      <c r="M494" s="226"/>
      <c r="N494" s="226"/>
    </row>
    <row r="495" spans="1:14" ht="13.5" thickBot="1">
      <c r="A495" s="228"/>
      <c r="B495" s="228"/>
      <c r="C495" s="228"/>
      <c r="D495" s="228"/>
      <c r="E495" s="228"/>
      <c r="F495" s="228"/>
      <c r="G495" s="231"/>
      <c r="H495" s="228"/>
      <c r="I495" s="228"/>
      <c r="J495" s="228"/>
      <c r="K495" s="228"/>
      <c r="L495" s="228"/>
      <c r="M495" s="228"/>
      <c r="N495" s="228"/>
    </row>
    <row r="496" spans="1:14" ht="19.5" customHeight="1">
      <c r="A496" s="1226" t="s">
        <v>138</v>
      </c>
      <c r="B496" s="1227"/>
      <c r="C496" s="1227"/>
      <c r="D496" s="1227"/>
      <c r="E496" s="1227"/>
      <c r="F496" s="1228"/>
      <c r="G496" s="219"/>
      <c r="H496" s="228"/>
      <c r="I496" s="1226" t="s">
        <v>138</v>
      </c>
      <c r="J496" s="1227"/>
      <c r="K496" s="1227"/>
      <c r="L496" s="1227"/>
      <c r="M496" s="1227"/>
      <c r="N496" s="1228"/>
    </row>
    <row r="497" spans="1:14">
      <c r="A497" s="220"/>
      <c r="B497" s="226"/>
      <c r="C497" s="226"/>
      <c r="D497" s="229"/>
      <c r="E497" s="226"/>
      <c r="F497" s="230"/>
      <c r="G497" s="231"/>
      <c r="H497" s="228"/>
      <c r="I497" s="220"/>
      <c r="J497" s="226"/>
      <c r="K497" s="226"/>
      <c r="L497" s="229"/>
      <c r="M497" s="226"/>
      <c r="N497" s="230"/>
    </row>
    <row r="498" spans="1:14">
      <c r="A498" s="220" t="s">
        <v>120</v>
      </c>
      <c r="B498" s="232">
        <f>'Nom. Sic. Sem. 1'!$C$4</f>
        <v>43528</v>
      </c>
      <c r="C498" s="226" t="s">
        <v>16</v>
      </c>
      <c r="D498" s="232">
        <f>'Nom. Sic. Sem. 1'!$G$4</f>
        <v>43534</v>
      </c>
      <c r="E498" s="226" t="s">
        <v>121</v>
      </c>
      <c r="F498" s="230">
        <f>'Nom. Sic. Sem. 1'!$J$4</f>
        <v>2019</v>
      </c>
      <c r="G498" s="231"/>
      <c r="H498" s="228"/>
      <c r="I498" s="220" t="s">
        <v>120</v>
      </c>
      <c r="J498" s="232">
        <f>'Nom. Sic. Sem. 1'!$C$4</f>
        <v>43528</v>
      </c>
      <c r="K498" s="226" t="s">
        <v>16</v>
      </c>
      <c r="L498" s="232">
        <f>'Nom. Sic. Sem. 1'!$G$4</f>
        <v>43534</v>
      </c>
      <c r="M498" s="226" t="s">
        <v>121</v>
      </c>
      <c r="N498" s="230">
        <f>'Nom. Sic. Sem. 1'!$J$4</f>
        <v>2019</v>
      </c>
    </row>
    <row r="499" spans="1:14">
      <c r="A499" s="1229" t="s">
        <v>122</v>
      </c>
      <c r="B499" s="1230"/>
      <c r="C499" s="1231" t="str">
        <f>'Nom. Sic. Sem. 1'!$B$31</f>
        <v>Luis Herrera</v>
      </c>
      <c r="D499" s="1231"/>
      <c r="E499" s="1231"/>
      <c r="F499" s="1232"/>
      <c r="G499" s="223"/>
      <c r="H499" s="228"/>
      <c r="I499" s="1229" t="s">
        <v>122</v>
      </c>
      <c r="J499" s="1230"/>
      <c r="K499" s="1231" t="e">
        <f>'Nom. Sic. Sem. 1'!#REF!</f>
        <v>#REF!</v>
      </c>
      <c r="L499" s="1231"/>
      <c r="M499" s="1231"/>
      <c r="N499" s="1232"/>
    </row>
    <row r="500" spans="1:14">
      <c r="A500" s="221"/>
      <c r="B500" s="222"/>
      <c r="C500" s="227"/>
      <c r="D500" s="227"/>
      <c r="E500" s="227"/>
      <c r="F500" s="233"/>
      <c r="G500" s="223"/>
      <c r="H500" s="228"/>
      <c r="I500" s="221"/>
      <c r="J500" s="222"/>
      <c r="K500" s="227"/>
      <c r="L500" s="227"/>
      <c r="M500" s="227"/>
      <c r="N500" s="233"/>
    </row>
    <row r="501" spans="1:14">
      <c r="A501" s="224">
        <f>'Nom. Sic. Sem. 1'!$L$31</f>
        <v>0</v>
      </c>
      <c r="B501" s="226" t="s">
        <v>123</v>
      </c>
      <c r="C501" s="226"/>
      <c r="D501" s="226"/>
      <c r="E501" s="1233">
        <f>'Nom. Sic. Sem. 1'!$M$31</f>
        <v>0</v>
      </c>
      <c r="F501" s="1234"/>
      <c r="G501" s="234"/>
      <c r="H501" s="228"/>
      <c r="I501" s="224" t="e">
        <f>'Nom. Sic. Sem. 1'!#REF!</f>
        <v>#REF!</v>
      </c>
      <c r="J501" s="226" t="s">
        <v>123</v>
      </c>
      <c r="K501" s="226"/>
      <c r="L501" s="226"/>
      <c r="M501" s="1233" t="e">
        <f>'Nom. Sic. Sem. 1'!#REF!</f>
        <v>#REF!</v>
      </c>
      <c r="N501" s="1234"/>
    </row>
    <row r="502" spans="1:14">
      <c r="A502" s="224"/>
      <c r="B502" s="226"/>
      <c r="C502" s="226"/>
      <c r="D502" s="226"/>
      <c r="E502" s="1233">
        <v>0</v>
      </c>
      <c r="F502" s="1234"/>
      <c r="G502" s="234"/>
      <c r="H502" s="228"/>
      <c r="I502" s="224"/>
      <c r="J502" s="226"/>
      <c r="K502" s="226"/>
      <c r="L502" s="226"/>
      <c r="M502" s="1233">
        <v>0</v>
      </c>
      <c r="N502" s="1234"/>
    </row>
    <row r="503" spans="1:14">
      <c r="A503" s="224"/>
      <c r="B503" s="226" t="s">
        <v>124</v>
      </c>
      <c r="C503" s="226"/>
      <c r="D503" s="226"/>
      <c r="E503" s="1233">
        <f>'Nom. Sic. Sem. 1'!$N$31</f>
        <v>0</v>
      </c>
      <c r="F503" s="1234"/>
      <c r="G503" s="234"/>
      <c r="H503" s="228"/>
      <c r="I503" s="224"/>
      <c r="J503" s="226" t="s">
        <v>124</v>
      </c>
      <c r="K503" s="226"/>
      <c r="L503" s="226"/>
      <c r="M503" s="1233" t="e">
        <f>'Nom. Sic. Sem. 1'!#REF!</f>
        <v>#REF!</v>
      </c>
      <c r="N503" s="1234"/>
    </row>
    <row r="504" spans="1:14">
      <c r="A504" s="235">
        <v>0</v>
      </c>
      <c r="B504" s="226" t="s">
        <v>125</v>
      </c>
      <c r="C504" s="226"/>
      <c r="D504" s="226"/>
      <c r="E504" s="1233">
        <v>0</v>
      </c>
      <c r="F504" s="1234"/>
      <c r="G504" s="234"/>
      <c r="H504" s="228"/>
      <c r="I504" s="235">
        <v>0</v>
      </c>
      <c r="J504" s="226" t="s">
        <v>125</v>
      </c>
      <c r="K504" s="226"/>
      <c r="L504" s="226"/>
      <c r="M504" s="1233">
        <v>0</v>
      </c>
      <c r="N504" s="1234"/>
    </row>
    <row r="505" spans="1:14">
      <c r="A505" s="235">
        <v>0</v>
      </c>
      <c r="B505" s="226" t="s">
        <v>126</v>
      </c>
      <c r="C505" s="226"/>
      <c r="D505" s="226"/>
      <c r="E505" s="1233">
        <v>0</v>
      </c>
      <c r="F505" s="1234"/>
      <c r="G505" s="234"/>
      <c r="H505" s="228"/>
      <c r="I505" s="235">
        <v>0</v>
      </c>
      <c r="J505" s="226" t="s">
        <v>126</v>
      </c>
      <c r="K505" s="226"/>
      <c r="L505" s="226"/>
      <c r="M505" s="1233">
        <v>0</v>
      </c>
      <c r="N505" s="1234"/>
    </row>
    <row r="506" spans="1:14">
      <c r="A506" s="235">
        <f>'Nom. Sic. Sem. 1'!V31</f>
        <v>0</v>
      </c>
      <c r="B506" s="226" t="s">
        <v>261</v>
      </c>
      <c r="C506" s="226"/>
      <c r="D506" s="226"/>
      <c r="E506" s="1238">
        <f>'Nom. Sic. Sem. 1'!W31</f>
        <v>0</v>
      </c>
      <c r="F506" s="1246"/>
      <c r="G506" s="234"/>
      <c r="H506" s="228"/>
      <c r="I506" s="235">
        <f>'Nom. Sic. Sem. 1'!V359</f>
        <v>0</v>
      </c>
      <c r="J506" s="226" t="s">
        <v>261</v>
      </c>
      <c r="K506" s="226"/>
      <c r="L506" s="226"/>
      <c r="M506" s="1238">
        <f>'Nom. Sic. Sem. 1'!W359</f>
        <v>0</v>
      </c>
      <c r="N506" s="1246"/>
    </row>
    <row r="507" spans="1:14">
      <c r="A507" s="236">
        <f>'Nom. Sic. Sem. 1'!X31</f>
        <v>0</v>
      </c>
      <c r="B507" s="226" t="s">
        <v>262</v>
      </c>
      <c r="C507" s="226"/>
      <c r="D507" s="226"/>
      <c r="E507" s="1233">
        <f>'Nom. Sic. Sem. 1'!Y31</f>
        <v>0</v>
      </c>
      <c r="F507" s="1234"/>
      <c r="G507" s="234"/>
      <c r="H507" s="228"/>
      <c r="I507" s="236">
        <f>'Nom. Sic. Sem. 1'!X359</f>
        <v>0</v>
      </c>
      <c r="J507" s="226" t="s">
        <v>262</v>
      </c>
      <c r="K507" s="226"/>
      <c r="L507" s="226"/>
      <c r="M507" s="1233">
        <f>'Nom. Sic. Sem. 1'!Y359</f>
        <v>0</v>
      </c>
      <c r="N507" s="1234"/>
    </row>
    <row r="508" spans="1:14">
      <c r="A508" s="235">
        <f>'Nom. Sic. Sem. 1'!$AB$31</f>
        <v>0</v>
      </c>
      <c r="B508" s="226" t="s">
        <v>128</v>
      </c>
      <c r="C508" s="226"/>
      <c r="D508" s="226"/>
      <c r="E508" s="1233">
        <f>'Nom. Sic. Sem. 1'!$AC$31</f>
        <v>0</v>
      </c>
      <c r="F508" s="1234"/>
      <c r="G508" s="234"/>
      <c r="H508" s="228"/>
      <c r="I508" s="235" t="e">
        <f>'Nom. Sic. Sem. 1'!#REF!</f>
        <v>#REF!</v>
      </c>
      <c r="J508" s="226" t="s">
        <v>128</v>
      </c>
      <c r="K508" s="226"/>
      <c r="L508" s="226"/>
      <c r="M508" s="1233" t="e">
        <f>'Nom. Sic. Sem. 1'!#REF!</f>
        <v>#REF!</v>
      </c>
      <c r="N508" s="1234"/>
    </row>
    <row r="509" spans="1:14">
      <c r="A509" s="235">
        <f>'Nom. Sic. Sem. 1'!$O$31</f>
        <v>0</v>
      </c>
      <c r="B509" s="1230" t="str">
        <f>'Nom. Sic. Sem. 1'!$O$4</f>
        <v>PR / RM /F</v>
      </c>
      <c r="C509" s="1230"/>
      <c r="D509" s="1230"/>
      <c r="E509" s="1233">
        <f>'Nom. Sic. Sem. 1'!$P$31</f>
        <v>0</v>
      </c>
      <c r="F509" s="1234"/>
      <c r="G509" s="234"/>
      <c r="H509" s="228"/>
      <c r="I509" s="235" t="e">
        <f>'Nom. Sic. Sem. 1'!#REF!</f>
        <v>#REF!</v>
      </c>
      <c r="J509" s="1230" t="str">
        <f>'Nom. Sic. Sem. 1'!$O$4</f>
        <v>PR / RM /F</v>
      </c>
      <c r="K509" s="1230"/>
      <c r="L509" s="1230"/>
      <c r="M509" s="1233" t="e">
        <f>'Nom. Sic. Sem. 1'!#REF!</f>
        <v>#REF!</v>
      </c>
      <c r="N509" s="1234"/>
    </row>
    <row r="510" spans="1:14" ht="16.5" customHeight="1">
      <c r="A510" s="220"/>
      <c r="B510" s="1235" t="s">
        <v>10</v>
      </c>
      <c r="C510" s="1235"/>
      <c r="D510" s="226"/>
      <c r="E510" s="1238">
        <f>SUM(E501:F509)</f>
        <v>0</v>
      </c>
      <c r="F510" s="1239"/>
      <c r="G510" s="219"/>
      <c r="H510" s="228"/>
      <c r="I510" s="220"/>
      <c r="J510" s="1235" t="s">
        <v>10</v>
      </c>
      <c r="K510" s="1235"/>
      <c r="L510" s="226"/>
      <c r="M510" s="1238" t="e">
        <f>SUM(M501:N509)</f>
        <v>#REF!</v>
      </c>
      <c r="N510" s="1239"/>
    </row>
    <row r="511" spans="1:14">
      <c r="A511" s="1240" t="s">
        <v>105</v>
      </c>
      <c r="B511" s="1224"/>
      <c r="C511" s="1224"/>
      <c r="D511" s="1224"/>
      <c r="E511" s="1224"/>
      <c r="F511" s="1225"/>
      <c r="G511" s="219"/>
      <c r="H511" s="228"/>
      <c r="I511" s="1240" t="s">
        <v>105</v>
      </c>
      <c r="J511" s="1224"/>
      <c r="K511" s="1224"/>
      <c r="L511" s="1224"/>
      <c r="M511" s="1224"/>
      <c r="N511" s="1225"/>
    </row>
    <row r="512" spans="1:14">
      <c r="A512" s="1229" t="s">
        <v>129</v>
      </c>
      <c r="B512" s="1230"/>
      <c r="C512" s="1230"/>
      <c r="D512" s="237">
        <f>'Nom. Sic. Sem. 1'!$AG$31</f>
        <v>0</v>
      </c>
      <c r="E512" s="226"/>
      <c r="F512" s="230"/>
      <c r="G512" s="231"/>
      <c r="H512" s="228"/>
      <c r="I512" s="1229" t="s">
        <v>129</v>
      </c>
      <c r="J512" s="1230"/>
      <c r="K512" s="1230"/>
      <c r="L512" s="237" t="e">
        <f>'Nom. Sic. Sem. 1'!#REF!</f>
        <v>#REF!</v>
      </c>
      <c r="M512" s="226"/>
      <c r="N512" s="230"/>
    </row>
    <row r="513" spans="1:14">
      <c r="A513" s="1229" t="s">
        <v>130</v>
      </c>
      <c r="B513" s="1230"/>
      <c r="C513" s="1230"/>
      <c r="D513" s="237">
        <f>'Nom. Sic. Sem. 1'!$AE$31</f>
        <v>0</v>
      </c>
      <c r="E513" s="237"/>
      <c r="F513" s="230"/>
      <c r="G513" s="231"/>
      <c r="H513" s="228"/>
      <c r="I513" s="1229" t="s">
        <v>130</v>
      </c>
      <c r="J513" s="1230"/>
      <c r="K513" s="1230"/>
      <c r="L513" s="237" t="e">
        <f>'Nom. Sic. Sem. 1'!#REF!</f>
        <v>#REF!</v>
      </c>
      <c r="M513" s="237"/>
      <c r="N513" s="230"/>
    </row>
    <row r="514" spans="1:14">
      <c r="A514" s="221" t="s">
        <v>131</v>
      </c>
      <c r="B514" s="222"/>
      <c r="C514" s="222"/>
      <c r="D514" s="237">
        <f>'Nom. Sic. Sem. 1'!$AF$31</f>
        <v>0</v>
      </c>
      <c r="E514" s="226"/>
      <c r="F514" s="230"/>
      <c r="G514" s="231"/>
      <c r="H514" s="228"/>
      <c r="I514" s="221" t="s">
        <v>131</v>
      </c>
      <c r="J514" s="222"/>
      <c r="K514" s="222"/>
      <c r="L514" s="237" t="e">
        <f>'Nom. Sic. Sem. 1'!#REF!</f>
        <v>#REF!</v>
      </c>
      <c r="M514" s="226"/>
      <c r="N514" s="230"/>
    </row>
    <row r="515" spans="1:14">
      <c r="A515" s="1229" t="s">
        <v>132</v>
      </c>
      <c r="B515" s="1230"/>
      <c r="C515" s="1230"/>
      <c r="D515" s="237">
        <f>'Nom. Sic. Sem. 1'!$AH$31</f>
        <v>0</v>
      </c>
      <c r="E515" s="226"/>
      <c r="F515" s="230"/>
      <c r="G515" s="231"/>
      <c r="H515" s="228"/>
      <c r="I515" s="1229" t="s">
        <v>132</v>
      </c>
      <c r="J515" s="1230"/>
      <c r="K515" s="1230"/>
      <c r="L515" s="237" t="e">
        <f>'Nom. Sic. Sem. 1'!#REF!</f>
        <v>#REF!</v>
      </c>
      <c r="M515" s="226"/>
      <c r="N515" s="230"/>
    </row>
    <row r="516" spans="1:14">
      <c r="A516" s="1229" t="s">
        <v>133</v>
      </c>
      <c r="B516" s="1230"/>
      <c r="C516" s="1230"/>
      <c r="D516" s="237">
        <f>'Nom. Sic. Sem. 1'!$AI$31</f>
        <v>0</v>
      </c>
      <c r="E516" s="226"/>
      <c r="F516" s="230"/>
      <c r="G516" s="231"/>
      <c r="H516" s="228"/>
      <c r="I516" s="1229" t="s">
        <v>133</v>
      </c>
      <c r="J516" s="1230"/>
      <c r="K516" s="1230"/>
      <c r="L516" s="237" t="e">
        <f>'Nom. Sic. Sem. 1'!#REF!</f>
        <v>#REF!</v>
      </c>
      <c r="M516" s="226"/>
      <c r="N516" s="230"/>
    </row>
    <row r="517" spans="1:14" ht="13.5" thickBot="1">
      <c r="A517" s="1241" t="s">
        <v>134</v>
      </c>
      <c r="B517" s="1224"/>
      <c r="C517" s="1224"/>
      <c r="D517" s="226"/>
      <c r="E517" s="1242">
        <f>SUM(D512:D516)</f>
        <v>0</v>
      </c>
      <c r="F517" s="1225"/>
      <c r="G517" s="219"/>
      <c r="H517" s="228"/>
      <c r="I517" s="1241" t="s">
        <v>134</v>
      </c>
      <c r="J517" s="1224"/>
      <c r="K517" s="1224"/>
      <c r="L517" s="226"/>
      <c r="M517" s="1242" t="e">
        <f>SUM(L512:L516)</f>
        <v>#REF!</v>
      </c>
      <c r="N517" s="1225"/>
    </row>
    <row r="518" spans="1:14" ht="20.25" customHeight="1" thickBot="1">
      <c r="A518" s="220"/>
      <c r="B518" s="1224" t="s">
        <v>104</v>
      </c>
      <c r="C518" s="1224"/>
      <c r="D518" s="1224"/>
      <c r="E518" s="1243">
        <f>(E510-E517)</f>
        <v>0</v>
      </c>
      <c r="F518" s="1244"/>
      <c r="G518" s="219"/>
      <c r="H518" s="228"/>
      <c r="I518" s="220"/>
      <c r="J518" s="1224" t="s">
        <v>104</v>
      </c>
      <c r="K518" s="1224"/>
      <c r="L518" s="1224"/>
      <c r="M518" s="1243" t="e">
        <f>(M510-M517)</f>
        <v>#REF!</v>
      </c>
      <c r="N518" s="1244"/>
    </row>
    <row r="519" spans="1:14">
      <c r="A519" s="220"/>
      <c r="B519" s="226"/>
      <c r="C519" s="226"/>
      <c r="D519" s="226"/>
      <c r="E519" s="226"/>
      <c r="F519" s="230"/>
      <c r="G519" s="231"/>
      <c r="H519" s="228"/>
      <c r="I519" s="220"/>
      <c r="J519" s="226"/>
      <c r="K519" s="226"/>
      <c r="L519" s="226"/>
      <c r="M519" s="226"/>
      <c r="N519" s="230"/>
    </row>
    <row r="520" spans="1:14">
      <c r="A520" s="220"/>
      <c r="B520" s="226"/>
      <c r="C520" s="226"/>
      <c r="D520" s="226"/>
      <c r="E520" s="226"/>
      <c r="F520" s="230"/>
      <c r="G520" s="231"/>
      <c r="H520" s="228"/>
      <c r="I520" s="220"/>
      <c r="J520" s="226"/>
      <c r="K520" s="226"/>
      <c r="L520" s="226"/>
      <c r="M520" s="226"/>
      <c r="N520" s="230"/>
    </row>
    <row r="521" spans="1:14">
      <c r="A521" s="1236"/>
      <c r="B521" s="1237"/>
      <c r="C521" s="1237"/>
      <c r="D521" s="226" t="s">
        <v>135</v>
      </c>
      <c r="E521" s="226"/>
      <c r="F521" s="230"/>
      <c r="G521" s="231"/>
      <c r="H521" s="228"/>
      <c r="I521" s="1236"/>
      <c r="J521" s="1237"/>
      <c r="K521" s="1237"/>
      <c r="L521" s="226" t="s">
        <v>135</v>
      </c>
      <c r="M521" s="226"/>
      <c r="N521" s="230"/>
    </row>
    <row r="522" spans="1:14">
      <c r="A522" s="1222" t="s">
        <v>136</v>
      </c>
      <c r="B522" s="1223"/>
      <c r="C522" s="1223"/>
      <c r="D522" s="1224" t="s">
        <v>137</v>
      </c>
      <c r="E522" s="1224"/>
      <c r="F522" s="1225"/>
      <c r="G522" s="219"/>
      <c r="H522" s="228"/>
      <c r="I522" s="1222" t="s">
        <v>136</v>
      </c>
      <c r="J522" s="1223"/>
      <c r="K522" s="1223"/>
      <c r="L522" s="1224" t="s">
        <v>137</v>
      </c>
      <c r="M522" s="1224"/>
      <c r="N522" s="1225"/>
    </row>
    <row r="523" spans="1:14" ht="13.5" thickBot="1">
      <c r="A523" s="239"/>
      <c r="B523" s="240"/>
      <c r="C523" s="240"/>
      <c r="D523" s="240"/>
      <c r="E523" s="240"/>
      <c r="F523" s="241"/>
      <c r="G523" s="231"/>
      <c r="H523" s="228"/>
      <c r="I523" s="239"/>
      <c r="J523" s="240"/>
      <c r="K523" s="240"/>
      <c r="L523" s="240"/>
      <c r="M523" s="240"/>
      <c r="N523" s="241"/>
    </row>
    <row r="524" spans="1:14">
      <c r="A524" s="222"/>
      <c r="B524" s="222"/>
      <c r="C524" s="222"/>
      <c r="D524" s="237"/>
      <c r="E524" s="226"/>
      <c r="F524" s="226"/>
      <c r="G524" s="226"/>
      <c r="H524" s="226"/>
      <c r="I524" s="222"/>
      <c r="J524" s="222"/>
      <c r="K524" s="222"/>
      <c r="L524" s="237"/>
      <c r="M524" s="226"/>
      <c r="N524" s="226"/>
    </row>
    <row r="525" spans="1:14">
      <c r="A525" s="1230"/>
      <c r="B525" s="1230"/>
      <c r="C525" s="1230"/>
      <c r="D525" s="237"/>
      <c r="E525" s="226"/>
      <c r="F525" s="226"/>
      <c r="G525" s="226"/>
      <c r="H525" s="226"/>
      <c r="I525" s="1230"/>
      <c r="J525" s="1230"/>
      <c r="K525" s="1230"/>
      <c r="L525" s="237"/>
      <c r="M525" s="226"/>
      <c r="N525" s="226"/>
    </row>
    <row r="526" spans="1:14">
      <c r="A526" s="1230"/>
      <c r="B526" s="1230"/>
      <c r="C526" s="1230"/>
      <c r="D526" s="237"/>
      <c r="E526" s="226"/>
      <c r="F526" s="226"/>
      <c r="G526" s="226"/>
      <c r="H526" s="226"/>
      <c r="I526" s="1230"/>
      <c r="J526" s="1230"/>
      <c r="K526" s="1230"/>
      <c r="L526" s="237"/>
      <c r="M526" s="226"/>
      <c r="N526" s="226"/>
    </row>
    <row r="527" spans="1:14">
      <c r="A527" s="1242"/>
      <c r="B527" s="1224"/>
      <c r="C527" s="1224"/>
      <c r="D527" s="226"/>
      <c r="E527" s="1242"/>
      <c r="F527" s="1224"/>
      <c r="G527" s="225"/>
      <c r="H527" s="226"/>
      <c r="I527" s="1242"/>
      <c r="J527" s="1224"/>
      <c r="K527" s="1224"/>
      <c r="L527" s="226"/>
      <c r="M527" s="1242"/>
      <c r="N527" s="1224"/>
    </row>
    <row r="528" spans="1:14">
      <c r="A528" s="1245"/>
      <c r="B528" s="1245"/>
      <c r="C528" s="1245"/>
      <c r="D528" s="1224"/>
      <c r="E528" s="1224"/>
      <c r="F528" s="1224"/>
      <c r="G528" s="225"/>
      <c r="H528" s="226"/>
      <c r="I528" s="1245"/>
      <c r="J528" s="1245"/>
      <c r="K528" s="1245"/>
      <c r="L528" s="1224"/>
      <c r="M528" s="1224"/>
      <c r="N528" s="1224"/>
    </row>
    <row r="529" spans="1:14">
      <c r="A529" s="226"/>
      <c r="B529" s="226"/>
      <c r="C529" s="226"/>
      <c r="D529" s="226"/>
      <c r="E529" s="226"/>
      <c r="F529" s="226"/>
      <c r="G529" s="226"/>
      <c r="H529" s="226"/>
      <c r="I529" s="226"/>
      <c r="J529" s="226"/>
      <c r="K529" s="226"/>
      <c r="L529" s="226"/>
      <c r="M529" s="226"/>
      <c r="N529" s="226"/>
    </row>
    <row r="530" spans="1:14">
      <c r="A530" s="226"/>
      <c r="B530" s="226"/>
      <c r="C530" s="226"/>
      <c r="D530" s="226"/>
      <c r="E530" s="226"/>
      <c r="F530" s="226"/>
      <c r="G530" s="226"/>
      <c r="H530" s="226"/>
      <c r="I530" s="226"/>
      <c r="J530" s="226"/>
      <c r="K530" s="226"/>
      <c r="L530" s="226"/>
      <c r="M530" s="226"/>
      <c r="N530" s="226"/>
    </row>
    <row r="531" spans="1:14">
      <c r="A531" s="226"/>
      <c r="B531" s="226"/>
      <c r="C531" s="226"/>
      <c r="D531" s="226"/>
      <c r="E531" s="226"/>
      <c r="F531" s="226"/>
      <c r="G531" s="226"/>
      <c r="H531" s="226"/>
      <c r="I531" s="226"/>
      <c r="J531" s="226"/>
      <c r="K531" s="226"/>
      <c r="L531" s="226"/>
      <c r="M531" s="226"/>
      <c r="N531" s="226"/>
    </row>
    <row r="532" spans="1:14">
      <c r="A532" s="226"/>
      <c r="B532" s="226"/>
      <c r="C532" s="226"/>
      <c r="D532" s="226"/>
      <c r="E532" s="226"/>
      <c r="F532" s="226"/>
      <c r="G532" s="226"/>
      <c r="H532" s="226"/>
      <c r="I532" s="226"/>
      <c r="J532" s="226"/>
      <c r="K532" s="226"/>
      <c r="L532" s="226"/>
      <c r="M532" s="226"/>
      <c r="N532" s="226"/>
    </row>
    <row r="533" spans="1:14" ht="13.5" thickBot="1">
      <c r="A533" s="226"/>
      <c r="B533" s="226"/>
      <c r="C533" s="226"/>
      <c r="D533" s="226"/>
      <c r="E533" s="226"/>
      <c r="F533" s="226"/>
      <c r="G533" s="226"/>
      <c r="H533" s="226"/>
      <c r="I533" s="226"/>
      <c r="J533" s="226"/>
      <c r="K533" s="226"/>
      <c r="L533" s="226"/>
      <c r="M533" s="226"/>
      <c r="N533" s="226"/>
    </row>
    <row r="534" spans="1:14" ht="19.5" customHeight="1">
      <c r="A534" s="1226" t="s">
        <v>138</v>
      </c>
      <c r="B534" s="1227"/>
      <c r="C534" s="1227"/>
      <c r="D534" s="1227"/>
      <c r="E534" s="1227"/>
      <c r="F534" s="1228"/>
      <c r="G534" s="219"/>
      <c r="H534" s="228"/>
      <c r="I534" s="1226" t="s">
        <v>138</v>
      </c>
      <c r="J534" s="1227"/>
      <c r="K534" s="1227"/>
      <c r="L534" s="1227"/>
      <c r="M534" s="1227"/>
      <c r="N534" s="1228"/>
    </row>
    <row r="535" spans="1:14">
      <c r="A535" s="220"/>
      <c r="B535" s="226"/>
      <c r="C535" s="226"/>
      <c r="D535" s="229"/>
      <c r="E535" s="226"/>
      <c r="F535" s="230"/>
      <c r="G535" s="231"/>
      <c r="H535" s="228"/>
      <c r="I535" s="220"/>
      <c r="J535" s="226"/>
      <c r="K535" s="226"/>
      <c r="L535" s="229"/>
      <c r="M535" s="226"/>
      <c r="N535" s="230"/>
    </row>
    <row r="536" spans="1:14">
      <c r="A536" s="220" t="s">
        <v>120</v>
      </c>
      <c r="B536" s="232">
        <f>'Nom. Sic. Sem. 1'!$C$4</f>
        <v>43528</v>
      </c>
      <c r="C536" s="226" t="s">
        <v>16</v>
      </c>
      <c r="D536" s="232">
        <f>'Nom. Sic. Sem. 1'!$G$4</f>
        <v>43534</v>
      </c>
      <c r="E536" s="226" t="s">
        <v>121</v>
      </c>
      <c r="F536" s="230">
        <f>'Nom. Sic. Sem. 1'!$J$4</f>
        <v>2019</v>
      </c>
      <c r="G536" s="231"/>
      <c r="H536" s="228"/>
      <c r="I536" s="220" t="s">
        <v>120</v>
      </c>
      <c r="J536" s="232">
        <f>'Nom. Sic. Sem. 1'!$C$4</f>
        <v>43528</v>
      </c>
      <c r="K536" s="226" t="s">
        <v>16</v>
      </c>
      <c r="L536" s="232">
        <f>'Nom. Sic. Sem. 1'!$G$4</f>
        <v>43534</v>
      </c>
      <c r="M536" s="226" t="s">
        <v>121</v>
      </c>
      <c r="N536" s="230">
        <f>'Nom. Sic. Sem. 1'!$J$4</f>
        <v>2019</v>
      </c>
    </row>
    <row r="537" spans="1:14">
      <c r="A537" s="1229" t="s">
        <v>122</v>
      </c>
      <c r="B537" s="1230"/>
      <c r="C537" s="1231" t="str">
        <f>'Nom. Sic. Sem. 1'!$B$54</f>
        <v>Henry Escalona</v>
      </c>
      <c r="D537" s="1231"/>
      <c r="E537" s="1231"/>
      <c r="F537" s="1232"/>
      <c r="G537" s="223"/>
      <c r="H537" s="228"/>
      <c r="I537" s="1229" t="s">
        <v>122</v>
      </c>
      <c r="J537" s="1230"/>
      <c r="K537" s="1231" t="str">
        <f>'Nom. Sic. Sem. 1'!$B$35</f>
        <v>Armando  Jose Nuñez</v>
      </c>
      <c r="L537" s="1231"/>
      <c r="M537" s="1231"/>
      <c r="N537" s="1232"/>
    </row>
    <row r="538" spans="1:14">
      <c r="A538" s="221"/>
      <c r="B538" s="222"/>
      <c r="C538" s="227"/>
      <c r="D538" s="227"/>
      <c r="E538" s="227"/>
      <c r="F538" s="233"/>
      <c r="G538" s="223"/>
      <c r="H538" s="228"/>
      <c r="I538" s="221"/>
      <c r="J538" s="222"/>
      <c r="K538" s="227"/>
      <c r="L538" s="227"/>
      <c r="M538" s="227"/>
      <c r="N538" s="233"/>
    </row>
    <row r="539" spans="1:14">
      <c r="A539" s="224">
        <f>'Nom. Sic. Sem. 1'!$L$54</f>
        <v>5</v>
      </c>
      <c r="B539" s="226" t="s">
        <v>123</v>
      </c>
      <c r="C539" s="226"/>
      <c r="D539" s="226"/>
      <c r="E539" s="1233">
        <f>'Nom. Sic. Sem. 1'!$M$54</f>
        <v>3000</v>
      </c>
      <c r="F539" s="1234"/>
      <c r="G539" s="234"/>
      <c r="H539" s="228"/>
      <c r="I539" s="224">
        <f>'Nom. Sic. Sem. 1'!$L$35</f>
        <v>5</v>
      </c>
      <c r="J539" s="226" t="s">
        <v>123</v>
      </c>
      <c r="K539" s="226"/>
      <c r="L539" s="226"/>
      <c r="M539" s="1233">
        <f>'Nom. Sic. Sem. 1'!$M$35</f>
        <v>3000</v>
      </c>
      <c r="N539" s="1234"/>
    </row>
    <row r="540" spans="1:14">
      <c r="A540" s="224"/>
      <c r="B540" s="226"/>
      <c r="C540" s="226"/>
      <c r="D540" s="226"/>
      <c r="E540" s="1233">
        <v>0</v>
      </c>
      <c r="F540" s="1234"/>
      <c r="G540" s="234"/>
      <c r="H540" s="228"/>
      <c r="I540" s="224"/>
      <c r="J540" s="226"/>
      <c r="K540" s="226"/>
      <c r="L540" s="226"/>
      <c r="M540" s="1233">
        <v>0</v>
      </c>
      <c r="N540" s="1234"/>
    </row>
    <row r="541" spans="1:14">
      <c r="A541" s="224"/>
      <c r="B541" s="226" t="s">
        <v>124</v>
      </c>
      <c r="C541" s="226"/>
      <c r="D541" s="226"/>
      <c r="E541" s="1233">
        <f>'Nom. Sic. Sem. 1'!$N$54</f>
        <v>0</v>
      </c>
      <c r="F541" s="1234"/>
      <c r="G541" s="234"/>
      <c r="H541" s="228"/>
      <c r="I541" s="224"/>
      <c r="J541" s="226" t="s">
        <v>124</v>
      </c>
      <c r="K541" s="226"/>
      <c r="L541" s="226"/>
      <c r="M541" s="1233">
        <f>'Nom. Sic. Sem. 1'!$N$35</f>
        <v>262.5</v>
      </c>
      <c r="N541" s="1234"/>
    </row>
    <row r="542" spans="1:14">
      <c r="A542" s="235">
        <v>0</v>
      </c>
      <c r="B542" s="226" t="s">
        <v>125</v>
      </c>
      <c r="C542" s="226"/>
      <c r="D542" s="226"/>
      <c r="E542" s="1233">
        <v>0</v>
      </c>
      <c r="F542" s="1234"/>
      <c r="G542" s="234"/>
      <c r="H542" s="228"/>
      <c r="I542" s="235">
        <v>0</v>
      </c>
      <c r="J542" s="226" t="s">
        <v>125</v>
      </c>
      <c r="K542" s="226"/>
      <c r="L542" s="226"/>
      <c r="M542" s="1233">
        <v>0</v>
      </c>
      <c r="N542" s="1234"/>
    </row>
    <row r="543" spans="1:14">
      <c r="A543" s="235">
        <v>0</v>
      </c>
      <c r="B543" s="226" t="s">
        <v>126</v>
      </c>
      <c r="C543" s="226"/>
      <c r="D543" s="226"/>
      <c r="E543" s="1233">
        <v>0</v>
      </c>
      <c r="F543" s="1234"/>
      <c r="G543" s="234"/>
      <c r="H543" s="228"/>
      <c r="I543" s="235">
        <v>0</v>
      </c>
      <c r="J543" s="226" t="s">
        <v>126</v>
      </c>
      <c r="K543" s="226"/>
      <c r="L543" s="226"/>
      <c r="M543" s="1233">
        <v>0</v>
      </c>
      <c r="N543" s="1234"/>
    </row>
    <row r="544" spans="1:14">
      <c r="A544" s="235">
        <f>'Nom. Sic. Sem. 1'!V54</f>
        <v>2</v>
      </c>
      <c r="B544" s="226" t="s">
        <v>261</v>
      </c>
      <c r="C544" s="226"/>
      <c r="D544" s="226"/>
      <c r="E544" s="1238">
        <f>'Nom. Sic. Sem. 1'!W54</f>
        <v>2400</v>
      </c>
      <c r="F544" s="1246"/>
      <c r="G544" s="234"/>
      <c r="H544" s="228"/>
      <c r="I544" s="235">
        <f>'Nom. Sic. Sem. 1'!V35</f>
        <v>2</v>
      </c>
      <c r="J544" s="226" t="s">
        <v>261</v>
      </c>
      <c r="K544" s="226"/>
      <c r="L544" s="226"/>
      <c r="M544" s="1238">
        <f>'Nom. Sic. Sem. 1'!W35</f>
        <v>2610</v>
      </c>
      <c r="N544" s="1246"/>
    </row>
    <row r="545" spans="1:14">
      <c r="A545" s="236">
        <f>'Nom. Sic. Sem. 1'!X54</f>
        <v>1</v>
      </c>
      <c r="B545" s="226" t="s">
        <v>262</v>
      </c>
      <c r="C545" s="226"/>
      <c r="D545" s="226"/>
      <c r="E545" s="1233">
        <f>'Nom. Sic. Sem. 1'!Y54</f>
        <v>1050</v>
      </c>
      <c r="F545" s="1234"/>
      <c r="G545" s="234"/>
      <c r="H545" s="228"/>
      <c r="I545" s="236">
        <f>'Nom. Sic. Sem. 1'!X35</f>
        <v>0</v>
      </c>
      <c r="J545" s="226" t="s">
        <v>262</v>
      </c>
      <c r="K545" s="226"/>
      <c r="L545" s="226"/>
      <c r="M545" s="1233">
        <f>'Nom. Sic. Sem. 1'!Y35</f>
        <v>0</v>
      </c>
      <c r="N545" s="1234"/>
    </row>
    <row r="546" spans="1:14">
      <c r="A546" s="235">
        <f>'Nom. Sic. Sem. 1'!$AB$54</f>
        <v>2</v>
      </c>
      <c r="B546" s="226" t="s">
        <v>128</v>
      </c>
      <c r="C546" s="226"/>
      <c r="D546" s="226"/>
      <c r="E546" s="1233">
        <f>'Nom. Sic. Sem. 1'!$AC$54</f>
        <v>2580</v>
      </c>
      <c r="F546" s="1234"/>
      <c r="G546" s="234"/>
      <c r="H546" s="228"/>
      <c r="I546" s="235">
        <f>'Nom. Sic. Sem. 1'!$AB$35</f>
        <v>2</v>
      </c>
      <c r="J546" s="226" t="s">
        <v>128</v>
      </c>
      <c r="K546" s="226"/>
      <c r="L546" s="226"/>
      <c r="M546" s="1233">
        <f>'Nom. Sic. Sem. 1'!$AC$35</f>
        <v>2349</v>
      </c>
      <c r="N546" s="1234"/>
    </row>
    <row r="547" spans="1:14">
      <c r="A547" s="235">
        <f>'Nom. Sic. Sem. 1'!$O$54</f>
        <v>0</v>
      </c>
      <c r="B547" s="1230" t="str">
        <f>'Nom. Sic. Sem. 1'!$O$4</f>
        <v>PR / RM /F</v>
      </c>
      <c r="C547" s="1230"/>
      <c r="D547" s="1230"/>
      <c r="E547" s="1233">
        <f>'Nom. Sic. Sem. 1'!$P$54</f>
        <v>0</v>
      </c>
      <c r="F547" s="1234"/>
      <c r="G547" s="234"/>
      <c r="H547" s="228"/>
      <c r="I547" s="235">
        <f>'Nom. Sic. Sem. 1'!$O$35</f>
        <v>0</v>
      </c>
      <c r="J547" s="1230" t="str">
        <f>'Nom. Sic. Sem. 1'!$O$4</f>
        <v>PR / RM /F</v>
      </c>
      <c r="K547" s="1230"/>
      <c r="L547" s="1230"/>
      <c r="M547" s="1233">
        <f>'Nom. Sic. Sem. 1'!$P$35</f>
        <v>0</v>
      </c>
      <c r="N547" s="1234"/>
    </row>
    <row r="548" spans="1:14" ht="16.5" customHeight="1">
      <c r="A548" s="220"/>
      <c r="B548" s="1235" t="s">
        <v>10</v>
      </c>
      <c r="C548" s="1235"/>
      <c r="D548" s="226"/>
      <c r="E548" s="1238">
        <f>SUM(E539:F547)</f>
        <v>9030</v>
      </c>
      <c r="F548" s="1239"/>
      <c r="G548" s="219"/>
      <c r="H548" s="228"/>
      <c r="I548" s="220"/>
      <c r="J548" s="1235" t="s">
        <v>10</v>
      </c>
      <c r="K548" s="1235"/>
      <c r="L548" s="226"/>
      <c r="M548" s="1238">
        <f>SUM(M539:N547)</f>
        <v>8221.5</v>
      </c>
      <c r="N548" s="1239"/>
    </row>
    <row r="549" spans="1:14">
      <c r="A549" s="1240" t="s">
        <v>105</v>
      </c>
      <c r="B549" s="1224"/>
      <c r="C549" s="1224"/>
      <c r="D549" s="1224"/>
      <c r="E549" s="1224"/>
      <c r="F549" s="1225"/>
      <c r="G549" s="219"/>
      <c r="H549" s="228"/>
      <c r="I549" s="1240" t="s">
        <v>105</v>
      </c>
      <c r="J549" s="1224"/>
      <c r="K549" s="1224"/>
      <c r="L549" s="1224"/>
      <c r="M549" s="1224"/>
      <c r="N549" s="1225"/>
    </row>
    <row r="550" spans="1:14">
      <c r="A550" s="1229" t="s">
        <v>129</v>
      </c>
      <c r="B550" s="1230"/>
      <c r="C550" s="1230"/>
      <c r="D550" s="237">
        <f>'Nom. Sic. Sem. 1'!$AG$54</f>
        <v>0</v>
      </c>
      <c r="E550" s="226"/>
      <c r="F550" s="230"/>
      <c r="G550" s="231"/>
      <c r="H550" s="228"/>
      <c r="I550" s="1229" t="s">
        <v>129</v>
      </c>
      <c r="J550" s="1230"/>
      <c r="K550" s="1230"/>
      <c r="L550" s="237">
        <f>'Nom. Sic. Sem. 1'!$AG$35</f>
        <v>0</v>
      </c>
      <c r="M550" s="226"/>
      <c r="N550" s="230"/>
    </row>
    <row r="551" spans="1:14">
      <c r="A551" s="1229" t="s">
        <v>130</v>
      </c>
      <c r="B551" s="1230"/>
      <c r="C551" s="1230"/>
      <c r="D551" s="237">
        <f>'Nom. Sic. Sem. 1'!$AE$54</f>
        <v>189</v>
      </c>
      <c r="E551" s="237"/>
      <c r="F551" s="230"/>
      <c r="G551" s="231"/>
      <c r="H551" s="228"/>
      <c r="I551" s="1229" t="s">
        <v>130</v>
      </c>
      <c r="J551" s="1230"/>
      <c r="K551" s="1230"/>
      <c r="L551" s="237">
        <f>'Nom. Sic. Sem. 1'!$AE$35</f>
        <v>189</v>
      </c>
      <c r="M551" s="237"/>
      <c r="N551" s="230"/>
    </row>
    <row r="552" spans="1:14">
      <c r="A552" s="221" t="s">
        <v>131</v>
      </c>
      <c r="B552" s="222"/>
      <c r="C552" s="222"/>
      <c r="D552" s="237">
        <f>'Nom. Sic. Sem. 1'!$AF$54</f>
        <v>90.3</v>
      </c>
      <c r="E552" s="226"/>
      <c r="F552" s="230"/>
      <c r="G552" s="231"/>
      <c r="H552" s="228"/>
      <c r="I552" s="221" t="s">
        <v>131</v>
      </c>
      <c r="J552" s="222"/>
      <c r="K552" s="222"/>
      <c r="L552" s="237">
        <f>'Nom. Sic. Sem. 1'!$AF$35</f>
        <v>82.215000000000003</v>
      </c>
      <c r="M552" s="226"/>
      <c r="N552" s="230"/>
    </row>
    <row r="553" spans="1:14">
      <c r="A553" s="1229" t="s">
        <v>132</v>
      </c>
      <c r="B553" s="1230"/>
      <c r="C553" s="1230"/>
      <c r="D553" s="237">
        <f>'Nom. Sic. Sem. 1'!$AH$54</f>
        <v>0</v>
      </c>
      <c r="E553" s="226"/>
      <c r="F553" s="230"/>
      <c r="G553" s="231"/>
      <c r="H553" s="228"/>
      <c r="I553" s="1229" t="s">
        <v>132</v>
      </c>
      <c r="J553" s="1230"/>
      <c r="K553" s="1230"/>
      <c r="L553" s="237">
        <f>'Nom. Sic. Sem. 1'!$AH$35</f>
        <v>0</v>
      </c>
      <c r="M553" s="226"/>
      <c r="N553" s="230"/>
    </row>
    <row r="554" spans="1:14">
      <c r="A554" s="1229" t="s">
        <v>133</v>
      </c>
      <c r="B554" s="1230"/>
      <c r="C554" s="1230"/>
      <c r="D554" s="237">
        <f>'Nom. Sic. Sem. 1'!$AI$54</f>
        <v>0</v>
      </c>
      <c r="E554" s="226"/>
      <c r="F554" s="230"/>
      <c r="G554" s="231"/>
      <c r="H554" s="228"/>
      <c r="I554" s="1229" t="s">
        <v>133</v>
      </c>
      <c r="J554" s="1230"/>
      <c r="K554" s="1230"/>
      <c r="L554" s="237">
        <f>'Nom. Sic. Sem. 1'!$AI$35</f>
        <v>82.215000000000003</v>
      </c>
      <c r="M554" s="226"/>
      <c r="N554" s="230"/>
    </row>
    <row r="555" spans="1:14" ht="13.5" thickBot="1">
      <c r="A555" s="1241" t="s">
        <v>134</v>
      </c>
      <c r="B555" s="1224"/>
      <c r="C555" s="1224"/>
      <c r="D555" s="226"/>
      <c r="E555" s="1242">
        <f>SUM(D550:D554)</f>
        <v>279.3</v>
      </c>
      <c r="F555" s="1225"/>
      <c r="G555" s="219"/>
      <c r="H555" s="228"/>
      <c r="I555" s="1241" t="s">
        <v>134</v>
      </c>
      <c r="J555" s="1224"/>
      <c r="K555" s="1224"/>
      <c r="L555" s="226"/>
      <c r="M555" s="1242">
        <f>SUM(L550:L554)</f>
        <v>353.43000000000006</v>
      </c>
      <c r="N555" s="1225"/>
    </row>
    <row r="556" spans="1:14" ht="20.25" customHeight="1" thickBot="1">
      <c r="A556" s="220"/>
      <c r="B556" s="1224" t="s">
        <v>104</v>
      </c>
      <c r="C556" s="1224"/>
      <c r="D556" s="1224"/>
      <c r="E556" s="1243">
        <f>(E548-E555)</f>
        <v>8750.7000000000007</v>
      </c>
      <c r="F556" s="1244"/>
      <c r="G556" s="219"/>
      <c r="H556" s="228"/>
      <c r="I556" s="220"/>
      <c r="J556" s="1224" t="s">
        <v>104</v>
      </c>
      <c r="K556" s="1224"/>
      <c r="L556" s="1224"/>
      <c r="M556" s="1243">
        <f>(M548-M555)</f>
        <v>7868.07</v>
      </c>
      <c r="N556" s="1244"/>
    </row>
    <row r="557" spans="1:14">
      <c r="A557" s="220"/>
      <c r="B557" s="226"/>
      <c r="C557" s="226"/>
      <c r="D557" s="226"/>
      <c r="E557" s="226"/>
      <c r="F557" s="230"/>
      <c r="G557" s="231"/>
      <c r="H557" s="228"/>
      <c r="I557" s="220"/>
      <c r="J557" s="226"/>
      <c r="K557" s="226"/>
      <c r="L557" s="226"/>
      <c r="M557" s="226"/>
      <c r="N557" s="230"/>
    </row>
    <row r="558" spans="1:14">
      <c r="A558" s="220"/>
      <c r="B558" s="226"/>
      <c r="C558" s="226"/>
      <c r="D558" s="226"/>
      <c r="E558" s="226"/>
      <c r="F558" s="230"/>
      <c r="G558" s="231"/>
      <c r="H558" s="228"/>
      <c r="I558" s="220"/>
      <c r="J558" s="226"/>
      <c r="K558" s="226"/>
      <c r="L558" s="226"/>
      <c r="M558" s="226"/>
      <c r="N558" s="230"/>
    </row>
    <row r="559" spans="1:14">
      <c r="A559" s="1236"/>
      <c r="B559" s="1237"/>
      <c r="C559" s="1237"/>
      <c r="D559" s="226" t="s">
        <v>135</v>
      </c>
      <c r="E559" s="226"/>
      <c r="F559" s="230"/>
      <c r="G559" s="231"/>
      <c r="H559" s="228"/>
      <c r="I559" s="1236"/>
      <c r="J559" s="1237"/>
      <c r="K559" s="1237"/>
      <c r="L559" s="226" t="s">
        <v>135</v>
      </c>
      <c r="M559" s="226"/>
      <c r="N559" s="230"/>
    </row>
    <row r="560" spans="1:14">
      <c r="A560" s="1222" t="s">
        <v>136</v>
      </c>
      <c r="B560" s="1223"/>
      <c r="C560" s="1223"/>
      <c r="D560" s="1224" t="s">
        <v>137</v>
      </c>
      <c r="E560" s="1224"/>
      <c r="F560" s="1225"/>
      <c r="G560" s="219"/>
      <c r="H560" s="228"/>
      <c r="I560" s="1222" t="s">
        <v>136</v>
      </c>
      <c r="J560" s="1223"/>
      <c r="K560" s="1223"/>
      <c r="L560" s="1224" t="s">
        <v>137</v>
      </c>
      <c r="M560" s="1224"/>
      <c r="N560" s="1225"/>
    </row>
    <row r="561" spans="1:14" ht="13.5" thickBot="1">
      <c r="A561" s="239"/>
      <c r="B561" s="240"/>
      <c r="C561" s="240"/>
      <c r="D561" s="240"/>
      <c r="E561" s="240"/>
      <c r="F561" s="241"/>
      <c r="G561" s="231"/>
      <c r="H561" s="228"/>
      <c r="I561" s="239"/>
      <c r="J561" s="240"/>
      <c r="K561" s="240"/>
      <c r="L561" s="240"/>
      <c r="M561" s="240"/>
      <c r="N561" s="241"/>
    </row>
    <row r="562" spans="1:14">
      <c r="A562" s="226"/>
      <c r="B562" s="226"/>
      <c r="C562" s="226"/>
      <c r="D562" s="226"/>
      <c r="E562" s="226"/>
      <c r="F562" s="226"/>
      <c r="G562" s="231"/>
      <c r="H562" s="226"/>
      <c r="I562" s="226"/>
      <c r="J562" s="226"/>
      <c r="K562" s="226"/>
      <c r="L562" s="226"/>
      <c r="M562" s="226"/>
      <c r="N562" s="226"/>
    </row>
    <row r="563" spans="1:14" ht="13.5" thickBot="1">
      <c r="A563" s="228"/>
      <c r="B563" s="228"/>
      <c r="C563" s="228"/>
      <c r="D563" s="228"/>
      <c r="E563" s="228"/>
      <c r="F563" s="228"/>
      <c r="G563" s="231"/>
      <c r="H563" s="228"/>
      <c r="I563" s="228"/>
      <c r="J563" s="228"/>
      <c r="K563" s="228"/>
      <c r="L563" s="228"/>
      <c r="M563" s="228"/>
      <c r="N563" s="228"/>
    </row>
    <row r="564" spans="1:14" ht="19.5" customHeight="1">
      <c r="A564" s="1226" t="s">
        <v>138</v>
      </c>
      <c r="B564" s="1227"/>
      <c r="C564" s="1227"/>
      <c r="D564" s="1227"/>
      <c r="E564" s="1227"/>
      <c r="F564" s="1228"/>
      <c r="G564" s="219"/>
      <c r="H564" s="228"/>
      <c r="I564" s="1226" t="s">
        <v>138</v>
      </c>
      <c r="J564" s="1227"/>
      <c r="K564" s="1227"/>
      <c r="L564" s="1227"/>
      <c r="M564" s="1227"/>
      <c r="N564" s="1228"/>
    </row>
    <row r="565" spans="1:14">
      <c r="A565" s="220"/>
      <c r="B565" s="226"/>
      <c r="C565" s="226"/>
      <c r="D565" s="229"/>
      <c r="E565" s="226"/>
      <c r="F565" s="230"/>
      <c r="G565" s="231"/>
      <c r="H565" s="228"/>
      <c r="I565" s="220"/>
      <c r="J565" s="226"/>
      <c r="K565" s="226"/>
      <c r="L565" s="229"/>
      <c r="M565" s="226"/>
      <c r="N565" s="230"/>
    </row>
    <row r="566" spans="1:14">
      <c r="A566" s="220" t="s">
        <v>120</v>
      </c>
      <c r="B566" s="232">
        <f>'Nom. Sic. Sem. 1'!$C$4</f>
        <v>43528</v>
      </c>
      <c r="C566" s="226" t="s">
        <v>16</v>
      </c>
      <c r="D566" s="232">
        <f>'Nom. Sic. Sem. 1'!$G$4</f>
        <v>43534</v>
      </c>
      <c r="E566" s="226" t="s">
        <v>121</v>
      </c>
      <c r="F566" s="230">
        <f>'Nom. Sic. Sem. 1'!$J$4</f>
        <v>2019</v>
      </c>
      <c r="G566" s="231"/>
      <c r="H566" s="228"/>
      <c r="I566" s="220" t="s">
        <v>120</v>
      </c>
      <c r="J566" s="232">
        <f>'Nom. Sic. Sem. 1'!$C$4</f>
        <v>43528</v>
      </c>
      <c r="K566" s="226" t="s">
        <v>16</v>
      </c>
      <c r="L566" s="232">
        <f>'Nom. Sic. Sem. 1'!$G$4</f>
        <v>43534</v>
      </c>
      <c r="M566" s="226" t="s">
        <v>121</v>
      </c>
      <c r="N566" s="230">
        <f>'Nom. Sic. Sem. 1'!$J$4</f>
        <v>2019</v>
      </c>
    </row>
    <row r="567" spans="1:14">
      <c r="A567" s="1229" t="s">
        <v>122</v>
      </c>
      <c r="B567" s="1230"/>
      <c r="C567" s="1231" t="e">
        <f>'Nom. Sic. Sem. 1'!#REF!</f>
        <v>#REF!</v>
      </c>
      <c r="D567" s="1231"/>
      <c r="E567" s="1231"/>
      <c r="F567" s="1232"/>
      <c r="G567" s="223"/>
      <c r="H567" s="228"/>
      <c r="I567" s="1229" t="s">
        <v>122</v>
      </c>
      <c r="J567" s="1230"/>
      <c r="K567" s="1231" t="e">
        <f>'Nom. Sic. Sem. 1'!#REF!</f>
        <v>#REF!</v>
      </c>
      <c r="L567" s="1231"/>
      <c r="M567" s="1231"/>
      <c r="N567" s="1232"/>
    </row>
    <row r="568" spans="1:14">
      <c r="A568" s="221"/>
      <c r="B568" s="222"/>
      <c r="C568" s="227"/>
      <c r="D568" s="227"/>
      <c r="E568" s="227"/>
      <c r="F568" s="233"/>
      <c r="G568" s="223"/>
      <c r="H568" s="228"/>
      <c r="I568" s="221"/>
      <c r="J568" s="222"/>
      <c r="K568" s="227"/>
      <c r="L568" s="227"/>
      <c r="M568" s="227"/>
      <c r="N568" s="233"/>
    </row>
    <row r="569" spans="1:14">
      <c r="A569" s="224" t="e">
        <f>'Nom. Sic. Sem. 1'!#REF!</f>
        <v>#REF!</v>
      </c>
      <c r="B569" s="226" t="s">
        <v>123</v>
      </c>
      <c r="C569" s="226"/>
      <c r="D569" s="226"/>
      <c r="E569" s="1233" t="e">
        <f>'Nom. Sic. Sem. 1'!#REF!</f>
        <v>#REF!</v>
      </c>
      <c r="F569" s="1234"/>
      <c r="G569" s="234"/>
      <c r="H569" s="228"/>
      <c r="I569" s="224" t="e">
        <f>'Nom. Sic. Sem. 1'!#REF!</f>
        <v>#REF!</v>
      </c>
      <c r="J569" s="226" t="s">
        <v>123</v>
      </c>
      <c r="K569" s="226"/>
      <c r="L569" s="226"/>
      <c r="M569" s="1233" t="e">
        <f>'Nom. Sic. Sem. 1'!#REF!</f>
        <v>#REF!</v>
      </c>
      <c r="N569" s="1234"/>
    </row>
    <row r="570" spans="1:14">
      <c r="A570" s="224"/>
      <c r="B570" s="226"/>
      <c r="C570" s="226"/>
      <c r="D570" s="226"/>
      <c r="E570" s="1233">
        <v>0</v>
      </c>
      <c r="F570" s="1234"/>
      <c r="G570" s="234"/>
      <c r="H570" s="228"/>
      <c r="I570" s="224"/>
      <c r="J570" s="226"/>
      <c r="K570" s="226"/>
      <c r="L570" s="226"/>
      <c r="M570" s="1233">
        <v>0</v>
      </c>
      <c r="N570" s="1234"/>
    </row>
    <row r="571" spans="1:14">
      <c r="A571" s="224"/>
      <c r="B571" s="226" t="s">
        <v>124</v>
      </c>
      <c r="C571" s="226"/>
      <c r="D571" s="226"/>
      <c r="E571" s="1233" t="e">
        <f>'Nom. Sic. Sem. 1'!#REF!</f>
        <v>#REF!</v>
      </c>
      <c r="F571" s="1234"/>
      <c r="G571" s="234"/>
      <c r="H571" s="228"/>
      <c r="I571" s="224"/>
      <c r="J571" s="226" t="s">
        <v>124</v>
      </c>
      <c r="K571" s="226"/>
      <c r="L571" s="226"/>
      <c r="M571" s="1233" t="e">
        <f>'Nom. Sic. Sem. 1'!#REF!</f>
        <v>#REF!</v>
      </c>
      <c r="N571" s="1234"/>
    </row>
    <row r="572" spans="1:14">
      <c r="A572" s="235">
        <v>0</v>
      </c>
      <c r="B572" s="226" t="s">
        <v>125</v>
      </c>
      <c r="C572" s="226"/>
      <c r="D572" s="226"/>
      <c r="E572" s="1233">
        <v>0</v>
      </c>
      <c r="F572" s="1234"/>
      <c r="G572" s="234"/>
      <c r="H572" s="228"/>
      <c r="I572" s="235">
        <v>0</v>
      </c>
      <c r="J572" s="226" t="s">
        <v>125</v>
      </c>
      <c r="K572" s="226"/>
      <c r="L572" s="226"/>
      <c r="M572" s="1233">
        <v>0</v>
      </c>
      <c r="N572" s="1234"/>
    </row>
    <row r="573" spans="1:14">
      <c r="A573" s="235">
        <v>0</v>
      </c>
      <c r="B573" s="226" t="s">
        <v>126</v>
      </c>
      <c r="C573" s="226"/>
      <c r="D573" s="226"/>
      <c r="E573" s="1233">
        <v>0</v>
      </c>
      <c r="F573" s="1234"/>
      <c r="G573" s="234"/>
      <c r="H573" s="228"/>
      <c r="I573" s="235">
        <v>0</v>
      </c>
      <c r="J573" s="226" t="s">
        <v>126</v>
      </c>
      <c r="K573" s="226"/>
      <c r="L573" s="226"/>
      <c r="M573" s="1233">
        <v>0</v>
      </c>
      <c r="N573" s="1234"/>
    </row>
    <row r="574" spans="1:14">
      <c r="A574" s="235" t="e">
        <f>'Nom. Sic. Sem. 1'!#REF!</f>
        <v>#REF!</v>
      </c>
      <c r="B574" s="226" t="s">
        <v>261</v>
      </c>
      <c r="C574" s="226"/>
      <c r="D574" s="226"/>
      <c r="E574" s="1238" t="e">
        <f>'Nom. Sic. Sem. 1'!#REF!</f>
        <v>#REF!</v>
      </c>
      <c r="F574" s="1246"/>
      <c r="G574" s="234"/>
      <c r="H574" s="228"/>
      <c r="I574" s="235" t="e">
        <f>'Nom. Sic. Sem. 1'!#REF!</f>
        <v>#REF!</v>
      </c>
      <c r="J574" s="226" t="s">
        <v>261</v>
      </c>
      <c r="K574" s="226"/>
      <c r="L574" s="226"/>
      <c r="M574" s="1238" t="e">
        <f>'Nom. Sic. Sem. 1'!#REF!</f>
        <v>#REF!</v>
      </c>
      <c r="N574" s="1246"/>
    </row>
    <row r="575" spans="1:14">
      <c r="A575" s="236" t="e">
        <f>'Nom. Sic. Sem. 1'!#REF!</f>
        <v>#REF!</v>
      </c>
      <c r="B575" s="226" t="s">
        <v>262</v>
      </c>
      <c r="C575" s="226"/>
      <c r="D575" s="226"/>
      <c r="E575" s="1233" t="e">
        <f>'Nom. Sic. Sem. 1'!#REF!</f>
        <v>#REF!</v>
      </c>
      <c r="F575" s="1234"/>
      <c r="G575" s="234"/>
      <c r="H575" s="228"/>
      <c r="I575" s="236" t="e">
        <f>'Nom. Sic. Sem. 1'!#REF!</f>
        <v>#REF!</v>
      </c>
      <c r="J575" s="226" t="s">
        <v>262</v>
      </c>
      <c r="K575" s="226"/>
      <c r="L575" s="226"/>
      <c r="M575" s="1233" t="e">
        <f>'Nom. Sic. Sem. 1'!#REF!</f>
        <v>#REF!</v>
      </c>
      <c r="N575" s="1234"/>
    </row>
    <row r="576" spans="1:14">
      <c r="A576" s="235" t="e">
        <f>'Nom. Sic. Sem. 1'!#REF!</f>
        <v>#REF!</v>
      </c>
      <c r="B576" s="226" t="s">
        <v>128</v>
      </c>
      <c r="C576" s="226"/>
      <c r="D576" s="226"/>
      <c r="E576" s="1233" t="e">
        <f>'Nom. Sic. Sem. 1'!#REF!</f>
        <v>#REF!</v>
      </c>
      <c r="F576" s="1234"/>
      <c r="G576" s="234"/>
      <c r="H576" s="228"/>
      <c r="I576" s="235" t="e">
        <f>'Nom. Sic. Sem. 1'!#REF!</f>
        <v>#REF!</v>
      </c>
      <c r="J576" s="226" t="s">
        <v>128</v>
      </c>
      <c r="K576" s="226"/>
      <c r="L576" s="226"/>
      <c r="M576" s="1233" t="e">
        <f>'Nom. Sic. Sem. 1'!#REF!</f>
        <v>#REF!</v>
      </c>
      <c r="N576" s="1234"/>
    </row>
    <row r="577" spans="1:14">
      <c r="A577" s="235" t="e">
        <f>'Nom. Sic. Sem. 1'!#REF!</f>
        <v>#REF!</v>
      </c>
      <c r="B577" s="1230" t="str">
        <f>'Nom. Sic. Sem. 1'!$O$4</f>
        <v>PR / RM /F</v>
      </c>
      <c r="C577" s="1230"/>
      <c r="D577" s="1230"/>
      <c r="E577" s="1233" t="e">
        <f>'Nom. Sic. Sem. 1'!#REF!</f>
        <v>#REF!</v>
      </c>
      <c r="F577" s="1234"/>
      <c r="G577" s="234"/>
      <c r="H577" s="228"/>
      <c r="I577" s="235" t="e">
        <f>'Nom. Sic. Sem. 1'!#REF!</f>
        <v>#REF!</v>
      </c>
      <c r="J577" s="1230" t="str">
        <f>'Nom. Sic. Sem. 1'!$O$4</f>
        <v>PR / RM /F</v>
      </c>
      <c r="K577" s="1230"/>
      <c r="L577" s="1230"/>
      <c r="M577" s="1233" t="e">
        <f>'Nom. Sic. Sem. 1'!#REF!</f>
        <v>#REF!</v>
      </c>
      <c r="N577" s="1234"/>
    </row>
    <row r="578" spans="1:14" ht="16.5" customHeight="1">
      <c r="A578" s="220"/>
      <c r="B578" s="1235" t="s">
        <v>10</v>
      </c>
      <c r="C578" s="1235"/>
      <c r="D578" s="226"/>
      <c r="E578" s="1238" t="e">
        <f>SUM(E569:F577)</f>
        <v>#REF!</v>
      </c>
      <c r="F578" s="1239"/>
      <c r="G578" s="219"/>
      <c r="H578" s="228"/>
      <c r="I578" s="220"/>
      <c r="J578" s="1235" t="s">
        <v>10</v>
      </c>
      <c r="K578" s="1235"/>
      <c r="L578" s="226"/>
      <c r="M578" s="1238" t="e">
        <f>SUM(M569:N577)</f>
        <v>#REF!</v>
      </c>
      <c r="N578" s="1239"/>
    </row>
    <row r="579" spans="1:14">
      <c r="A579" s="1240" t="s">
        <v>105</v>
      </c>
      <c r="B579" s="1224"/>
      <c r="C579" s="1224"/>
      <c r="D579" s="1224"/>
      <c r="E579" s="1224"/>
      <c r="F579" s="1225"/>
      <c r="G579" s="219"/>
      <c r="H579" s="228"/>
      <c r="I579" s="1240" t="s">
        <v>105</v>
      </c>
      <c r="J579" s="1224"/>
      <c r="K579" s="1224"/>
      <c r="L579" s="1224"/>
      <c r="M579" s="1224"/>
      <c r="N579" s="1225"/>
    </row>
    <row r="580" spans="1:14">
      <c r="A580" s="1229" t="s">
        <v>129</v>
      </c>
      <c r="B580" s="1230"/>
      <c r="C580" s="1230"/>
      <c r="D580" s="237" t="e">
        <f>'Nom. Sic. Sem. 1'!#REF!</f>
        <v>#REF!</v>
      </c>
      <c r="E580" s="226"/>
      <c r="F580" s="230"/>
      <c r="G580" s="231"/>
      <c r="H580" s="228"/>
      <c r="I580" s="1229" t="s">
        <v>129</v>
      </c>
      <c r="J580" s="1230"/>
      <c r="K580" s="1230"/>
      <c r="L580" s="237" t="e">
        <f>'Nom. Sic. Sem. 1'!#REF!</f>
        <v>#REF!</v>
      </c>
      <c r="M580" s="226"/>
      <c r="N580" s="230"/>
    </row>
    <row r="581" spans="1:14">
      <c r="A581" s="1229" t="s">
        <v>130</v>
      </c>
      <c r="B581" s="1230"/>
      <c r="C581" s="1230"/>
      <c r="D581" s="237" t="e">
        <f>'Nom. Sic. Sem. 1'!#REF!</f>
        <v>#REF!</v>
      </c>
      <c r="E581" s="237"/>
      <c r="F581" s="230"/>
      <c r="G581" s="231"/>
      <c r="H581" s="228"/>
      <c r="I581" s="1229" t="s">
        <v>130</v>
      </c>
      <c r="J581" s="1230"/>
      <c r="K581" s="1230"/>
      <c r="L581" s="237" t="e">
        <f>'Nom. Sic. Sem. 1'!#REF!</f>
        <v>#REF!</v>
      </c>
      <c r="M581" s="237"/>
      <c r="N581" s="230"/>
    </row>
    <row r="582" spans="1:14">
      <c r="A582" s="221" t="s">
        <v>131</v>
      </c>
      <c r="B582" s="222"/>
      <c r="C582" s="222"/>
      <c r="D582" s="237" t="e">
        <f>'Nom. Sic. Sem. 1'!#REF!</f>
        <v>#REF!</v>
      </c>
      <c r="E582" s="226"/>
      <c r="F582" s="230"/>
      <c r="G582" s="231"/>
      <c r="H582" s="228"/>
      <c r="I582" s="221" t="s">
        <v>131</v>
      </c>
      <c r="J582" s="222"/>
      <c r="K582" s="222"/>
      <c r="L582" s="237" t="e">
        <f>'Nom. Sic. Sem. 1'!#REF!</f>
        <v>#REF!</v>
      </c>
      <c r="M582" s="226"/>
      <c r="N582" s="230"/>
    </row>
    <row r="583" spans="1:14">
      <c r="A583" s="1229" t="s">
        <v>132</v>
      </c>
      <c r="B583" s="1230"/>
      <c r="C583" s="1230"/>
      <c r="D583" s="237" t="e">
        <f>'Nom. Sic. Sem. 1'!#REF!</f>
        <v>#REF!</v>
      </c>
      <c r="E583" s="226"/>
      <c r="F583" s="230"/>
      <c r="G583" s="231"/>
      <c r="H583" s="228"/>
      <c r="I583" s="1229" t="s">
        <v>132</v>
      </c>
      <c r="J583" s="1230"/>
      <c r="K583" s="1230"/>
      <c r="L583" s="237" t="e">
        <f>'Nom. Sic. Sem. 1'!#REF!</f>
        <v>#REF!</v>
      </c>
      <c r="M583" s="226"/>
      <c r="N583" s="230"/>
    </row>
    <row r="584" spans="1:14">
      <c r="A584" s="1229" t="s">
        <v>133</v>
      </c>
      <c r="B584" s="1230"/>
      <c r="C584" s="1230"/>
      <c r="D584" s="237" t="e">
        <f>'Nom. Sic. Sem. 1'!#REF!</f>
        <v>#REF!</v>
      </c>
      <c r="E584" s="226"/>
      <c r="F584" s="230"/>
      <c r="G584" s="231"/>
      <c r="H584" s="228"/>
      <c r="I584" s="1229" t="s">
        <v>133</v>
      </c>
      <c r="J584" s="1230"/>
      <c r="K584" s="1230"/>
      <c r="L584" s="237" t="e">
        <f>'Nom. Sic. Sem. 1'!#REF!</f>
        <v>#REF!</v>
      </c>
      <c r="M584" s="226"/>
      <c r="N584" s="230"/>
    </row>
    <row r="585" spans="1:14" ht="13.5" thickBot="1">
      <c r="A585" s="1241" t="s">
        <v>134</v>
      </c>
      <c r="B585" s="1224"/>
      <c r="C585" s="1224"/>
      <c r="D585" s="226"/>
      <c r="E585" s="1242" t="e">
        <f>SUM(D580:D584)</f>
        <v>#REF!</v>
      </c>
      <c r="F585" s="1225"/>
      <c r="G585" s="219"/>
      <c r="H585" s="228"/>
      <c r="I585" s="1241" t="s">
        <v>134</v>
      </c>
      <c r="J585" s="1224"/>
      <c r="K585" s="1224"/>
      <c r="L585" s="226"/>
      <c r="M585" s="1242" t="e">
        <f>SUM(L580:L584)</f>
        <v>#REF!</v>
      </c>
      <c r="N585" s="1225"/>
    </row>
    <row r="586" spans="1:14" ht="20.25" customHeight="1" thickBot="1">
      <c r="A586" s="220"/>
      <c r="B586" s="1224" t="s">
        <v>104</v>
      </c>
      <c r="C586" s="1224"/>
      <c r="D586" s="1224"/>
      <c r="E586" s="1243" t="e">
        <f>(E578-E585)</f>
        <v>#REF!</v>
      </c>
      <c r="F586" s="1244"/>
      <c r="G586" s="219"/>
      <c r="H586" s="228"/>
      <c r="I586" s="220"/>
      <c r="J586" s="1224" t="s">
        <v>104</v>
      </c>
      <c r="K586" s="1224"/>
      <c r="L586" s="1224"/>
      <c r="M586" s="1243" t="e">
        <f>(M578-M585)</f>
        <v>#REF!</v>
      </c>
      <c r="N586" s="1244"/>
    </row>
    <row r="587" spans="1:14">
      <c r="A587" s="220"/>
      <c r="B587" s="226"/>
      <c r="C587" s="226"/>
      <c r="D587" s="226"/>
      <c r="E587" s="226"/>
      <c r="F587" s="230"/>
      <c r="G587" s="231"/>
      <c r="H587" s="228"/>
      <c r="I587" s="220"/>
      <c r="J587" s="226"/>
      <c r="K587" s="226"/>
      <c r="L587" s="226"/>
      <c r="M587" s="226"/>
      <c r="N587" s="230"/>
    </row>
    <row r="588" spans="1:14">
      <c r="A588" s="220"/>
      <c r="B588" s="226"/>
      <c r="C588" s="226"/>
      <c r="D588" s="226"/>
      <c r="E588" s="226"/>
      <c r="F588" s="230"/>
      <c r="G588" s="231"/>
      <c r="H588" s="228"/>
      <c r="I588" s="220"/>
      <c r="J588" s="226"/>
      <c r="K588" s="226"/>
      <c r="L588" s="226"/>
      <c r="M588" s="226"/>
      <c r="N588" s="230"/>
    </row>
    <row r="589" spans="1:14">
      <c r="A589" s="1236"/>
      <c r="B589" s="1237"/>
      <c r="C589" s="1237"/>
      <c r="D589" s="226" t="s">
        <v>135</v>
      </c>
      <c r="E589" s="226"/>
      <c r="F589" s="230"/>
      <c r="G589" s="231"/>
      <c r="H589" s="228"/>
      <c r="I589" s="1236"/>
      <c r="J589" s="1237"/>
      <c r="K589" s="1237"/>
      <c r="L589" s="226" t="s">
        <v>135</v>
      </c>
      <c r="M589" s="226"/>
      <c r="N589" s="230"/>
    </row>
    <row r="590" spans="1:14">
      <c r="A590" s="1222" t="s">
        <v>136</v>
      </c>
      <c r="B590" s="1223"/>
      <c r="C590" s="1223"/>
      <c r="D590" s="1224" t="s">
        <v>137</v>
      </c>
      <c r="E590" s="1224"/>
      <c r="F590" s="1225"/>
      <c r="G590" s="219"/>
      <c r="H590" s="228"/>
      <c r="I590" s="1222" t="s">
        <v>136</v>
      </c>
      <c r="J590" s="1223"/>
      <c r="K590" s="1223"/>
      <c r="L590" s="1224" t="s">
        <v>137</v>
      </c>
      <c r="M590" s="1224"/>
      <c r="N590" s="1225"/>
    </row>
    <row r="591" spans="1:14" ht="13.5" thickBot="1">
      <c r="A591" s="239"/>
      <c r="B591" s="240"/>
      <c r="C591" s="240"/>
      <c r="D591" s="240"/>
      <c r="E591" s="240"/>
      <c r="F591" s="241"/>
      <c r="G591" s="231"/>
      <c r="H591" s="228"/>
      <c r="I591" s="239"/>
      <c r="J591" s="240"/>
      <c r="K591" s="240"/>
      <c r="L591" s="240"/>
      <c r="M591" s="240"/>
      <c r="N591" s="241"/>
    </row>
    <row r="592" spans="1:14">
      <c r="A592" s="226"/>
      <c r="B592" s="226"/>
      <c r="C592" s="226"/>
      <c r="D592" s="226"/>
      <c r="E592" s="226"/>
      <c r="F592" s="226"/>
      <c r="G592" s="226"/>
      <c r="H592" s="226"/>
      <c r="I592" s="226"/>
      <c r="J592" s="226"/>
      <c r="K592" s="226"/>
      <c r="L592" s="226"/>
      <c r="M592" s="226"/>
      <c r="N592" s="226"/>
    </row>
    <row r="593" spans="1:14">
      <c r="A593" s="226"/>
      <c r="B593" s="226"/>
      <c r="C593" s="226"/>
      <c r="D593" s="226"/>
      <c r="E593" s="226"/>
      <c r="F593" s="226"/>
      <c r="G593" s="226"/>
      <c r="H593" s="226"/>
      <c r="I593" s="226"/>
      <c r="J593" s="226"/>
      <c r="K593" s="226"/>
      <c r="L593" s="226"/>
      <c r="M593" s="226"/>
      <c r="N593" s="226"/>
    </row>
    <row r="594" spans="1:14">
      <c r="A594" s="226"/>
      <c r="B594" s="226"/>
      <c r="C594" s="226"/>
      <c r="D594" s="226"/>
      <c r="E594" s="226"/>
      <c r="F594" s="226"/>
      <c r="G594" s="226"/>
      <c r="H594" s="226"/>
      <c r="I594" s="226"/>
      <c r="J594" s="226"/>
      <c r="K594" s="226"/>
      <c r="L594" s="226"/>
      <c r="M594" s="226"/>
      <c r="N594" s="226"/>
    </row>
    <row r="595" spans="1:14" ht="13.5" thickBot="1">
      <c r="A595" s="226"/>
      <c r="B595" s="226"/>
      <c r="C595" s="226"/>
      <c r="D595" s="226"/>
      <c r="E595" s="226"/>
      <c r="F595" s="226"/>
      <c r="G595" s="226"/>
      <c r="H595" s="226"/>
      <c r="I595" s="226"/>
      <c r="J595" s="226"/>
      <c r="K595" s="226"/>
      <c r="L595" s="226"/>
      <c r="M595" s="226"/>
      <c r="N595" s="226"/>
    </row>
    <row r="596" spans="1:14" ht="19.5" customHeight="1">
      <c r="A596" s="1226" t="s">
        <v>138</v>
      </c>
      <c r="B596" s="1227"/>
      <c r="C596" s="1227"/>
      <c r="D596" s="1227"/>
      <c r="E596" s="1227"/>
      <c r="F596" s="1228"/>
      <c r="G596" s="219"/>
      <c r="H596" s="228"/>
      <c r="I596" s="1226" t="s">
        <v>138</v>
      </c>
      <c r="J596" s="1227"/>
      <c r="K596" s="1227"/>
      <c r="L596" s="1227"/>
      <c r="M596" s="1227"/>
      <c r="N596" s="1228"/>
    </row>
    <row r="597" spans="1:14">
      <c r="A597" s="220"/>
      <c r="B597" s="226"/>
      <c r="C597" s="226"/>
      <c r="D597" s="229"/>
      <c r="E597" s="226"/>
      <c r="F597" s="230"/>
      <c r="G597" s="231"/>
      <c r="H597" s="228"/>
      <c r="I597" s="220"/>
      <c r="J597" s="226"/>
      <c r="K597" s="226"/>
      <c r="L597" s="229"/>
      <c r="M597" s="226"/>
      <c r="N597" s="230"/>
    </row>
    <row r="598" spans="1:14">
      <c r="A598" s="220" t="s">
        <v>120</v>
      </c>
      <c r="B598" s="232">
        <f>'Nom. Sic. Sem. 1'!$C$4</f>
        <v>43528</v>
      </c>
      <c r="C598" s="226" t="s">
        <v>16</v>
      </c>
      <c r="D598" s="232">
        <f>'Nom. Sic. Sem. 1'!$G$4</f>
        <v>43534</v>
      </c>
      <c r="E598" s="226" t="s">
        <v>121</v>
      </c>
      <c r="F598" s="230">
        <f>'Nom. Sic. Sem. 1'!$J$4</f>
        <v>2019</v>
      </c>
      <c r="G598" s="231"/>
      <c r="H598" s="228"/>
      <c r="I598" s="220" t="s">
        <v>120</v>
      </c>
      <c r="J598" s="232">
        <f>'Nom. Sic. Sem. 1'!$C$4</f>
        <v>43528</v>
      </c>
      <c r="K598" s="226" t="s">
        <v>16</v>
      </c>
      <c r="L598" s="232">
        <f>'Nom. Sic. Sem. 1'!$G$4</f>
        <v>43534</v>
      </c>
      <c r="M598" s="226" t="s">
        <v>121</v>
      </c>
      <c r="N598" s="230">
        <f>'Nom. Sic. Sem. 1'!$J$4</f>
        <v>2019</v>
      </c>
    </row>
    <row r="599" spans="1:14">
      <c r="A599" s="1229" t="s">
        <v>122</v>
      </c>
      <c r="B599" s="1230"/>
      <c r="C599" s="1231" t="str">
        <f>'Nom. Sic. Sem. 1'!$B$55</f>
        <v>Rosy Ladino</v>
      </c>
      <c r="D599" s="1231"/>
      <c r="E599" s="1231"/>
      <c r="F599" s="1232"/>
      <c r="G599" s="223"/>
      <c r="H599" s="228"/>
      <c r="I599" s="1229" t="s">
        <v>122</v>
      </c>
      <c r="J599" s="1230"/>
      <c r="K599" s="1231" t="str">
        <f>'Nom. Sic. Sem. 1'!$B$33</f>
        <v>Libardo A. Torrealba</v>
      </c>
      <c r="L599" s="1231"/>
      <c r="M599" s="1231"/>
      <c r="N599" s="1232"/>
    </row>
    <row r="600" spans="1:14">
      <c r="A600" s="221"/>
      <c r="B600" s="222"/>
      <c r="C600" s="227"/>
      <c r="D600" s="227"/>
      <c r="E600" s="227"/>
      <c r="F600" s="233"/>
      <c r="G600" s="223"/>
      <c r="H600" s="228"/>
      <c r="I600" s="221"/>
      <c r="J600" s="222"/>
      <c r="K600" s="227"/>
      <c r="L600" s="227"/>
      <c r="M600" s="227"/>
      <c r="N600" s="233"/>
    </row>
    <row r="601" spans="1:14">
      <c r="A601" s="224">
        <f>'Nom. Sic. Sem. 1'!$L$55</f>
        <v>3</v>
      </c>
      <c r="B601" s="226" t="s">
        <v>123</v>
      </c>
      <c r="C601" s="226"/>
      <c r="D601" s="226"/>
      <c r="E601" s="1233">
        <f>'Nom. Sic. Sem. 1'!$M$55</f>
        <v>1800</v>
      </c>
      <c r="F601" s="1234"/>
      <c r="G601" s="234"/>
      <c r="H601" s="228"/>
      <c r="I601" s="224">
        <f>'Nom. Sic. Sem. 1'!$L$33</f>
        <v>5</v>
      </c>
      <c r="J601" s="226" t="s">
        <v>123</v>
      </c>
      <c r="K601" s="226"/>
      <c r="L601" s="226"/>
      <c r="M601" s="1233">
        <f>'Nom. Sic. Sem. 1'!$M$33</f>
        <v>3600</v>
      </c>
      <c r="N601" s="1234"/>
    </row>
    <row r="602" spans="1:14">
      <c r="A602" s="224"/>
      <c r="B602" s="226"/>
      <c r="C602" s="226"/>
      <c r="D602" s="226"/>
      <c r="E602" s="1233">
        <v>0</v>
      </c>
      <c r="F602" s="1234"/>
      <c r="G602" s="234"/>
      <c r="H602" s="228"/>
      <c r="I602" s="224"/>
      <c r="J602" s="226"/>
      <c r="K602" s="226"/>
      <c r="L602" s="226"/>
      <c r="M602" s="1233">
        <v>0</v>
      </c>
      <c r="N602" s="1234"/>
    </row>
    <row r="603" spans="1:14">
      <c r="A603" s="224"/>
      <c r="B603" s="226" t="s">
        <v>124</v>
      </c>
      <c r="C603" s="226"/>
      <c r="D603" s="226"/>
      <c r="E603" s="1233">
        <f>'Nom. Sic. Sem. 1'!$N$55</f>
        <v>0</v>
      </c>
      <c r="F603" s="1234"/>
      <c r="G603" s="234"/>
      <c r="H603" s="228"/>
      <c r="I603" s="224"/>
      <c r="J603" s="226" t="s">
        <v>124</v>
      </c>
      <c r="K603" s="226"/>
      <c r="L603" s="226"/>
      <c r="M603" s="1233">
        <f>'Nom. Sic. Sem. 1'!$N$33</f>
        <v>0</v>
      </c>
      <c r="N603" s="1234"/>
    </row>
    <row r="604" spans="1:14">
      <c r="A604" s="235">
        <v>0</v>
      </c>
      <c r="B604" s="226" t="s">
        <v>125</v>
      </c>
      <c r="C604" s="226"/>
      <c r="D604" s="226"/>
      <c r="E604" s="1233">
        <v>0</v>
      </c>
      <c r="F604" s="1234"/>
      <c r="G604" s="234"/>
      <c r="H604" s="228"/>
      <c r="I604" s="235">
        <v>0</v>
      </c>
      <c r="J604" s="226" t="s">
        <v>125</v>
      </c>
      <c r="K604" s="226"/>
      <c r="L604" s="226"/>
      <c r="M604" s="1233">
        <v>0</v>
      </c>
      <c r="N604" s="1234"/>
    </row>
    <row r="605" spans="1:14">
      <c r="A605" s="235">
        <v>0</v>
      </c>
      <c r="B605" s="226" t="s">
        <v>126</v>
      </c>
      <c r="C605" s="226"/>
      <c r="D605" s="226"/>
      <c r="E605" s="1233">
        <v>0</v>
      </c>
      <c r="F605" s="1234"/>
      <c r="G605" s="234"/>
      <c r="H605" s="228"/>
      <c r="I605" s="235">
        <v>0</v>
      </c>
      <c r="J605" s="226" t="s">
        <v>126</v>
      </c>
      <c r="K605" s="226"/>
      <c r="L605" s="226"/>
      <c r="M605" s="1233">
        <v>0</v>
      </c>
      <c r="N605" s="1234"/>
    </row>
    <row r="606" spans="1:14">
      <c r="A606" s="235">
        <f>'Nom. Sic. Sem. 1'!V55</f>
        <v>2</v>
      </c>
      <c r="B606" s="226" t="s">
        <v>261</v>
      </c>
      <c r="C606" s="226"/>
      <c r="D606" s="226"/>
      <c r="E606" s="1238">
        <f>'Nom. Sic. Sem. 1'!W55</f>
        <v>1800</v>
      </c>
      <c r="F606" s="1246"/>
      <c r="G606" s="234"/>
      <c r="H606" s="228"/>
      <c r="I606" s="235">
        <f>'Nom. Sic. Sem. 1'!V33</f>
        <v>2</v>
      </c>
      <c r="J606" s="226" t="s">
        <v>261</v>
      </c>
      <c r="K606" s="226"/>
      <c r="L606" s="226"/>
      <c r="M606" s="1238">
        <f>'Nom. Sic. Sem. 1'!W33</f>
        <v>2880</v>
      </c>
      <c r="N606" s="1246"/>
    </row>
    <row r="607" spans="1:14">
      <c r="A607" s="236">
        <f>'Nom. Sic. Sem. 1'!X55</f>
        <v>0</v>
      </c>
      <c r="B607" s="226" t="s">
        <v>262</v>
      </c>
      <c r="C607" s="226"/>
      <c r="D607" s="226"/>
      <c r="E607" s="1233">
        <f>'Nom. Sic. Sem. 1'!Y55</f>
        <v>0</v>
      </c>
      <c r="F607" s="1234"/>
      <c r="G607" s="234"/>
      <c r="H607" s="228"/>
      <c r="I607" s="236">
        <f>'Nom. Sic. Sem. 1'!X33</f>
        <v>1</v>
      </c>
      <c r="J607" s="226" t="s">
        <v>262</v>
      </c>
      <c r="K607" s="226"/>
      <c r="L607" s="226"/>
      <c r="M607" s="1233">
        <f>'Nom. Sic. Sem. 1'!Y33</f>
        <v>1260</v>
      </c>
      <c r="N607" s="1234"/>
    </row>
    <row r="608" spans="1:14">
      <c r="A608" s="235">
        <f>'Nom. Sic. Sem. 1'!$AB$55</f>
        <v>2</v>
      </c>
      <c r="B608" s="226" t="s">
        <v>128</v>
      </c>
      <c r="C608" s="226"/>
      <c r="D608" s="226"/>
      <c r="E608" s="1233">
        <f>'Nom. Sic. Sem. 1'!$AC$55</f>
        <v>2400</v>
      </c>
      <c r="F608" s="1234"/>
      <c r="G608" s="234"/>
      <c r="H608" s="228"/>
      <c r="I608" s="235">
        <f>'Nom. Sic. Sem. 1'!$AB$33</f>
        <v>2</v>
      </c>
      <c r="J608" s="226" t="s">
        <v>128</v>
      </c>
      <c r="K608" s="226"/>
      <c r="L608" s="226"/>
      <c r="M608" s="1233">
        <f>'Nom. Sic. Sem. 1'!$AC$33</f>
        <v>3096</v>
      </c>
      <c r="N608" s="1234"/>
    </row>
    <row r="609" spans="1:14">
      <c r="A609" s="235">
        <f>'Nom. Sic. Sem. 1'!$O$55</f>
        <v>0</v>
      </c>
      <c r="B609" s="1230" t="str">
        <f>'Nom. Sic. Sem. 1'!$O$4</f>
        <v>PR / RM /F</v>
      </c>
      <c r="C609" s="1230"/>
      <c r="D609" s="1230"/>
      <c r="E609" s="1233">
        <f>'Nom. Sic. Sem. 1'!$P$55</f>
        <v>0</v>
      </c>
      <c r="F609" s="1234"/>
      <c r="G609" s="234"/>
      <c r="H609" s="228"/>
      <c r="I609" s="235">
        <f>'Nom. Sic. Sem. 1'!$O$33</f>
        <v>0</v>
      </c>
      <c r="J609" s="1230" t="str">
        <f>'Nom. Sic. Sem. 1'!$O$4</f>
        <v>PR / RM /F</v>
      </c>
      <c r="K609" s="1230"/>
      <c r="L609" s="1230"/>
      <c r="M609" s="1233">
        <f>'Nom. Sic. Sem. 1'!$P$33</f>
        <v>0</v>
      </c>
      <c r="N609" s="1234"/>
    </row>
    <row r="610" spans="1:14" ht="16.5" customHeight="1">
      <c r="A610" s="220"/>
      <c r="B610" s="1235" t="s">
        <v>10</v>
      </c>
      <c r="C610" s="1235"/>
      <c r="D610" s="226"/>
      <c r="E610" s="1238">
        <f>SUM(E601:F609)</f>
        <v>6000</v>
      </c>
      <c r="F610" s="1239"/>
      <c r="G610" s="219"/>
      <c r="H610" s="228"/>
      <c r="I610" s="220"/>
      <c r="J610" s="1235" t="s">
        <v>10</v>
      </c>
      <c r="K610" s="1235"/>
      <c r="L610" s="226"/>
      <c r="M610" s="1238">
        <f>SUM(M601:N609)</f>
        <v>10836</v>
      </c>
      <c r="N610" s="1239"/>
    </row>
    <row r="611" spans="1:14">
      <c r="A611" s="1240" t="s">
        <v>105</v>
      </c>
      <c r="B611" s="1224"/>
      <c r="C611" s="1224"/>
      <c r="D611" s="1224"/>
      <c r="E611" s="1224"/>
      <c r="F611" s="1225"/>
      <c r="G611" s="219"/>
      <c r="H611" s="228"/>
      <c r="I611" s="1240" t="s">
        <v>105</v>
      </c>
      <c r="J611" s="1224"/>
      <c r="K611" s="1224"/>
      <c r="L611" s="1224"/>
      <c r="M611" s="1224"/>
      <c r="N611" s="1225"/>
    </row>
    <row r="612" spans="1:14">
      <c r="A612" s="1229" t="s">
        <v>129</v>
      </c>
      <c r="B612" s="1230"/>
      <c r="C612" s="1230"/>
      <c r="D612" s="237">
        <f>'Nom. Sic. Sem. 1'!$AG$55</f>
        <v>0</v>
      </c>
      <c r="E612" s="226"/>
      <c r="F612" s="230"/>
      <c r="G612" s="231"/>
      <c r="H612" s="228"/>
      <c r="I612" s="1229" t="s">
        <v>129</v>
      </c>
      <c r="J612" s="1230"/>
      <c r="K612" s="1230"/>
      <c r="L612" s="237">
        <f>'Nom. Sic. Sem. 1'!$AG$33</f>
        <v>0</v>
      </c>
      <c r="M612" s="226"/>
      <c r="N612" s="230"/>
    </row>
    <row r="613" spans="1:14">
      <c r="A613" s="1229" t="s">
        <v>130</v>
      </c>
      <c r="B613" s="1230"/>
      <c r="C613" s="1230"/>
      <c r="D613" s="237">
        <f>'Nom. Sic. Sem. 1'!$AE$55</f>
        <v>189</v>
      </c>
      <c r="E613" s="237"/>
      <c r="F613" s="230"/>
      <c r="G613" s="231"/>
      <c r="H613" s="228"/>
      <c r="I613" s="1229" t="s">
        <v>130</v>
      </c>
      <c r="J613" s="1230"/>
      <c r="K613" s="1230"/>
      <c r="L613" s="237">
        <f>'Nom. Sic. Sem. 1'!$AE$33</f>
        <v>226.79999999999998</v>
      </c>
      <c r="M613" s="237"/>
      <c r="N613" s="230"/>
    </row>
    <row r="614" spans="1:14">
      <c r="A614" s="221" t="s">
        <v>131</v>
      </c>
      <c r="B614" s="222"/>
      <c r="C614" s="222"/>
      <c r="D614" s="237">
        <f>'Nom. Sic. Sem. 1'!$AF$55</f>
        <v>60</v>
      </c>
      <c r="E614" s="226"/>
      <c r="F614" s="230"/>
      <c r="G614" s="231"/>
      <c r="H614" s="228"/>
      <c r="I614" s="221" t="s">
        <v>131</v>
      </c>
      <c r="J614" s="222"/>
      <c r="K614" s="222"/>
      <c r="L614" s="237">
        <f>'Nom. Sic. Sem. 1'!$AF$33</f>
        <v>108.36</v>
      </c>
      <c r="M614" s="226"/>
      <c r="N614" s="230"/>
    </row>
    <row r="615" spans="1:14">
      <c r="A615" s="1229" t="s">
        <v>132</v>
      </c>
      <c r="B615" s="1230"/>
      <c r="C615" s="1230"/>
      <c r="D615" s="237">
        <f>'Nom. Sic. Sem. 1'!$AH$55</f>
        <v>0</v>
      </c>
      <c r="E615" s="226"/>
      <c r="F615" s="230"/>
      <c r="G615" s="231"/>
      <c r="H615" s="228"/>
      <c r="I615" s="1229" t="s">
        <v>132</v>
      </c>
      <c r="J615" s="1230"/>
      <c r="K615" s="1230"/>
      <c r="L615" s="237">
        <f>'Nom. Sic. Sem. 1'!$AH$33</f>
        <v>0</v>
      </c>
      <c r="M615" s="226"/>
      <c r="N615" s="230"/>
    </row>
    <row r="616" spans="1:14">
      <c r="A616" s="1229" t="s">
        <v>133</v>
      </c>
      <c r="B616" s="1230"/>
      <c r="C616" s="1230"/>
      <c r="D616" s="237">
        <f>'Nom. Sic. Sem. 1'!$AI$55</f>
        <v>0</v>
      </c>
      <c r="E616" s="226"/>
      <c r="F616" s="230"/>
      <c r="G616" s="231"/>
      <c r="H616" s="228"/>
      <c r="I616" s="1229" t="s">
        <v>133</v>
      </c>
      <c r="J616" s="1230"/>
      <c r="K616" s="1230"/>
      <c r="L616" s="237">
        <f>'Nom. Sic. Sem. 1'!$AI$33</f>
        <v>108.36</v>
      </c>
      <c r="M616" s="226"/>
      <c r="N616" s="230"/>
    </row>
    <row r="617" spans="1:14" ht="13.5" thickBot="1">
      <c r="A617" s="1241" t="s">
        <v>134</v>
      </c>
      <c r="B617" s="1224"/>
      <c r="C617" s="1224"/>
      <c r="D617" s="226"/>
      <c r="E617" s="1242">
        <f>SUM(D612:D616)</f>
        <v>249</v>
      </c>
      <c r="F617" s="1225"/>
      <c r="G617" s="219"/>
      <c r="H617" s="228"/>
      <c r="I617" s="1241" t="s">
        <v>134</v>
      </c>
      <c r="J617" s="1224"/>
      <c r="K617" s="1224"/>
      <c r="L617" s="226"/>
      <c r="M617" s="1242">
        <f>SUM(L612:L616)</f>
        <v>443.52</v>
      </c>
      <c r="N617" s="1225"/>
    </row>
    <row r="618" spans="1:14" ht="20.25" customHeight="1" thickBot="1">
      <c r="A618" s="220"/>
      <c r="B618" s="1224" t="s">
        <v>104</v>
      </c>
      <c r="C618" s="1224"/>
      <c r="D618" s="1224"/>
      <c r="E618" s="1243">
        <f>(E610-E617)</f>
        <v>5751</v>
      </c>
      <c r="F618" s="1244"/>
      <c r="G618" s="219"/>
      <c r="H618" s="228"/>
      <c r="I618" s="220"/>
      <c r="J618" s="1224" t="s">
        <v>104</v>
      </c>
      <c r="K618" s="1224"/>
      <c r="L618" s="1224"/>
      <c r="M618" s="1243">
        <f>(M610-M617)</f>
        <v>10392.48</v>
      </c>
      <c r="N618" s="1244"/>
    </row>
    <row r="619" spans="1:14">
      <c r="A619" s="220"/>
      <c r="B619" s="226"/>
      <c r="C619" s="226"/>
      <c r="D619" s="226"/>
      <c r="E619" s="226"/>
      <c r="F619" s="230"/>
      <c r="G619" s="231"/>
      <c r="H619" s="228"/>
      <c r="I619" s="220"/>
      <c r="J619" s="226"/>
      <c r="K619" s="226"/>
      <c r="L619" s="226"/>
      <c r="M619" s="226"/>
      <c r="N619" s="230"/>
    </row>
    <row r="620" spans="1:14">
      <c r="A620" s="220"/>
      <c r="B620" s="226"/>
      <c r="C620" s="226"/>
      <c r="D620" s="226"/>
      <c r="E620" s="226"/>
      <c r="F620" s="230"/>
      <c r="G620" s="231"/>
      <c r="H620" s="228"/>
      <c r="I620" s="220"/>
      <c r="J620" s="226"/>
      <c r="K620" s="226"/>
      <c r="L620" s="226"/>
      <c r="M620" s="226"/>
      <c r="N620" s="230"/>
    </row>
    <row r="621" spans="1:14">
      <c r="A621" s="1236"/>
      <c r="B621" s="1237"/>
      <c r="C621" s="1237"/>
      <c r="D621" s="226" t="s">
        <v>135</v>
      </c>
      <c r="E621" s="226"/>
      <c r="F621" s="230"/>
      <c r="G621" s="231"/>
      <c r="H621" s="228"/>
      <c r="I621" s="1236"/>
      <c r="J621" s="1237"/>
      <c r="K621" s="1237"/>
      <c r="L621" s="226" t="s">
        <v>135</v>
      </c>
      <c r="M621" s="226"/>
      <c r="N621" s="230"/>
    </row>
    <row r="622" spans="1:14">
      <c r="A622" s="1222" t="s">
        <v>136</v>
      </c>
      <c r="B622" s="1223"/>
      <c r="C622" s="1223"/>
      <c r="D622" s="1224" t="s">
        <v>137</v>
      </c>
      <c r="E622" s="1224"/>
      <c r="F622" s="1225"/>
      <c r="G622" s="219"/>
      <c r="H622" s="228"/>
      <c r="I622" s="1222" t="s">
        <v>136</v>
      </c>
      <c r="J622" s="1223"/>
      <c r="K622" s="1223"/>
      <c r="L622" s="1224" t="s">
        <v>137</v>
      </c>
      <c r="M622" s="1224"/>
      <c r="N622" s="1225"/>
    </row>
    <row r="623" spans="1:14" ht="13.5" thickBot="1">
      <c r="A623" s="239"/>
      <c r="B623" s="240"/>
      <c r="C623" s="240"/>
      <c r="D623" s="240"/>
      <c r="E623" s="240"/>
      <c r="F623" s="241"/>
      <c r="G623" s="231"/>
      <c r="H623" s="228"/>
      <c r="I623" s="239"/>
      <c r="J623" s="240"/>
      <c r="K623" s="240"/>
      <c r="L623" s="240"/>
      <c r="M623" s="240"/>
      <c r="N623" s="241"/>
    </row>
    <row r="624" spans="1:14">
      <c r="A624" s="226"/>
      <c r="B624" s="226"/>
      <c r="C624" s="226"/>
      <c r="D624" s="226"/>
      <c r="E624" s="226"/>
      <c r="F624" s="226"/>
      <c r="G624" s="231"/>
      <c r="H624" s="226"/>
      <c r="I624" s="226"/>
      <c r="J624" s="226"/>
      <c r="K624" s="226"/>
      <c r="L624" s="226"/>
      <c r="M624" s="226"/>
      <c r="N624" s="226"/>
    </row>
    <row r="625" spans="1:14" ht="13.5" thickBot="1">
      <c r="A625" s="228"/>
      <c r="B625" s="228"/>
      <c r="C625" s="228"/>
      <c r="D625" s="228"/>
      <c r="E625" s="228"/>
      <c r="F625" s="228"/>
      <c r="G625" s="231"/>
      <c r="H625" s="228"/>
      <c r="I625" s="228"/>
      <c r="J625" s="228"/>
      <c r="K625" s="228"/>
      <c r="L625" s="228"/>
      <c r="M625" s="228"/>
      <c r="N625" s="228"/>
    </row>
    <row r="626" spans="1:14" ht="19.5" customHeight="1">
      <c r="A626" s="1226" t="s">
        <v>138</v>
      </c>
      <c r="B626" s="1227"/>
      <c r="C626" s="1227"/>
      <c r="D626" s="1227"/>
      <c r="E626" s="1227"/>
      <c r="F626" s="1228"/>
      <c r="G626" s="219"/>
      <c r="H626" s="228"/>
      <c r="I626" s="1226" t="s">
        <v>138</v>
      </c>
      <c r="J626" s="1227"/>
      <c r="K626" s="1227"/>
      <c r="L626" s="1227"/>
      <c r="M626" s="1227"/>
      <c r="N626" s="1228"/>
    </row>
    <row r="627" spans="1:14">
      <c r="A627" s="220"/>
      <c r="B627" s="226"/>
      <c r="C627" s="226"/>
      <c r="D627" s="229"/>
      <c r="E627" s="226"/>
      <c r="F627" s="230"/>
      <c r="G627" s="231"/>
      <c r="H627" s="228"/>
      <c r="I627" s="220"/>
      <c r="J627" s="226"/>
      <c r="K627" s="226"/>
      <c r="L627" s="229"/>
      <c r="M627" s="226"/>
      <c r="N627" s="230"/>
    </row>
    <row r="628" spans="1:14">
      <c r="A628" s="220" t="s">
        <v>120</v>
      </c>
      <c r="B628" s="232">
        <f>'Nom. Sic. Sem. 1'!$C$4</f>
        <v>43528</v>
      </c>
      <c r="C628" s="226" t="s">
        <v>16</v>
      </c>
      <c r="D628" s="232">
        <f>'Nom. Sic. Sem. 1'!$G$4</f>
        <v>43534</v>
      </c>
      <c r="E628" s="226" t="s">
        <v>121</v>
      </c>
      <c r="F628" s="230">
        <f>'Nom. Sic. Sem. 1'!$J$4</f>
        <v>2019</v>
      </c>
      <c r="G628" s="231"/>
      <c r="H628" s="228"/>
      <c r="I628" s="220" t="s">
        <v>120</v>
      </c>
      <c r="J628" s="232">
        <f>'Nom. Sic. Sem. 1'!$C$4</f>
        <v>43528</v>
      </c>
      <c r="K628" s="226" t="s">
        <v>16</v>
      </c>
      <c r="L628" s="232">
        <f>'Nom. Sic. Sem. 1'!$G$4</f>
        <v>43534</v>
      </c>
      <c r="M628" s="226" t="s">
        <v>121</v>
      </c>
      <c r="N628" s="230">
        <f>'Nom. Sic. Sem. 1'!$J$4</f>
        <v>2019</v>
      </c>
    </row>
    <row r="629" spans="1:14">
      <c r="A629" s="1229" t="s">
        <v>122</v>
      </c>
      <c r="B629" s="1230"/>
      <c r="C629" s="1231" t="str">
        <f>'Nom. Sic. Sem. 1'!$B$56</f>
        <v>marvin rodriguez</v>
      </c>
      <c r="D629" s="1231"/>
      <c r="E629" s="1231"/>
      <c r="F629" s="1232"/>
      <c r="G629" s="223"/>
      <c r="H629" s="228"/>
      <c r="I629" s="1229" t="s">
        <v>122</v>
      </c>
      <c r="J629" s="1230"/>
      <c r="K629" s="1231" t="str">
        <f>'Nom. Sic. Sem. 1'!$B$57</f>
        <v>Yolimar Perez</v>
      </c>
      <c r="L629" s="1231"/>
      <c r="M629" s="1231"/>
      <c r="N629" s="1232"/>
    </row>
    <row r="630" spans="1:14">
      <c r="A630" s="221"/>
      <c r="B630" s="222"/>
      <c r="C630" s="227"/>
      <c r="D630" s="227"/>
      <c r="E630" s="227"/>
      <c r="F630" s="233"/>
      <c r="G630" s="223"/>
      <c r="H630" s="228"/>
      <c r="I630" s="221"/>
      <c r="J630" s="222"/>
      <c r="K630" s="227"/>
      <c r="L630" s="227"/>
      <c r="M630" s="227"/>
      <c r="N630" s="233"/>
    </row>
    <row r="631" spans="1:14">
      <c r="A631" s="224">
        <f>'Nom. Sic. Sem. 1'!$L$56</f>
        <v>5</v>
      </c>
      <c r="B631" s="226" t="s">
        <v>123</v>
      </c>
      <c r="C631" s="226"/>
      <c r="D631" s="226"/>
      <c r="E631" s="1233">
        <f>'Nom. Sic. Sem. 1'!$M$56</f>
        <v>3000</v>
      </c>
      <c r="F631" s="1234"/>
      <c r="G631" s="234"/>
      <c r="H631" s="228"/>
      <c r="I631" s="224">
        <f>'Nom. Sic. Sem. 1'!$L$57</f>
        <v>5</v>
      </c>
      <c r="J631" s="226" t="s">
        <v>123</v>
      </c>
      <c r="K631" s="226"/>
      <c r="L631" s="226"/>
      <c r="M631" s="1233">
        <f>'Nom. Sic. Sem. 1'!$M$57</f>
        <v>3000</v>
      </c>
      <c r="N631" s="1234"/>
    </row>
    <row r="632" spans="1:14">
      <c r="A632" s="224"/>
      <c r="B632" s="226"/>
      <c r="C632" s="226"/>
      <c r="D632" s="226"/>
      <c r="E632" s="1233">
        <v>0</v>
      </c>
      <c r="F632" s="1234"/>
      <c r="G632" s="234"/>
      <c r="H632" s="228"/>
      <c r="I632" s="224"/>
      <c r="J632" s="226"/>
      <c r="K632" s="226"/>
      <c r="L632" s="226"/>
      <c r="M632" s="1233">
        <v>0</v>
      </c>
      <c r="N632" s="1234"/>
    </row>
    <row r="633" spans="1:14">
      <c r="A633" s="224"/>
      <c r="B633" s="226" t="s">
        <v>124</v>
      </c>
      <c r="C633" s="226"/>
      <c r="D633" s="226"/>
      <c r="E633" s="1233">
        <f>'Nom. Sic. Sem. 1'!$N$56</f>
        <v>0</v>
      </c>
      <c r="F633" s="1234"/>
      <c r="G633" s="234"/>
      <c r="H633" s="228"/>
      <c r="I633" s="224"/>
      <c r="J633" s="226" t="s">
        <v>124</v>
      </c>
      <c r="K633" s="226"/>
      <c r="L633" s="226"/>
      <c r="M633" s="1233">
        <f>'Nom. Sic. Sem. 1'!$N$57</f>
        <v>0</v>
      </c>
      <c r="N633" s="1234"/>
    </row>
    <row r="634" spans="1:14">
      <c r="A634" s="235">
        <v>0</v>
      </c>
      <c r="B634" s="226" t="s">
        <v>125</v>
      </c>
      <c r="C634" s="226"/>
      <c r="D634" s="226"/>
      <c r="E634" s="1233">
        <v>0</v>
      </c>
      <c r="F634" s="1234"/>
      <c r="G634" s="234"/>
      <c r="H634" s="228"/>
      <c r="I634" s="235">
        <v>0</v>
      </c>
      <c r="J634" s="226" t="s">
        <v>125</v>
      </c>
      <c r="K634" s="226"/>
      <c r="L634" s="226"/>
      <c r="M634" s="1233">
        <v>0</v>
      </c>
      <c r="N634" s="1234"/>
    </row>
    <row r="635" spans="1:14">
      <c r="A635" s="235">
        <v>0</v>
      </c>
      <c r="B635" s="226" t="s">
        <v>126</v>
      </c>
      <c r="C635" s="226"/>
      <c r="D635" s="226"/>
      <c r="E635" s="1233">
        <v>0</v>
      </c>
      <c r="F635" s="1234"/>
      <c r="G635" s="234"/>
      <c r="H635" s="228"/>
      <c r="I635" s="235">
        <v>0</v>
      </c>
      <c r="J635" s="226" t="s">
        <v>126</v>
      </c>
      <c r="K635" s="226"/>
      <c r="L635" s="226"/>
      <c r="M635" s="1233">
        <v>0</v>
      </c>
      <c r="N635" s="1234"/>
    </row>
    <row r="636" spans="1:14">
      <c r="A636" s="235">
        <f>'Nom. Sic. Sem. 1'!V56</f>
        <v>2</v>
      </c>
      <c r="B636" s="226" t="s">
        <v>261</v>
      </c>
      <c r="C636" s="226"/>
      <c r="D636" s="226"/>
      <c r="E636" s="1238">
        <f>'Nom. Sic. Sem. 1'!W56</f>
        <v>1800</v>
      </c>
      <c r="F636" s="1246"/>
      <c r="G636" s="234"/>
      <c r="H636" s="228"/>
      <c r="I636" s="235">
        <f>'Nom. Sic. Sem. 1'!V57</f>
        <v>2</v>
      </c>
      <c r="J636" s="226" t="s">
        <v>261</v>
      </c>
      <c r="K636" s="226"/>
      <c r="L636" s="226"/>
      <c r="M636" s="1238">
        <f>'Nom. Sic. Sem. 1'!W57</f>
        <v>1800</v>
      </c>
      <c r="N636" s="1246"/>
    </row>
    <row r="637" spans="1:14">
      <c r="A637" s="236">
        <f>'Nom. Sic. Sem. 1'!X56</f>
        <v>1</v>
      </c>
      <c r="B637" s="226" t="s">
        <v>262</v>
      </c>
      <c r="C637" s="226"/>
      <c r="D637" s="226"/>
      <c r="E637" s="1233">
        <f>'Nom. Sic. Sem. 1'!Y56</f>
        <v>1050</v>
      </c>
      <c r="F637" s="1234"/>
      <c r="G637" s="234"/>
      <c r="H637" s="228"/>
      <c r="I637" s="236">
        <f>'Nom. Sic. Sem. 1'!X57</f>
        <v>1</v>
      </c>
      <c r="J637" s="226" t="s">
        <v>262</v>
      </c>
      <c r="K637" s="226"/>
      <c r="L637" s="226"/>
      <c r="M637" s="1233">
        <f>'Nom. Sic. Sem. 1'!Y57</f>
        <v>1050</v>
      </c>
      <c r="N637" s="1234"/>
    </row>
    <row r="638" spans="1:14">
      <c r="A638" s="235">
        <f>'Nom. Sic. Sem. 1'!$AB$56</f>
        <v>2</v>
      </c>
      <c r="B638" s="226" t="s">
        <v>128</v>
      </c>
      <c r="C638" s="226"/>
      <c r="D638" s="226"/>
      <c r="E638" s="1233">
        <f>'Nom. Sic. Sem. 1'!$AC$56</f>
        <v>2340</v>
      </c>
      <c r="F638" s="1234"/>
      <c r="G638" s="234"/>
      <c r="H638" s="228"/>
      <c r="I638" s="235">
        <f>'Nom. Sic. Sem. 1'!$AB$57</f>
        <v>2</v>
      </c>
      <c r="J638" s="226" t="s">
        <v>128</v>
      </c>
      <c r="K638" s="226"/>
      <c r="L638" s="226"/>
      <c r="M638" s="1233">
        <f>'Nom. Sic. Sem. 1'!$AC$57</f>
        <v>2340</v>
      </c>
      <c r="N638" s="1234"/>
    </row>
    <row r="639" spans="1:14">
      <c r="A639" s="235">
        <f>'Nom. Sic. Sem. 1'!$O$56</f>
        <v>0</v>
      </c>
      <c r="B639" s="1230" t="str">
        <f>'Nom. Sic. Sem. 1'!$O$4</f>
        <v>PR / RM /F</v>
      </c>
      <c r="C639" s="1230"/>
      <c r="D639" s="1230"/>
      <c r="E639" s="1233">
        <f>'Nom. Sic. Sem. 1'!$P$56</f>
        <v>0</v>
      </c>
      <c r="F639" s="1234"/>
      <c r="G639" s="234"/>
      <c r="H639" s="228"/>
      <c r="I639" s="235">
        <f>'Nom. Sic. Sem. 1'!$O$57</f>
        <v>0</v>
      </c>
      <c r="J639" s="1230" t="str">
        <f>'Nom. Sic. Sem. 1'!$O$4</f>
        <v>PR / RM /F</v>
      </c>
      <c r="K639" s="1230"/>
      <c r="L639" s="1230"/>
      <c r="M639" s="1233">
        <f>'Nom. Sic. Sem. 1'!$P$57</f>
        <v>0</v>
      </c>
      <c r="N639" s="1234"/>
    </row>
    <row r="640" spans="1:14" ht="16.5" customHeight="1">
      <c r="A640" s="220"/>
      <c r="B640" s="1235" t="s">
        <v>10</v>
      </c>
      <c r="C640" s="1235"/>
      <c r="D640" s="226"/>
      <c r="E640" s="1238">
        <f>SUM(E631:F639)</f>
        <v>8190</v>
      </c>
      <c r="F640" s="1239"/>
      <c r="G640" s="219"/>
      <c r="H640" s="228"/>
      <c r="I640" s="220"/>
      <c r="J640" s="1235" t="s">
        <v>10</v>
      </c>
      <c r="K640" s="1235"/>
      <c r="L640" s="226"/>
      <c r="M640" s="1238">
        <f>SUM(M631:N639)</f>
        <v>8190</v>
      </c>
      <c r="N640" s="1239"/>
    </row>
    <row r="641" spans="1:14">
      <c r="A641" s="1240" t="s">
        <v>105</v>
      </c>
      <c r="B641" s="1224"/>
      <c r="C641" s="1224"/>
      <c r="D641" s="1224"/>
      <c r="E641" s="1224"/>
      <c r="F641" s="1225"/>
      <c r="G641" s="219"/>
      <c r="H641" s="228"/>
      <c r="I641" s="1240" t="s">
        <v>105</v>
      </c>
      <c r="J641" s="1224"/>
      <c r="K641" s="1224"/>
      <c r="L641" s="1224"/>
      <c r="M641" s="1224"/>
      <c r="N641" s="1225"/>
    </row>
    <row r="642" spans="1:14">
      <c r="A642" s="1229" t="s">
        <v>129</v>
      </c>
      <c r="B642" s="1230"/>
      <c r="C642" s="1230"/>
      <c r="D642" s="237">
        <f>'Nom. Sic. Sem. 1'!$AG$56</f>
        <v>0</v>
      </c>
      <c r="E642" s="226"/>
      <c r="F642" s="230"/>
      <c r="G642" s="231"/>
      <c r="H642" s="228"/>
      <c r="I642" s="1229" t="s">
        <v>129</v>
      </c>
      <c r="J642" s="1230"/>
      <c r="K642" s="1230"/>
      <c r="L642" s="237">
        <f>'Nom. Sic. Sem. 1'!$AG$57</f>
        <v>0</v>
      </c>
      <c r="M642" s="226"/>
      <c r="N642" s="230"/>
    </row>
    <row r="643" spans="1:14">
      <c r="A643" s="1229" t="s">
        <v>130</v>
      </c>
      <c r="B643" s="1230"/>
      <c r="C643" s="1230"/>
      <c r="D643" s="237">
        <f>'Nom. Sic. Sem. 1'!$AE$56</f>
        <v>189</v>
      </c>
      <c r="E643" s="237"/>
      <c r="F643" s="230"/>
      <c r="G643" s="231"/>
      <c r="H643" s="228"/>
      <c r="I643" s="1229" t="s">
        <v>130</v>
      </c>
      <c r="J643" s="1230"/>
      <c r="K643" s="1230"/>
      <c r="L643" s="237">
        <f>'Nom. Sic. Sem. 1'!$AE$57</f>
        <v>189</v>
      </c>
      <c r="M643" s="237"/>
      <c r="N643" s="230"/>
    </row>
    <row r="644" spans="1:14">
      <c r="A644" s="221" t="s">
        <v>131</v>
      </c>
      <c r="B644" s="222"/>
      <c r="C644" s="222"/>
      <c r="D644" s="237">
        <f>'Nom. Sic. Sem. 1'!$AF$56</f>
        <v>81.900000000000006</v>
      </c>
      <c r="E644" s="226"/>
      <c r="F644" s="230"/>
      <c r="G644" s="231"/>
      <c r="H644" s="228"/>
      <c r="I644" s="221" t="s">
        <v>131</v>
      </c>
      <c r="J644" s="222"/>
      <c r="K644" s="222"/>
      <c r="L644" s="237">
        <f>'Nom. Sic. Sem. 1'!$AF$57</f>
        <v>81.900000000000006</v>
      </c>
      <c r="M644" s="226"/>
      <c r="N644" s="230"/>
    </row>
    <row r="645" spans="1:14">
      <c r="A645" s="1229" t="s">
        <v>132</v>
      </c>
      <c r="B645" s="1230"/>
      <c r="C645" s="1230"/>
      <c r="D645" s="237">
        <f>'Nom. Sic. Sem. 1'!$AH$56</f>
        <v>0</v>
      </c>
      <c r="E645" s="226"/>
      <c r="F645" s="230"/>
      <c r="G645" s="231"/>
      <c r="H645" s="228"/>
      <c r="I645" s="1229" t="s">
        <v>132</v>
      </c>
      <c r="J645" s="1230"/>
      <c r="K645" s="1230"/>
      <c r="L645" s="237">
        <f>'Nom. Sic. Sem. 1'!$AH$57</f>
        <v>0</v>
      </c>
      <c r="M645" s="226"/>
      <c r="N645" s="230"/>
    </row>
    <row r="646" spans="1:14">
      <c r="A646" s="1229" t="s">
        <v>133</v>
      </c>
      <c r="B646" s="1230"/>
      <c r="C646" s="1230"/>
      <c r="D646" s="237">
        <f>'Nom. Sic. Sem. 1'!$AI$56</f>
        <v>0</v>
      </c>
      <c r="E646" s="226"/>
      <c r="F646" s="230"/>
      <c r="G646" s="231"/>
      <c r="H646" s="228"/>
      <c r="I646" s="1229" t="s">
        <v>133</v>
      </c>
      <c r="J646" s="1230"/>
      <c r="K646" s="1230"/>
      <c r="L646" s="237">
        <f>'Nom. Sic. Sem. 1'!$AI$57</f>
        <v>0</v>
      </c>
      <c r="M646" s="226"/>
      <c r="N646" s="230"/>
    </row>
    <row r="647" spans="1:14" ht="13.5" thickBot="1">
      <c r="A647" s="1241" t="s">
        <v>134</v>
      </c>
      <c r="B647" s="1224"/>
      <c r="C647" s="1224"/>
      <c r="D647" s="226"/>
      <c r="E647" s="1242">
        <f>SUM(D642:D646)</f>
        <v>270.89999999999998</v>
      </c>
      <c r="F647" s="1225"/>
      <c r="G647" s="219"/>
      <c r="H647" s="228"/>
      <c r="I647" s="1241" t="s">
        <v>134</v>
      </c>
      <c r="J647" s="1224"/>
      <c r="K647" s="1224"/>
      <c r="L647" s="226"/>
      <c r="M647" s="1242">
        <f>SUM(L642:L646)</f>
        <v>270.89999999999998</v>
      </c>
      <c r="N647" s="1225"/>
    </row>
    <row r="648" spans="1:14" ht="20.25" customHeight="1" thickBot="1">
      <c r="A648" s="220"/>
      <c r="B648" s="1224" t="s">
        <v>104</v>
      </c>
      <c r="C648" s="1224"/>
      <c r="D648" s="1224"/>
      <c r="E648" s="1243">
        <f>(E640-E647)</f>
        <v>7919.1</v>
      </c>
      <c r="F648" s="1244"/>
      <c r="G648" s="219"/>
      <c r="H648" s="228"/>
      <c r="I648" s="220"/>
      <c r="J648" s="1224" t="s">
        <v>104</v>
      </c>
      <c r="K648" s="1224"/>
      <c r="L648" s="1224"/>
      <c r="M648" s="1243">
        <f>(M640-M647)</f>
        <v>7919.1</v>
      </c>
      <c r="N648" s="1244"/>
    </row>
    <row r="649" spans="1:14">
      <c r="A649" s="220"/>
      <c r="B649" s="226"/>
      <c r="C649" s="226"/>
      <c r="D649" s="226"/>
      <c r="E649" s="226"/>
      <c r="F649" s="230"/>
      <c r="G649" s="231"/>
      <c r="H649" s="228"/>
      <c r="I649" s="220"/>
      <c r="J649" s="226"/>
      <c r="K649" s="226"/>
      <c r="L649" s="226"/>
      <c r="M649" s="226"/>
      <c r="N649" s="230"/>
    </row>
    <row r="650" spans="1:14">
      <c r="A650" s="220"/>
      <c r="B650" s="226"/>
      <c r="C650" s="226"/>
      <c r="D650" s="226"/>
      <c r="E650" s="226"/>
      <c r="F650" s="230"/>
      <c r="G650" s="231"/>
      <c r="H650" s="228"/>
      <c r="I650" s="220"/>
      <c r="J650" s="226"/>
      <c r="K650" s="226"/>
      <c r="L650" s="226"/>
      <c r="M650" s="226"/>
      <c r="N650" s="230"/>
    </row>
    <row r="651" spans="1:14">
      <c r="A651" s="1236"/>
      <c r="B651" s="1237"/>
      <c r="C651" s="1237"/>
      <c r="D651" s="226" t="s">
        <v>135</v>
      </c>
      <c r="E651" s="226"/>
      <c r="F651" s="230"/>
      <c r="G651" s="231"/>
      <c r="H651" s="228"/>
      <c r="I651" s="1236"/>
      <c r="J651" s="1237"/>
      <c r="K651" s="1237"/>
      <c r="L651" s="226" t="s">
        <v>135</v>
      </c>
      <c r="M651" s="226"/>
      <c r="N651" s="230"/>
    </row>
    <row r="652" spans="1:14">
      <c r="A652" s="1222" t="s">
        <v>136</v>
      </c>
      <c r="B652" s="1223"/>
      <c r="C652" s="1223"/>
      <c r="D652" s="1224" t="s">
        <v>137</v>
      </c>
      <c r="E652" s="1224"/>
      <c r="F652" s="1225"/>
      <c r="G652" s="219"/>
      <c r="H652" s="228"/>
      <c r="I652" s="1222" t="s">
        <v>136</v>
      </c>
      <c r="J652" s="1223"/>
      <c r="K652" s="1223"/>
      <c r="L652" s="1224" t="s">
        <v>137</v>
      </c>
      <c r="M652" s="1224"/>
      <c r="N652" s="1225"/>
    </row>
    <row r="653" spans="1:14" ht="13.5" thickBot="1">
      <c r="A653" s="239"/>
      <c r="B653" s="240"/>
      <c r="C653" s="240"/>
      <c r="D653" s="240"/>
      <c r="E653" s="240"/>
      <c r="F653" s="241"/>
      <c r="G653" s="231"/>
      <c r="H653" s="228"/>
      <c r="I653" s="239"/>
      <c r="J653" s="240"/>
      <c r="K653" s="240"/>
      <c r="L653" s="240"/>
      <c r="M653" s="240"/>
      <c r="N653" s="241"/>
    </row>
    <row r="654" spans="1:14">
      <c r="A654" s="228"/>
      <c r="B654" s="228"/>
      <c r="C654" s="228"/>
      <c r="D654" s="228"/>
      <c r="E654" s="228"/>
      <c r="F654" s="228"/>
      <c r="G654" s="228"/>
      <c r="H654" s="228"/>
      <c r="I654" s="228"/>
      <c r="J654" s="228"/>
      <c r="K654" s="228"/>
      <c r="L654" s="228"/>
      <c r="M654" s="228"/>
      <c r="N654" s="228"/>
    </row>
    <row r="655" spans="1:14">
      <c r="A655" s="228"/>
      <c r="B655" s="228"/>
      <c r="C655" s="228"/>
      <c r="D655" s="228"/>
      <c r="E655" s="228"/>
      <c r="F655" s="228"/>
      <c r="G655" s="228"/>
      <c r="H655" s="228"/>
      <c r="I655" s="228"/>
      <c r="J655" s="228"/>
      <c r="K655" s="228"/>
      <c r="L655" s="228"/>
      <c r="M655" s="228"/>
      <c r="N655" s="228"/>
    </row>
    <row r="656" spans="1:14">
      <c r="A656" s="228"/>
      <c r="B656" s="228"/>
      <c r="C656" s="228"/>
      <c r="D656" s="228"/>
      <c r="E656" s="228"/>
      <c r="F656" s="228"/>
      <c r="G656" s="228"/>
      <c r="H656" s="228"/>
      <c r="I656" s="228"/>
      <c r="J656" s="228"/>
      <c r="K656" s="228"/>
      <c r="L656" s="228"/>
      <c r="M656" s="228"/>
      <c r="N656" s="228"/>
    </row>
    <row r="657" spans="1:14" ht="13.5" thickBot="1">
      <c r="A657" s="228"/>
      <c r="B657" s="228"/>
      <c r="C657" s="228"/>
      <c r="D657" s="228"/>
      <c r="E657" s="228"/>
      <c r="F657" s="228"/>
      <c r="G657" s="228"/>
      <c r="H657" s="228"/>
      <c r="I657" s="228"/>
      <c r="J657" s="228"/>
      <c r="K657" s="228"/>
      <c r="L657" s="228"/>
      <c r="M657" s="228"/>
      <c r="N657" s="228"/>
    </row>
    <row r="658" spans="1:14" ht="19.5" customHeight="1">
      <c r="A658" s="1226" t="s">
        <v>138</v>
      </c>
      <c r="B658" s="1227"/>
      <c r="C658" s="1227"/>
      <c r="D658" s="1227"/>
      <c r="E658" s="1227"/>
      <c r="F658" s="1228"/>
      <c r="G658" s="219"/>
      <c r="H658" s="228"/>
      <c r="I658" s="1226" t="s">
        <v>138</v>
      </c>
      <c r="J658" s="1227"/>
      <c r="K658" s="1227"/>
      <c r="L658" s="1227"/>
      <c r="M658" s="1227"/>
      <c r="N658" s="1228"/>
    </row>
    <row r="659" spans="1:14">
      <c r="A659" s="220"/>
      <c r="B659" s="226"/>
      <c r="C659" s="226"/>
      <c r="D659" s="229"/>
      <c r="E659" s="226"/>
      <c r="F659" s="230"/>
      <c r="G659" s="231"/>
      <c r="H659" s="228"/>
      <c r="I659" s="220"/>
      <c r="J659" s="226"/>
      <c r="K659" s="226"/>
      <c r="L659" s="229"/>
      <c r="M659" s="226"/>
      <c r="N659" s="230"/>
    </row>
    <row r="660" spans="1:14">
      <c r="A660" s="220" t="s">
        <v>120</v>
      </c>
      <c r="B660" s="232">
        <f>'Nom. Sic. Sem. 1'!$C$4</f>
        <v>43528</v>
      </c>
      <c r="C660" s="226" t="s">
        <v>16</v>
      </c>
      <c r="D660" s="232">
        <f>'Nom. Sic. Sem. 1'!$G$4</f>
        <v>43534</v>
      </c>
      <c r="E660" s="226" t="s">
        <v>121</v>
      </c>
      <c r="F660" s="230">
        <f>'Nom. Sic. Sem. 1'!$J$4</f>
        <v>2019</v>
      </c>
      <c r="G660" s="231"/>
      <c r="H660" s="228"/>
      <c r="I660" s="220" t="s">
        <v>120</v>
      </c>
      <c r="J660" s="232">
        <f>'Nom. Sic. Sem. 1'!$C$4</f>
        <v>43528</v>
      </c>
      <c r="K660" s="226" t="s">
        <v>16</v>
      </c>
      <c r="L660" s="232">
        <f>'Nom. Sic. Sem. 1'!$G$4</f>
        <v>43534</v>
      </c>
      <c r="M660" s="226" t="s">
        <v>121</v>
      </c>
      <c r="N660" s="230">
        <f>'Nom. Sic. Sem. 1'!$J$4</f>
        <v>2019</v>
      </c>
    </row>
    <row r="661" spans="1:14">
      <c r="A661" s="1229" t="s">
        <v>122</v>
      </c>
      <c r="B661" s="1230"/>
      <c r="C661" s="1231" t="e">
        <f>'Nom. Sic. Sem. 1'!#REF!</f>
        <v>#REF!</v>
      </c>
      <c r="D661" s="1231"/>
      <c r="E661" s="1231"/>
      <c r="F661" s="1232"/>
      <c r="G661" s="223"/>
      <c r="H661" s="228"/>
      <c r="I661" s="1229" t="s">
        <v>122</v>
      </c>
      <c r="J661" s="1230"/>
      <c r="K661" s="1231" t="str">
        <f>'Nom. Sic. Sem. 1'!$B$36</f>
        <v>Jorge Alvarez</v>
      </c>
      <c r="L661" s="1231"/>
      <c r="M661" s="1231"/>
      <c r="N661" s="1232"/>
    </row>
    <row r="662" spans="1:14">
      <c r="A662" s="221"/>
      <c r="B662" s="222"/>
      <c r="C662" s="227"/>
      <c r="D662" s="227"/>
      <c r="E662" s="227"/>
      <c r="F662" s="233"/>
      <c r="G662" s="223"/>
      <c r="H662" s="228"/>
      <c r="I662" s="221"/>
      <c r="J662" s="222"/>
      <c r="K662" s="227"/>
      <c r="L662" s="227"/>
      <c r="M662" s="227"/>
      <c r="N662" s="233"/>
    </row>
    <row r="663" spans="1:14">
      <c r="A663" s="224" t="e">
        <f>'Nom. Sic. Sem. 1'!#REF!</f>
        <v>#REF!</v>
      </c>
      <c r="B663" s="226" t="s">
        <v>123</v>
      </c>
      <c r="C663" s="226"/>
      <c r="D663" s="226"/>
      <c r="E663" s="1233" t="e">
        <f>'Nom. Sic. Sem. 1'!#REF!</f>
        <v>#REF!</v>
      </c>
      <c r="F663" s="1234"/>
      <c r="G663" s="234"/>
      <c r="H663" s="228"/>
      <c r="I663" s="224">
        <f>'Nom. Sic. Sem. 1'!$L$36</f>
        <v>5</v>
      </c>
      <c r="J663" s="226" t="s">
        <v>123</v>
      </c>
      <c r="K663" s="226"/>
      <c r="L663" s="226"/>
      <c r="M663" s="1233">
        <f>'Nom. Sic. Sem. 1'!$M$36</f>
        <v>3000</v>
      </c>
      <c r="N663" s="1234"/>
    </row>
    <row r="664" spans="1:14">
      <c r="A664" s="224"/>
      <c r="B664" s="226"/>
      <c r="C664" s="226"/>
      <c r="D664" s="226"/>
      <c r="E664" s="1233">
        <v>0</v>
      </c>
      <c r="F664" s="1234"/>
      <c r="G664" s="234"/>
      <c r="H664" s="228"/>
      <c r="I664" s="224"/>
      <c r="J664" s="226"/>
      <c r="K664" s="226"/>
      <c r="L664" s="226"/>
      <c r="M664" s="1233">
        <v>0</v>
      </c>
      <c r="N664" s="1234"/>
    </row>
    <row r="665" spans="1:14">
      <c r="A665" s="224"/>
      <c r="B665" s="226" t="s">
        <v>124</v>
      </c>
      <c r="C665" s="226"/>
      <c r="D665" s="226"/>
      <c r="E665" s="1233" t="e">
        <f>'Nom. Sic. Sem. 1'!#REF!</f>
        <v>#REF!</v>
      </c>
      <c r="F665" s="1234"/>
      <c r="G665" s="234"/>
      <c r="H665" s="228"/>
      <c r="I665" s="224"/>
      <c r="J665" s="226" t="s">
        <v>124</v>
      </c>
      <c r="K665" s="226"/>
      <c r="L665" s="226"/>
      <c r="M665" s="1233">
        <f>'Nom. Sic. Sem. 1'!$N$36</f>
        <v>1050</v>
      </c>
      <c r="N665" s="1234"/>
    </row>
    <row r="666" spans="1:14">
      <c r="A666" s="235">
        <v>0</v>
      </c>
      <c r="B666" s="226" t="s">
        <v>125</v>
      </c>
      <c r="C666" s="226"/>
      <c r="D666" s="226"/>
      <c r="E666" s="1233">
        <v>0</v>
      </c>
      <c r="F666" s="1234"/>
      <c r="G666" s="234"/>
      <c r="H666" s="228"/>
      <c r="I666" s="235">
        <v>0</v>
      </c>
      <c r="J666" s="226" t="s">
        <v>125</v>
      </c>
      <c r="K666" s="226"/>
      <c r="L666" s="226"/>
      <c r="M666" s="1233">
        <v>0</v>
      </c>
      <c r="N666" s="1234"/>
    </row>
    <row r="667" spans="1:14">
      <c r="A667" s="235">
        <v>0</v>
      </c>
      <c r="B667" s="226" t="s">
        <v>126</v>
      </c>
      <c r="C667" s="226"/>
      <c r="D667" s="226"/>
      <c r="E667" s="1233">
        <v>0</v>
      </c>
      <c r="F667" s="1234"/>
      <c r="G667" s="234"/>
      <c r="H667" s="228"/>
      <c r="I667" s="235">
        <v>0</v>
      </c>
      <c r="J667" s="226" t="s">
        <v>126</v>
      </c>
      <c r="K667" s="226"/>
      <c r="L667" s="226"/>
      <c r="M667" s="1233">
        <v>0</v>
      </c>
      <c r="N667" s="1234"/>
    </row>
    <row r="668" spans="1:14">
      <c r="A668" s="235">
        <f>'Nom. Sic. Sem. 1'!V520</f>
        <v>0</v>
      </c>
      <c r="B668" s="226" t="s">
        <v>261</v>
      </c>
      <c r="C668" s="226"/>
      <c r="D668" s="226"/>
      <c r="E668" s="1238">
        <f>'Nom. Sic. Sem. 1'!W520</f>
        <v>0</v>
      </c>
      <c r="F668" s="1246"/>
      <c r="G668" s="234"/>
      <c r="H668" s="228"/>
      <c r="I668" s="235">
        <f>'Nom. Sic. Sem. 1'!V36</f>
        <v>2</v>
      </c>
      <c r="J668" s="226" t="s">
        <v>261</v>
      </c>
      <c r="K668" s="226"/>
      <c r="L668" s="226"/>
      <c r="M668" s="1238">
        <f>'Nom. Sic. Sem. 1'!W36</f>
        <v>3240</v>
      </c>
      <c r="N668" s="1246"/>
    </row>
    <row r="669" spans="1:14">
      <c r="A669" s="236">
        <f>'Nom. Sic. Sem. 1'!X520</f>
        <v>0</v>
      </c>
      <c r="B669" s="226" t="s">
        <v>262</v>
      </c>
      <c r="C669" s="226"/>
      <c r="D669" s="226"/>
      <c r="E669" s="1233">
        <f>'Nom. Sic. Sem. 1'!Y520</f>
        <v>0</v>
      </c>
      <c r="F669" s="1234"/>
      <c r="G669" s="234"/>
      <c r="H669" s="228"/>
      <c r="I669" s="236">
        <f>'Nom. Sic. Sem. 1'!X36</f>
        <v>1</v>
      </c>
      <c r="J669" s="226" t="s">
        <v>262</v>
      </c>
      <c r="K669" s="226"/>
      <c r="L669" s="226"/>
      <c r="M669" s="1233">
        <f>'Nom. Sic. Sem. 1'!Y36</f>
        <v>1417.5</v>
      </c>
      <c r="N669" s="1234"/>
    </row>
    <row r="670" spans="1:14">
      <c r="A670" s="235" t="e">
        <f>'Nom. Sic. Sem. 1'!#REF!</f>
        <v>#REF!</v>
      </c>
      <c r="B670" s="226" t="s">
        <v>128</v>
      </c>
      <c r="C670" s="226"/>
      <c r="D670" s="226"/>
      <c r="E670" s="1233" t="e">
        <f>'Nom. Sic. Sem. 1'!#REF!</f>
        <v>#REF!</v>
      </c>
      <c r="F670" s="1234"/>
      <c r="G670" s="234"/>
      <c r="H670" s="228"/>
      <c r="I670" s="235">
        <f>'Nom. Sic. Sem. 1'!$AB$36</f>
        <v>2</v>
      </c>
      <c r="J670" s="226" t="s">
        <v>128</v>
      </c>
      <c r="K670" s="226"/>
      <c r="L670" s="226"/>
      <c r="M670" s="1233">
        <f>'Nom. Sic. Sem. 1'!$AC$36</f>
        <v>3483</v>
      </c>
      <c r="N670" s="1234"/>
    </row>
    <row r="671" spans="1:14">
      <c r="A671" s="235" t="e">
        <f>'Nom. Sic. Sem. 1'!#REF!</f>
        <v>#REF!</v>
      </c>
      <c r="B671" s="1230" t="str">
        <f>'Nom. Sic. Sem. 1'!$O$4</f>
        <v>PR / RM /F</v>
      </c>
      <c r="C671" s="1230"/>
      <c r="D671" s="1230"/>
      <c r="E671" s="1233" t="e">
        <f>'Nom. Sic. Sem. 1'!#REF!</f>
        <v>#REF!</v>
      </c>
      <c r="F671" s="1234"/>
      <c r="G671" s="234"/>
      <c r="H671" s="228"/>
      <c r="I671" s="235">
        <f>'Nom. Sic. Sem. 1'!$O$36</f>
        <v>0</v>
      </c>
      <c r="J671" s="1230" t="str">
        <f>'Nom. Sic. Sem. 1'!$O$4</f>
        <v>PR / RM /F</v>
      </c>
      <c r="K671" s="1230"/>
      <c r="L671" s="1230"/>
      <c r="M671" s="1233">
        <f>'Nom. Sic. Sem. 1'!$P$36</f>
        <v>0</v>
      </c>
      <c r="N671" s="1234"/>
    </row>
    <row r="672" spans="1:14" ht="16.5" customHeight="1">
      <c r="A672" s="220"/>
      <c r="B672" s="1235" t="s">
        <v>10</v>
      </c>
      <c r="C672" s="1235"/>
      <c r="D672" s="226"/>
      <c r="E672" s="1238" t="e">
        <f>SUM(E663:F671)</f>
        <v>#REF!</v>
      </c>
      <c r="F672" s="1239"/>
      <c r="G672" s="219"/>
      <c r="H672" s="228"/>
      <c r="I672" s="220"/>
      <c r="J672" s="1235" t="s">
        <v>10</v>
      </c>
      <c r="K672" s="1235"/>
      <c r="L672" s="226"/>
      <c r="M672" s="1238">
        <f>SUM(M663:N671)</f>
        <v>12190.5</v>
      </c>
      <c r="N672" s="1239"/>
    </row>
    <row r="673" spans="1:14">
      <c r="A673" s="1240" t="s">
        <v>105</v>
      </c>
      <c r="B673" s="1224"/>
      <c r="C673" s="1224"/>
      <c r="D673" s="1224"/>
      <c r="E673" s="1224"/>
      <c r="F673" s="1225"/>
      <c r="G673" s="219"/>
      <c r="H673" s="228"/>
      <c r="I673" s="1240" t="s">
        <v>105</v>
      </c>
      <c r="J673" s="1224"/>
      <c r="K673" s="1224"/>
      <c r="L673" s="1224"/>
      <c r="M673" s="1224"/>
      <c r="N673" s="1225"/>
    </row>
    <row r="674" spans="1:14">
      <c r="A674" s="1229" t="s">
        <v>129</v>
      </c>
      <c r="B674" s="1230"/>
      <c r="C674" s="1230"/>
      <c r="D674" s="237" t="e">
        <f>'Nom. Sic. Sem. 1'!#REF!</f>
        <v>#REF!</v>
      </c>
      <c r="E674" s="226"/>
      <c r="F674" s="230"/>
      <c r="G674" s="231"/>
      <c r="H674" s="228"/>
      <c r="I674" s="1229" t="s">
        <v>129</v>
      </c>
      <c r="J674" s="1230"/>
      <c r="K674" s="1230"/>
      <c r="L674" s="237">
        <f>'Nom. Sic. Sem. 1'!$AG$36</f>
        <v>0</v>
      </c>
      <c r="M674" s="226"/>
      <c r="N674" s="230"/>
    </row>
    <row r="675" spans="1:14">
      <c r="A675" s="1229" t="s">
        <v>130</v>
      </c>
      <c r="B675" s="1230"/>
      <c r="C675" s="1230"/>
      <c r="D675" s="237" t="e">
        <f>'Nom. Sic. Sem. 1'!#REF!</f>
        <v>#REF!</v>
      </c>
      <c r="E675" s="237"/>
      <c r="F675" s="230"/>
      <c r="G675" s="231"/>
      <c r="H675" s="228"/>
      <c r="I675" s="1229" t="s">
        <v>130</v>
      </c>
      <c r="J675" s="1230"/>
      <c r="K675" s="1230"/>
      <c r="L675" s="237">
        <f>'Nom. Sic. Sem. 1'!$AE$36</f>
        <v>189</v>
      </c>
      <c r="M675" s="237"/>
      <c r="N675" s="230"/>
    </row>
    <row r="676" spans="1:14">
      <c r="A676" s="221" t="s">
        <v>131</v>
      </c>
      <c r="B676" s="222"/>
      <c r="C676" s="222"/>
      <c r="D676" s="237" t="e">
        <f>'Nom. Sic. Sem. 1'!#REF!</f>
        <v>#REF!</v>
      </c>
      <c r="E676" s="226"/>
      <c r="F676" s="230"/>
      <c r="G676" s="231"/>
      <c r="H676" s="228"/>
      <c r="I676" s="221" t="s">
        <v>131</v>
      </c>
      <c r="J676" s="222"/>
      <c r="K676" s="222"/>
      <c r="L676" s="237">
        <f>'Nom. Sic. Sem. 1'!$AF$36</f>
        <v>121.905</v>
      </c>
      <c r="M676" s="226"/>
      <c r="N676" s="230"/>
    </row>
    <row r="677" spans="1:14">
      <c r="A677" s="1229" t="s">
        <v>132</v>
      </c>
      <c r="B677" s="1230"/>
      <c r="C677" s="1230"/>
      <c r="D677" s="237" t="e">
        <f>'Nom. Sic. Sem. 1'!#REF!</f>
        <v>#REF!</v>
      </c>
      <c r="E677" s="226"/>
      <c r="F677" s="230"/>
      <c r="G677" s="231"/>
      <c r="H677" s="228"/>
      <c r="I677" s="1229" t="s">
        <v>132</v>
      </c>
      <c r="J677" s="1230"/>
      <c r="K677" s="1230"/>
      <c r="L677" s="237">
        <f>'Nom. Sic. Sem. 1'!$AH$36</f>
        <v>0</v>
      </c>
      <c r="M677" s="226"/>
      <c r="N677" s="230"/>
    </row>
    <row r="678" spans="1:14">
      <c r="A678" s="1229" t="s">
        <v>133</v>
      </c>
      <c r="B678" s="1230"/>
      <c r="C678" s="1230"/>
      <c r="D678" s="237" t="e">
        <f>'Nom. Sic. Sem. 1'!#REF!</f>
        <v>#REF!</v>
      </c>
      <c r="E678" s="226"/>
      <c r="F678" s="230"/>
      <c r="G678" s="231"/>
      <c r="H678" s="228"/>
      <c r="I678" s="1229" t="s">
        <v>133</v>
      </c>
      <c r="J678" s="1230"/>
      <c r="K678" s="1230"/>
      <c r="L678" s="237">
        <f>'Nom. Sic. Sem. 1'!$AI$36</f>
        <v>121.905</v>
      </c>
      <c r="M678" s="226"/>
      <c r="N678" s="230"/>
    </row>
    <row r="679" spans="1:14" ht="13.5" thickBot="1">
      <c r="A679" s="1241" t="s">
        <v>134</v>
      </c>
      <c r="B679" s="1224"/>
      <c r="C679" s="1224"/>
      <c r="D679" s="226"/>
      <c r="E679" s="1242" t="e">
        <f>SUM(D674:D678)</f>
        <v>#REF!</v>
      </c>
      <c r="F679" s="1225"/>
      <c r="G679" s="219"/>
      <c r="H679" s="228"/>
      <c r="I679" s="1241" t="s">
        <v>134</v>
      </c>
      <c r="J679" s="1224"/>
      <c r="K679" s="1224"/>
      <c r="L679" s="226"/>
      <c r="M679" s="1242">
        <f>SUM(L674:L678)</f>
        <v>432.80999999999995</v>
      </c>
      <c r="N679" s="1225"/>
    </row>
    <row r="680" spans="1:14" ht="20.25" customHeight="1" thickBot="1">
      <c r="A680" s="220"/>
      <c r="B680" s="1224" t="s">
        <v>104</v>
      </c>
      <c r="C680" s="1224"/>
      <c r="D680" s="1224"/>
      <c r="E680" s="1243" t="e">
        <f>(E672-E679)</f>
        <v>#REF!</v>
      </c>
      <c r="F680" s="1244"/>
      <c r="G680" s="219"/>
      <c r="H680" s="228"/>
      <c r="I680" s="220"/>
      <c r="J680" s="1224" t="s">
        <v>104</v>
      </c>
      <c r="K680" s="1224"/>
      <c r="L680" s="1224"/>
      <c r="M680" s="1243">
        <f>(M672-M679)</f>
        <v>11757.69</v>
      </c>
      <c r="N680" s="1244"/>
    </row>
    <row r="681" spans="1:14">
      <c r="A681" s="220"/>
      <c r="B681" s="226"/>
      <c r="C681" s="226"/>
      <c r="D681" s="226"/>
      <c r="E681" s="226"/>
      <c r="F681" s="230"/>
      <c r="G681" s="231"/>
      <c r="H681" s="228"/>
      <c r="I681" s="220"/>
      <c r="J681" s="226"/>
      <c r="K681" s="226"/>
      <c r="L681" s="226"/>
      <c r="M681" s="226"/>
      <c r="N681" s="230"/>
    </row>
    <row r="682" spans="1:14">
      <c r="A682" s="220"/>
      <c r="B682" s="226"/>
      <c r="C682" s="226"/>
      <c r="D682" s="226"/>
      <c r="E682" s="226"/>
      <c r="F682" s="230"/>
      <c r="G682" s="231"/>
      <c r="H682" s="228"/>
      <c r="I682" s="220"/>
      <c r="J682" s="226"/>
      <c r="K682" s="226"/>
      <c r="L682" s="226"/>
      <c r="M682" s="226"/>
      <c r="N682" s="230"/>
    </row>
    <row r="683" spans="1:14">
      <c r="A683" s="1236"/>
      <c r="B683" s="1237"/>
      <c r="C683" s="1237"/>
      <c r="D683" s="226" t="s">
        <v>135</v>
      </c>
      <c r="E683" s="226"/>
      <c r="F683" s="230"/>
      <c r="G683" s="231"/>
      <c r="H683" s="228"/>
      <c r="I683" s="1236"/>
      <c r="J683" s="1237"/>
      <c r="K683" s="1237"/>
      <c r="L683" s="226" t="s">
        <v>135</v>
      </c>
      <c r="M683" s="226"/>
      <c r="N683" s="230"/>
    </row>
    <row r="684" spans="1:14">
      <c r="A684" s="1222" t="s">
        <v>136</v>
      </c>
      <c r="B684" s="1223"/>
      <c r="C684" s="1223"/>
      <c r="D684" s="1224" t="s">
        <v>137</v>
      </c>
      <c r="E684" s="1224"/>
      <c r="F684" s="1225"/>
      <c r="G684" s="219"/>
      <c r="H684" s="228"/>
      <c r="I684" s="1222" t="s">
        <v>136</v>
      </c>
      <c r="J684" s="1223"/>
      <c r="K684" s="1223"/>
      <c r="L684" s="1224" t="s">
        <v>137</v>
      </c>
      <c r="M684" s="1224"/>
      <c r="N684" s="1225"/>
    </row>
    <row r="685" spans="1:14" ht="13.5" thickBot="1">
      <c r="A685" s="239"/>
      <c r="B685" s="240"/>
      <c r="C685" s="240"/>
      <c r="D685" s="240"/>
      <c r="E685" s="240"/>
      <c r="F685" s="241"/>
      <c r="G685" s="231"/>
      <c r="H685" s="228"/>
      <c r="I685" s="239"/>
      <c r="J685" s="240"/>
      <c r="K685" s="240"/>
      <c r="L685" s="240"/>
      <c r="M685" s="240"/>
      <c r="N685" s="241"/>
    </row>
    <row r="686" spans="1:14">
      <c r="A686" s="226"/>
      <c r="B686" s="226"/>
      <c r="C686" s="226"/>
      <c r="D686" s="226"/>
      <c r="E686" s="226"/>
      <c r="F686" s="226"/>
      <c r="G686" s="231"/>
      <c r="H686" s="226"/>
      <c r="I686" s="226"/>
      <c r="J686" s="226"/>
      <c r="K686" s="226"/>
      <c r="L686" s="226"/>
      <c r="M686" s="226"/>
      <c r="N686" s="226"/>
    </row>
    <row r="687" spans="1:14" ht="13.5" thickBot="1">
      <c r="A687" s="228"/>
      <c r="B687" s="228"/>
      <c r="C687" s="228"/>
      <c r="D687" s="228"/>
      <c r="E687" s="228"/>
      <c r="F687" s="228"/>
      <c r="G687" s="231"/>
      <c r="H687" s="228"/>
      <c r="I687" s="228"/>
      <c r="J687" s="228"/>
      <c r="K687" s="228"/>
      <c r="L687" s="228"/>
      <c r="M687" s="228"/>
      <c r="N687" s="228"/>
    </row>
    <row r="688" spans="1:14" ht="19.5" customHeight="1">
      <c r="A688" s="1226" t="s">
        <v>138</v>
      </c>
      <c r="B688" s="1227"/>
      <c r="C688" s="1227"/>
      <c r="D688" s="1227"/>
      <c r="E688" s="1227"/>
      <c r="F688" s="1228"/>
      <c r="G688" s="219"/>
      <c r="H688" s="228"/>
      <c r="I688" s="1226" t="s">
        <v>138</v>
      </c>
      <c r="J688" s="1227"/>
      <c r="K688" s="1227"/>
      <c r="L688" s="1227"/>
      <c r="M688" s="1227"/>
      <c r="N688" s="1228"/>
    </row>
    <row r="689" spans="1:14">
      <c r="A689" s="220"/>
      <c r="B689" s="226"/>
      <c r="C689" s="226"/>
      <c r="D689" s="229"/>
      <c r="E689" s="226"/>
      <c r="F689" s="230"/>
      <c r="G689" s="231"/>
      <c r="H689" s="228"/>
      <c r="I689" s="220"/>
      <c r="J689" s="226"/>
      <c r="K689" s="226"/>
      <c r="L689" s="229"/>
      <c r="M689" s="226"/>
      <c r="N689" s="230"/>
    </row>
    <row r="690" spans="1:14">
      <c r="A690" s="220" t="s">
        <v>120</v>
      </c>
      <c r="B690" s="232">
        <f>'Nom. Sic. Sem. 1'!$C$4</f>
        <v>43528</v>
      </c>
      <c r="C690" s="226" t="s">
        <v>16</v>
      </c>
      <c r="D690" s="232">
        <f>'Nom. Sic. Sem. 1'!$G$4</f>
        <v>43534</v>
      </c>
      <c r="E690" s="226" t="s">
        <v>121</v>
      </c>
      <c r="F690" s="230">
        <f>'Nom. Sic. Sem. 1'!$J$4</f>
        <v>2019</v>
      </c>
      <c r="G690" s="231"/>
      <c r="H690" s="228"/>
      <c r="I690" s="220" t="s">
        <v>120</v>
      </c>
      <c r="J690" s="232">
        <f>'Nom. Sic. Sem. 1'!$C$4</f>
        <v>43528</v>
      </c>
      <c r="K690" s="226" t="s">
        <v>16</v>
      </c>
      <c r="L690" s="232">
        <f>'Nom. Sic. Sem. 1'!$G$4</f>
        <v>43534</v>
      </c>
      <c r="M690" s="226" t="s">
        <v>121</v>
      </c>
      <c r="N690" s="230">
        <f>'Nom. Sic. Sem. 1'!$J$4</f>
        <v>2019</v>
      </c>
    </row>
    <row r="691" spans="1:14">
      <c r="A691" s="1229" t="s">
        <v>122</v>
      </c>
      <c r="B691" s="1230"/>
      <c r="C691" s="1231" t="str">
        <f>'Nom. Sic. Sem. 1'!$B$34</f>
        <v>Jorge R. Garcia</v>
      </c>
      <c r="D691" s="1231"/>
      <c r="E691" s="1231"/>
      <c r="F691" s="1232"/>
      <c r="G691" s="223"/>
      <c r="H691" s="228"/>
      <c r="I691" s="1229" t="s">
        <v>122</v>
      </c>
      <c r="J691" s="1230"/>
      <c r="K691" s="1231" t="e">
        <f>'Nom. Sic. Sem. 1'!#REF!</f>
        <v>#REF!</v>
      </c>
      <c r="L691" s="1231"/>
      <c r="M691" s="1231"/>
      <c r="N691" s="1232"/>
    </row>
    <row r="692" spans="1:14">
      <c r="A692" s="221"/>
      <c r="B692" s="222"/>
      <c r="C692" s="227"/>
      <c r="D692" s="227"/>
      <c r="E692" s="227"/>
      <c r="F692" s="233"/>
      <c r="G692" s="223"/>
      <c r="H692" s="228"/>
      <c r="I692" s="221"/>
      <c r="J692" s="222"/>
      <c r="K692" s="227"/>
      <c r="L692" s="227"/>
      <c r="M692" s="227"/>
      <c r="N692" s="233"/>
    </row>
    <row r="693" spans="1:14">
      <c r="A693" s="224">
        <f>'Nom. Sic. Sem. 1'!$L$34</f>
        <v>5</v>
      </c>
      <c r="B693" s="226" t="s">
        <v>123</v>
      </c>
      <c r="C693" s="226"/>
      <c r="D693" s="226"/>
      <c r="E693" s="1233">
        <f>'Nom. Sic. Sem. 1'!$M$34</f>
        <v>3600</v>
      </c>
      <c r="F693" s="1234"/>
      <c r="G693" s="234"/>
      <c r="H693" s="228"/>
      <c r="I693" s="224" t="e">
        <f>'Nom. Sic. Sem. 1'!#REF!</f>
        <v>#REF!</v>
      </c>
      <c r="J693" s="226" t="s">
        <v>123</v>
      </c>
      <c r="K693" s="226"/>
      <c r="L693" s="226"/>
      <c r="M693" s="1233" t="e">
        <f>'Nom. Sic. Sem. 1'!#REF!</f>
        <v>#REF!</v>
      </c>
      <c r="N693" s="1234"/>
    </row>
    <row r="694" spans="1:14">
      <c r="A694" s="224"/>
      <c r="B694" s="226"/>
      <c r="C694" s="226"/>
      <c r="D694" s="226"/>
      <c r="E694" s="1233">
        <v>0</v>
      </c>
      <c r="F694" s="1234"/>
      <c r="G694" s="234"/>
      <c r="H694" s="228"/>
      <c r="I694" s="224"/>
      <c r="J694" s="226"/>
      <c r="K694" s="226"/>
      <c r="L694" s="226"/>
      <c r="M694" s="1233">
        <v>0</v>
      </c>
      <c r="N694" s="1234"/>
    </row>
    <row r="695" spans="1:14">
      <c r="A695" s="224"/>
      <c r="B695" s="226" t="s">
        <v>124</v>
      </c>
      <c r="C695" s="226"/>
      <c r="D695" s="226"/>
      <c r="E695" s="1233">
        <f>'Nom. Sic. Sem. 1'!$N$34</f>
        <v>0</v>
      </c>
      <c r="F695" s="1234"/>
      <c r="G695" s="234"/>
      <c r="H695" s="228"/>
      <c r="I695" s="224"/>
      <c r="J695" s="226" t="s">
        <v>124</v>
      </c>
      <c r="K695" s="226"/>
      <c r="L695" s="226"/>
      <c r="M695" s="1233" t="e">
        <f>'Nom. Sic. Sem. 1'!#REF!</f>
        <v>#REF!</v>
      </c>
      <c r="N695" s="1234"/>
    </row>
    <row r="696" spans="1:14">
      <c r="A696" s="235">
        <v>0</v>
      </c>
      <c r="B696" s="226" t="s">
        <v>125</v>
      </c>
      <c r="C696" s="226"/>
      <c r="D696" s="226"/>
      <c r="E696" s="1233">
        <v>0</v>
      </c>
      <c r="F696" s="1234"/>
      <c r="G696" s="234"/>
      <c r="H696" s="228"/>
      <c r="I696" s="235">
        <v>0</v>
      </c>
      <c r="J696" s="226" t="s">
        <v>125</v>
      </c>
      <c r="K696" s="226"/>
      <c r="L696" s="226"/>
      <c r="M696" s="1233">
        <v>0</v>
      </c>
      <c r="N696" s="1234"/>
    </row>
    <row r="697" spans="1:14">
      <c r="A697" s="235">
        <v>0</v>
      </c>
      <c r="B697" s="226" t="s">
        <v>126</v>
      </c>
      <c r="C697" s="226"/>
      <c r="D697" s="226"/>
      <c r="E697" s="1233">
        <v>0</v>
      </c>
      <c r="F697" s="1234"/>
      <c r="G697" s="234"/>
      <c r="H697" s="228"/>
      <c r="I697" s="235">
        <v>0</v>
      </c>
      <c r="J697" s="226" t="s">
        <v>126</v>
      </c>
      <c r="K697" s="226"/>
      <c r="L697" s="226"/>
      <c r="M697" s="1233">
        <v>0</v>
      </c>
      <c r="N697" s="1234"/>
    </row>
    <row r="698" spans="1:14">
      <c r="A698" s="235">
        <f>'Nom. Sic. Sem. 1'!V34</f>
        <v>2</v>
      </c>
      <c r="B698" s="226" t="s">
        <v>261</v>
      </c>
      <c r="C698" s="226"/>
      <c r="D698" s="226"/>
      <c r="E698" s="1238">
        <f>'Nom. Sic. Sem. 1'!W34</f>
        <v>2880</v>
      </c>
      <c r="F698" s="1246"/>
      <c r="G698" s="234"/>
      <c r="H698" s="228"/>
      <c r="I698" s="235">
        <f>'Nom. Sic. Sem. 1'!V551</f>
        <v>0</v>
      </c>
      <c r="J698" s="226" t="s">
        <v>261</v>
      </c>
      <c r="K698" s="226"/>
      <c r="L698" s="226"/>
      <c r="M698" s="1238">
        <f>'Nom. Sic. Sem. 1'!W551</f>
        <v>0</v>
      </c>
      <c r="N698" s="1246"/>
    </row>
    <row r="699" spans="1:14">
      <c r="A699" s="236">
        <f>'Nom. Sic. Sem. 1'!X34</f>
        <v>1</v>
      </c>
      <c r="B699" s="226" t="s">
        <v>262</v>
      </c>
      <c r="C699" s="226"/>
      <c r="D699" s="226"/>
      <c r="E699" s="1233">
        <f>'Nom. Sic. Sem. 1'!Y34</f>
        <v>1260</v>
      </c>
      <c r="F699" s="1234"/>
      <c r="G699" s="234"/>
      <c r="H699" s="228"/>
      <c r="I699" s="236">
        <f>'Nom. Sic. Sem. 1'!X551</f>
        <v>0</v>
      </c>
      <c r="J699" s="226" t="s">
        <v>262</v>
      </c>
      <c r="K699" s="226"/>
      <c r="L699" s="226"/>
      <c r="M699" s="1233">
        <f>'Nom. Sic. Sem. 1'!Y551</f>
        <v>0</v>
      </c>
      <c r="N699" s="1234"/>
    </row>
    <row r="700" spans="1:14">
      <c r="A700" s="235">
        <f>'Nom. Sic. Sem. 1'!$AB$34</f>
        <v>2</v>
      </c>
      <c r="B700" s="226" t="s">
        <v>128</v>
      </c>
      <c r="C700" s="226"/>
      <c r="D700" s="226"/>
      <c r="E700" s="1233">
        <f>'Nom. Sic. Sem. 1'!$AC$34</f>
        <v>3096</v>
      </c>
      <c r="F700" s="1234"/>
      <c r="G700" s="234"/>
      <c r="H700" s="228"/>
      <c r="I700" s="235" t="e">
        <f>'Nom. Sic. Sem. 1'!#REF!</f>
        <v>#REF!</v>
      </c>
      <c r="J700" s="226" t="s">
        <v>128</v>
      </c>
      <c r="K700" s="226"/>
      <c r="L700" s="226"/>
      <c r="M700" s="1233" t="e">
        <f>'Nom. Sic. Sem. 1'!#REF!</f>
        <v>#REF!</v>
      </c>
      <c r="N700" s="1234"/>
    </row>
    <row r="701" spans="1:14">
      <c r="A701" s="235">
        <f>'Nom. Sic. Sem. 1'!$O$34</f>
        <v>0</v>
      </c>
      <c r="B701" s="1230" t="str">
        <f>'Nom. Sic. Sem. 1'!$O$4</f>
        <v>PR / RM /F</v>
      </c>
      <c r="C701" s="1230"/>
      <c r="D701" s="1230"/>
      <c r="E701" s="1233">
        <f>'Nom. Sic. Sem. 1'!$P$34</f>
        <v>0</v>
      </c>
      <c r="F701" s="1234"/>
      <c r="G701" s="234"/>
      <c r="H701" s="228"/>
      <c r="I701" s="235" t="e">
        <f>'Nom. Sic. Sem. 1'!#REF!</f>
        <v>#REF!</v>
      </c>
      <c r="J701" s="1230" t="str">
        <f>'Nom. Sic. Sem. 1'!$O$4</f>
        <v>PR / RM /F</v>
      </c>
      <c r="K701" s="1230"/>
      <c r="L701" s="1230"/>
      <c r="M701" s="1233" t="e">
        <f>'Nom. Sic. Sem. 1'!#REF!</f>
        <v>#REF!</v>
      </c>
      <c r="N701" s="1234"/>
    </row>
    <row r="702" spans="1:14" ht="16.5" customHeight="1">
      <c r="A702" s="220"/>
      <c r="B702" s="1235" t="s">
        <v>10</v>
      </c>
      <c r="C702" s="1235"/>
      <c r="D702" s="226"/>
      <c r="E702" s="1238">
        <f>SUM(E693:F701)</f>
        <v>10836</v>
      </c>
      <c r="F702" s="1239"/>
      <c r="G702" s="219"/>
      <c r="H702" s="228"/>
      <c r="I702" s="220"/>
      <c r="J702" s="1235" t="s">
        <v>10</v>
      </c>
      <c r="K702" s="1235"/>
      <c r="L702" s="226"/>
      <c r="M702" s="1238" t="e">
        <f>SUM(M693:N701)</f>
        <v>#REF!</v>
      </c>
      <c r="N702" s="1239"/>
    </row>
    <row r="703" spans="1:14">
      <c r="A703" s="1240" t="s">
        <v>105</v>
      </c>
      <c r="B703" s="1224"/>
      <c r="C703" s="1224"/>
      <c r="D703" s="1224"/>
      <c r="E703" s="1224"/>
      <c r="F703" s="1225"/>
      <c r="G703" s="219"/>
      <c r="H703" s="228"/>
      <c r="I703" s="1240" t="s">
        <v>105</v>
      </c>
      <c r="J703" s="1224"/>
      <c r="K703" s="1224"/>
      <c r="L703" s="1224"/>
      <c r="M703" s="1224"/>
      <c r="N703" s="1225"/>
    </row>
    <row r="704" spans="1:14">
      <c r="A704" s="1229" t="s">
        <v>129</v>
      </c>
      <c r="B704" s="1230"/>
      <c r="C704" s="1230"/>
      <c r="D704" s="237">
        <f>'Nom. Sic. Sem. 1'!$AG$34</f>
        <v>0</v>
      </c>
      <c r="E704" s="226"/>
      <c r="F704" s="230"/>
      <c r="G704" s="231"/>
      <c r="H704" s="228"/>
      <c r="I704" s="1229" t="s">
        <v>129</v>
      </c>
      <c r="J704" s="1230"/>
      <c r="K704" s="1230"/>
      <c r="L704" s="237" t="e">
        <f>'Nom. Sic. Sem. 1'!#REF!</f>
        <v>#REF!</v>
      </c>
      <c r="M704" s="226"/>
      <c r="N704" s="230"/>
    </row>
    <row r="705" spans="1:14">
      <c r="A705" s="1229" t="s">
        <v>130</v>
      </c>
      <c r="B705" s="1230"/>
      <c r="C705" s="1230"/>
      <c r="D705" s="237">
        <f>'Nom. Sic. Sem. 1'!$AE$34</f>
        <v>0</v>
      </c>
      <c r="E705" s="237"/>
      <c r="F705" s="230"/>
      <c r="G705" s="231"/>
      <c r="H705" s="228"/>
      <c r="I705" s="1229" t="s">
        <v>130</v>
      </c>
      <c r="J705" s="1230"/>
      <c r="K705" s="1230"/>
      <c r="L705" s="237" t="e">
        <f>'Nom. Sic. Sem. 1'!#REF!</f>
        <v>#REF!</v>
      </c>
      <c r="M705" s="237"/>
      <c r="N705" s="230"/>
    </row>
    <row r="706" spans="1:14">
      <c r="A706" s="221" t="s">
        <v>131</v>
      </c>
      <c r="B706" s="222"/>
      <c r="C706" s="222"/>
      <c r="D706" s="237">
        <f>'Nom. Sic. Sem. 1'!$AF$34</f>
        <v>108.36</v>
      </c>
      <c r="E706" s="226"/>
      <c r="F706" s="230"/>
      <c r="G706" s="231"/>
      <c r="H706" s="228"/>
      <c r="I706" s="221" t="s">
        <v>131</v>
      </c>
      <c r="J706" s="222"/>
      <c r="K706" s="222"/>
      <c r="L706" s="237" t="e">
        <f>'Nom. Sic. Sem. 1'!#REF!</f>
        <v>#REF!</v>
      </c>
      <c r="M706" s="226"/>
      <c r="N706" s="230"/>
    </row>
    <row r="707" spans="1:14">
      <c r="A707" s="1229" t="s">
        <v>132</v>
      </c>
      <c r="B707" s="1230"/>
      <c r="C707" s="1230"/>
      <c r="D707" s="237">
        <f>'Nom. Sic. Sem. 1'!$AH$34</f>
        <v>0</v>
      </c>
      <c r="E707" s="226"/>
      <c r="F707" s="230"/>
      <c r="G707" s="231"/>
      <c r="H707" s="228"/>
      <c r="I707" s="1229" t="s">
        <v>132</v>
      </c>
      <c r="J707" s="1230"/>
      <c r="K707" s="1230"/>
      <c r="L707" s="237" t="e">
        <f>'Nom. Sic. Sem. 1'!#REF!</f>
        <v>#REF!</v>
      </c>
      <c r="M707" s="226"/>
      <c r="N707" s="230"/>
    </row>
    <row r="708" spans="1:14">
      <c r="A708" s="1229" t="s">
        <v>133</v>
      </c>
      <c r="B708" s="1230"/>
      <c r="C708" s="1230"/>
      <c r="D708" s="237">
        <f>'Nom. Sic. Sem. 1'!$AI$34</f>
        <v>108.36</v>
      </c>
      <c r="E708" s="226"/>
      <c r="F708" s="230"/>
      <c r="G708" s="231"/>
      <c r="H708" s="228"/>
      <c r="I708" s="1229" t="s">
        <v>133</v>
      </c>
      <c r="J708" s="1230"/>
      <c r="K708" s="1230"/>
      <c r="L708" s="237" t="e">
        <f>'Nom. Sic. Sem. 1'!#REF!</f>
        <v>#REF!</v>
      </c>
      <c r="M708" s="226"/>
      <c r="N708" s="230"/>
    </row>
    <row r="709" spans="1:14" ht="13.5" thickBot="1">
      <c r="A709" s="1241" t="s">
        <v>134</v>
      </c>
      <c r="B709" s="1224"/>
      <c r="C709" s="1224"/>
      <c r="D709" s="226"/>
      <c r="E709" s="1242">
        <f>SUM(D704:D708)</f>
        <v>216.72</v>
      </c>
      <c r="F709" s="1225"/>
      <c r="G709" s="219"/>
      <c r="H709" s="228"/>
      <c r="I709" s="1241" t="s">
        <v>134</v>
      </c>
      <c r="J709" s="1224"/>
      <c r="K709" s="1224"/>
      <c r="L709" s="226"/>
      <c r="M709" s="1242" t="e">
        <f>SUM(L704:L708)</f>
        <v>#REF!</v>
      </c>
      <c r="N709" s="1225"/>
    </row>
    <row r="710" spans="1:14" ht="20.25" customHeight="1" thickBot="1">
      <c r="A710" s="220"/>
      <c r="B710" s="1224" t="s">
        <v>104</v>
      </c>
      <c r="C710" s="1224"/>
      <c r="D710" s="1224"/>
      <c r="E710" s="1243">
        <f>(E702-E709)</f>
        <v>10619.28</v>
      </c>
      <c r="F710" s="1244"/>
      <c r="G710" s="219"/>
      <c r="H710" s="228"/>
      <c r="I710" s="220"/>
      <c r="J710" s="1224" t="s">
        <v>104</v>
      </c>
      <c r="K710" s="1224"/>
      <c r="L710" s="1224"/>
      <c r="M710" s="1243" t="e">
        <f>(M702-M709)</f>
        <v>#REF!</v>
      </c>
      <c r="N710" s="1244"/>
    </row>
    <row r="711" spans="1:14">
      <c r="A711" s="220"/>
      <c r="B711" s="226"/>
      <c r="C711" s="226"/>
      <c r="D711" s="226"/>
      <c r="E711" s="226"/>
      <c r="F711" s="230"/>
      <c r="G711" s="231"/>
      <c r="H711" s="228"/>
      <c r="I711" s="220"/>
      <c r="J711" s="226"/>
      <c r="K711" s="226"/>
      <c r="L711" s="226"/>
      <c r="M711" s="226"/>
      <c r="N711" s="230"/>
    </row>
    <row r="712" spans="1:14">
      <c r="A712" s="220"/>
      <c r="B712" s="226"/>
      <c r="C712" s="226"/>
      <c r="D712" s="226"/>
      <c r="E712" s="226"/>
      <c r="F712" s="230"/>
      <c r="G712" s="231"/>
      <c r="H712" s="228"/>
      <c r="I712" s="220"/>
      <c r="J712" s="226"/>
      <c r="K712" s="226"/>
      <c r="L712" s="226"/>
      <c r="M712" s="226"/>
      <c r="N712" s="230"/>
    </row>
    <row r="713" spans="1:14">
      <c r="A713" s="1236"/>
      <c r="B713" s="1237"/>
      <c r="C713" s="1237"/>
      <c r="D713" s="226" t="s">
        <v>135</v>
      </c>
      <c r="E713" s="226"/>
      <c r="F713" s="230"/>
      <c r="G713" s="231"/>
      <c r="H713" s="228"/>
      <c r="I713" s="1236"/>
      <c r="J713" s="1237"/>
      <c r="K713" s="1237"/>
      <c r="L713" s="226" t="s">
        <v>135</v>
      </c>
      <c r="M713" s="226"/>
      <c r="N713" s="230"/>
    </row>
    <row r="714" spans="1:14">
      <c r="A714" s="1222" t="s">
        <v>136</v>
      </c>
      <c r="B714" s="1223"/>
      <c r="C714" s="1223"/>
      <c r="D714" s="1224" t="s">
        <v>137</v>
      </c>
      <c r="E714" s="1224"/>
      <c r="F714" s="1225"/>
      <c r="G714" s="219"/>
      <c r="H714" s="228"/>
      <c r="I714" s="1222" t="s">
        <v>136</v>
      </c>
      <c r="J714" s="1223"/>
      <c r="K714" s="1223"/>
      <c r="L714" s="1224" t="s">
        <v>137</v>
      </c>
      <c r="M714" s="1224"/>
      <c r="N714" s="1225"/>
    </row>
    <row r="715" spans="1:14" ht="13.5" thickBot="1">
      <c r="A715" s="239"/>
      <c r="B715" s="240"/>
      <c r="C715" s="240"/>
      <c r="D715" s="240"/>
      <c r="E715" s="240"/>
      <c r="F715" s="241"/>
      <c r="G715" s="231"/>
      <c r="H715" s="228"/>
      <c r="I715" s="239"/>
      <c r="J715" s="240"/>
      <c r="K715" s="240"/>
      <c r="L715" s="240"/>
      <c r="M715" s="240"/>
      <c r="N715" s="241"/>
    </row>
    <row r="716" spans="1:14">
      <c r="A716" s="228"/>
      <c r="B716" s="228"/>
      <c r="C716" s="228"/>
      <c r="D716" s="228"/>
      <c r="E716" s="228"/>
      <c r="F716" s="228"/>
      <c r="G716" s="228"/>
      <c r="H716" s="228"/>
      <c r="I716" s="228"/>
      <c r="J716" s="228"/>
      <c r="K716" s="228"/>
      <c r="L716" s="228"/>
      <c r="M716" s="228"/>
      <c r="N716" s="228"/>
    </row>
    <row r="717" spans="1:14">
      <c r="A717" s="228"/>
      <c r="B717" s="228"/>
      <c r="C717" s="228"/>
      <c r="D717" s="228"/>
      <c r="E717" s="228"/>
      <c r="F717" s="228"/>
      <c r="G717" s="228"/>
      <c r="H717" s="228"/>
      <c r="I717" s="228"/>
      <c r="J717" s="228"/>
      <c r="K717" s="228"/>
      <c r="L717" s="228"/>
      <c r="M717" s="228"/>
      <c r="N717" s="228"/>
    </row>
    <row r="718" spans="1:14">
      <c r="A718" s="228"/>
      <c r="B718" s="228"/>
      <c r="C718" s="228"/>
      <c r="D718" s="228"/>
      <c r="E718" s="228"/>
      <c r="F718" s="228"/>
      <c r="G718" s="228"/>
      <c r="H718" s="228"/>
      <c r="I718" s="228"/>
      <c r="J718" s="228"/>
      <c r="K718" s="228"/>
      <c r="L718" s="228"/>
      <c r="M718" s="228"/>
      <c r="N718" s="228"/>
    </row>
    <row r="719" spans="1:14">
      <c r="A719" s="228"/>
      <c r="B719" s="228"/>
      <c r="C719" s="228"/>
      <c r="D719" s="228"/>
      <c r="E719" s="228"/>
      <c r="F719" s="228"/>
      <c r="G719" s="228"/>
      <c r="H719" s="228"/>
      <c r="I719" s="228"/>
      <c r="J719" s="228"/>
      <c r="K719" s="228"/>
      <c r="L719" s="228"/>
      <c r="M719" s="228"/>
      <c r="N719" s="228"/>
    </row>
    <row r="720" spans="1:14">
      <c r="A720" s="228"/>
      <c r="B720" s="228"/>
      <c r="C720" s="228"/>
      <c r="D720" s="228"/>
      <c r="E720" s="228"/>
      <c r="F720" s="228"/>
      <c r="G720" s="228"/>
      <c r="H720" s="228"/>
      <c r="I720" s="228"/>
      <c r="J720" s="228"/>
      <c r="K720" s="228"/>
      <c r="L720" s="228"/>
      <c r="M720" s="228"/>
      <c r="N720" s="228"/>
    </row>
    <row r="721" spans="1:14" ht="13.5" thickBot="1">
      <c r="A721" s="228"/>
      <c r="B721" s="228"/>
      <c r="C721" s="228"/>
      <c r="D721" s="228"/>
      <c r="E721" s="228"/>
      <c r="F721" s="228"/>
      <c r="G721" s="228"/>
      <c r="H721" s="228"/>
      <c r="I721" s="228"/>
      <c r="J721" s="228"/>
      <c r="K721" s="228"/>
      <c r="L721" s="228"/>
      <c r="M721" s="228"/>
      <c r="N721" s="228"/>
    </row>
    <row r="722" spans="1:14" ht="13.5" thickBot="1">
      <c r="A722" s="1226" t="s">
        <v>138</v>
      </c>
      <c r="B722" s="1227"/>
      <c r="C722" s="1227"/>
      <c r="D722" s="1227"/>
      <c r="E722" s="1227"/>
      <c r="F722" s="1228"/>
      <c r="G722" s="228"/>
      <c r="H722" s="228"/>
      <c r="I722" s="228"/>
      <c r="J722" s="228"/>
      <c r="K722" s="228"/>
      <c r="L722" s="228"/>
      <c r="M722" s="228"/>
      <c r="N722" s="228"/>
    </row>
    <row r="723" spans="1:14">
      <c r="A723" s="220"/>
      <c r="B723" s="226"/>
      <c r="C723" s="226"/>
      <c r="D723" s="229"/>
      <c r="E723" s="226"/>
      <c r="F723" s="230"/>
      <c r="G723" s="228"/>
      <c r="H723" s="228"/>
      <c r="I723" s="1226" t="s">
        <v>138</v>
      </c>
      <c r="J723" s="1227"/>
      <c r="K723" s="1227"/>
      <c r="L723" s="1227"/>
      <c r="M723" s="1227"/>
      <c r="N723" s="1228"/>
    </row>
    <row r="724" spans="1:14">
      <c r="A724" s="220" t="s">
        <v>120</v>
      </c>
      <c r="B724" s="232">
        <f>'Nom. Sic. Sem. 1'!$C$4</f>
        <v>43528</v>
      </c>
      <c r="C724" s="226" t="s">
        <v>16</v>
      </c>
      <c r="D724" s="232">
        <f>'Nom. Sic. Sem. 1'!$G$4</f>
        <v>43534</v>
      </c>
      <c r="E724" s="226" t="s">
        <v>121</v>
      </c>
      <c r="F724" s="230">
        <f>'Nom. Sic. Sem. 4'!$J$4</f>
        <v>2019</v>
      </c>
      <c r="G724" s="228"/>
      <c r="H724" s="228"/>
      <c r="I724" s="220"/>
      <c r="J724" s="226"/>
      <c r="K724" s="226"/>
      <c r="L724" s="229"/>
      <c r="M724" s="226"/>
      <c r="N724" s="230"/>
    </row>
    <row r="725" spans="1:14">
      <c r="A725" s="1229" t="s">
        <v>122</v>
      </c>
      <c r="B725" s="1230"/>
      <c r="C725" s="1231" t="str">
        <f>'Nom. Sic. Sem. 1'!$B$48</f>
        <v>Laura Carrasco</v>
      </c>
      <c r="D725" s="1231"/>
      <c r="E725" s="1231"/>
      <c r="F725" s="1232"/>
      <c r="G725" s="228"/>
      <c r="H725" s="228"/>
      <c r="I725" s="220" t="s">
        <v>120</v>
      </c>
      <c r="J725" s="232">
        <f>'Nom. Sic. Sem. 1'!$C$4</f>
        <v>43528</v>
      </c>
      <c r="K725" s="226" t="s">
        <v>16</v>
      </c>
      <c r="L725" s="232">
        <f>'Nom. Sic. Sem. 1'!$G$4</f>
        <v>43534</v>
      </c>
      <c r="M725" s="226" t="s">
        <v>121</v>
      </c>
      <c r="N725" s="230">
        <f>'Nom. Sic. Sem. 4'!$J$4</f>
        <v>2019</v>
      </c>
    </row>
    <row r="726" spans="1:14">
      <c r="A726" s="221"/>
      <c r="B726" s="222"/>
      <c r="C726" s="227"/>
      <c r="D726" s="227"/>
      <c r="E726" s="227"/>
      <c r="F726" s="233"/>
      <c r="G726" s="228"/>
      <c r="H726" s="228"/>
      <c r="I726" s="1229" t="s">
        <v>122</v>
      </c>
      <c r="J726" s="1230"/>
      <c r="K726" s="1231" t="e">
        <f>'Nom. Sic. Sem. 1'!#REF!</f>
        <v>#REF!</v>
      </c>
      <c r="L726" s="1231"/>
      <c r="M726" s="1231"/>
      <c r="N726" s="1232"/>
    </row>
    <row r="727" spans="1:14">
      <c r="A727" s="224">
        <f>'Nom. Sic. Sem. 1'!$L$48</f>
        <v>3</v>
      </c>
      <c r="B727" s="226" t="s">
        <v>123</v>
      </c>
      <c r="C727" s="226"/>
      <c r="D727" s="226"/>
      <c r="E727" s="1233">
        <f>'Nom. Sic. Sem. 1'!$M$48</f>
        <v>6352.74</v>
      </c>
      <c r="F727" s="1234"/>
      <c r="G727" s="228"/>
      <c r="H727" s="228"/>
      <c r="I727" s="221"/>
      <c r="J727" s="222"/>
      <c r="K727" s="227"/>
      <c r="L727" s="227"/>
      <c r="M727" s="227"/>
      <c r="N727" s="233"/>
    </row>
    <row r="728" spans="1:14">
      <c r="A728" s="224"/>
      <c r="B728" s="226"/>
      <c r="C728" s="226"/>
      <c r="D728" s="226"/>
      <c r="E728" s="1233">
        <v>0</v>
      </c>
      <c r="F728" s="1234"/>
      <c r="G728" s="228"/>
      <c r="H728" s="228"/>
      <c r="I728" s="224" t="e">
        <f>'Nom. Sic. Sem. 1'!#REF!</f>
        <v>#REF!</v>
      </c>
      <c r="J728" s="226" t="s">
        <v>123</v>
      </c>
      <c r="K728" s="226"/>
      <c r="L728" s="226"/>
      <c r="M728" s="1233" t="e">
        <f>'Nom. Sic. Sem. 1'!#REF!</f>
        <v>#REF!</v>
      </c>
      <c r="N728" s="1234"/>
    </row>
    <row r="729" spans="1:14">
      <c r="A729" s="224"/>
      <c r="B729" s="226" t="s">
        <v>124</v>
      </c>
      <c r="C729" s="226"/>
      <c r="D729" s="226"/>
      <c r="E729" s="1233">
        <f>'Nom. Sic. Sem. 1'!$N$48</f>
        <v>0</v>
      </c>
      <c r="F729" s="1234"/>
      <c r="G729" s="228"/>
      <c r="H729" s="228"/>
      <c r="I729" s="224"/>
      <c r="J729" s="226"/>
      <c r="K729" s="226"/>
      <c r="L729" s="226"/>
      <c r="M729" s="1233">
        <v>0</v>
      </c>
      <c r="N729" s="1234"/>
    </row>
    <row r="730" spans="1:14">
      <c r="A730" s="235">
        <v>0</v>
      </c>
      <c r="B730" s="226" t="s">
        <v>125</v>
      </c>
      <c r="C730" s="226"/>
      <c r="D730" s="226"/>
      <c r="E730" s="1233">
        <v>0</v>
      </c>
      <c r="F730" s="1234"/>
      <c r="G730" s="228"/>
      <c r="H730" s="228"/>
      <c r="I730" s="224"/>
      <c r="J730" s="226" t="s">
        <v>124</v>
      </c>
      <c r="K730" s="226"/>
      <c r="L730" s="226"/>
      <c r="M730" s="1233" t="e">
        <f>'Nom. Sic. Sem. 1'!#REF!</f>
        <v>#REF!</v>
      </c>
      <c r="N730" s="1234"/>
    </row>
    <row r="731" spans="1:14">
      <c r="A731" s="235">
        <v>0</v>
      </c>
      <c r="B731" s="226" t="s">
        <v>126</v>
      </c>
      <c r="C731" s="226"/>
      <c r="D731" s="226"/>
      <c r="E731" s="1233">
        <v>0</v>
      </c>
      <c r="F731" s="1234"/>
      <c r="G731" s="228"/>
      <c r="H731" s="228"/>
      <c r="I731" s="235">
        <v>0</v>
      </c>
      <c r="J731" s="226" t="s">
        <v>125</v>
      </c>
      <c r="K731" s="226"/>
      <c r="L731" s="226"/>
      <c r="M731" s="1233">
        <v>0</v>
      </c>
      <c r="N731" s="1234"/>
    </row>
    <row r="732" spans="1:14">
      <c r="A732" s="235">
        <f>'Nom. Sic. Sem. 1'!V48</f>
        <v>2</v>
      </c>
      <c r="B732" s="226" t="s">
        <v>261</v>
      </c>
      <c r="C732" s="226"/>
      <c r="D732" s="226"/>
      <c r="E732" s="1238">
        <f>'Nom. Sic. Sem. 1'!W48</f>
        <v>8470.32</v>
      </c>
      <c r="F732" s="1246"/>
      <c r="G732" s="234"/>
      <c r="H732" s="228"/>
      <c r="I732" s="235">
        <f>'Nom. Sic. Sem. 1'!V585</f>
        <v>0</v>
      </c>
      <c r="J732" s="226" t="s">
        <v>261</v>
      </c>
      <c r="K732" s="226"/>
      <c r="L732" s="226"/>
      <c r="M732" s="1238">
        <f>'Nom. Sic. Sem. 1'!W585</f>
        <v>0</v>
      </c>
      <c r="N732" s="1246"/>
    </row>
    <row r="733" spans="1:14">
      <c r="A733" s="236">
        <f>'Nom. Sic. Sem. 1'!X48</f>
        <v>0</v>
      </c>
      <c r="B733" s="226" t="s">
        <v>262</v>
      </c>
      <c r="C733" s="226"/>
      <c r="D733" s="226"/>
      <c r="E733" s="1233">
        <f>'Nom. Sic. Sem. 1'!Y48</f>
        <v>0</v>
      </c>
      <c r="F733" s="1234"/>
      <c r="G733" s="234"/>
      <c r="H733" s="228"/>
      <c r="I733" s="236">
        <f>'Nom. Sic. Sem. 1'!X585</f>
        <v>0</v>
      </c>
      <c r="J733" s="226" t="s">
        <v>262</v>
      </c>
      <c r="K733" s="226"/>
      <c r="L733" s="226"/>
      <c r="M733" s="1233">
        <f>'Nom. Sic. Sem. 1'!Y585</f>
        <v>0</v>
      </c>
      <c r="N733" s="1234"/>
    </row>
    <row r="734" spans="1:14">
      <c r="A734" s="235">
        <f>'Nom. Sic. Sem. 1'!$AB$48</f>
        <v>2</v>
      </c>
      <c r="B734" s="226" t="s">
        <v>128</v>
      </c>
      <c r="C734" s="226"/>
      <c r="D734" s="226"/>
      <c r="E734" s="1233">
        <f>'Nom. Sic. Sem. 1'!$AC$48</f>
        <v>9882.0399999999991</v>
      </c>
      <c r="F734" s="1234"/>
      <c r="G734" s="228"/>
      <c r="H734" s="228"/>
      <c r="I734" s="236" t="e">
        <f>'Nom. Sic. Sem. 1'!#REF!</f>
        <v>#REF!</v>
      </c>
      <c r="J734" s="226" t="s">
        <v>127</v>
      </c>
      <c r="K734" s="226"/>
      <c r="L734" s="226"/>
      <c r="M734" s="1233" t="e">
        <f>'Nom. Sic. Sem. 1'!#REF!</f>
        <v>#REF!</v>
      </c>
      <c r="N734" s="1234"/>
    </row>
    <row r="735" spans="1:14">
      <c r="A735" s="235">
        <f>'Nom. Sic. Sem. 1'!$O$48</f>
        <v>0</v>
      </c>
      <c r="B735" s="1230" t="str">
        <f>'Nom. Sic. Sem. 1'!$O$4</f>
        <v>PR / RM /F</v>
      </c>
      <c r="C735" s="1230"/>
      <c r="D735" s="1230"/>
      <c r="E735" s="1233">
        <f>'Nom. Sic. Sem. 1'!$P$48</f>
        <v>0</v>
      </c>
      <c r="F735" s="1234"/>
      <c r="G735" s="228"/>
      <c r="H735" s="228"/>
      <c r="I735" s="235" t="e">
        <f>'Nom. Sic. Sem. 1'!#REF!</f>
        <v>#REF!</v>
      </c>
      <c r="J735" s="226" t="s">
        <v>128</v>
      </c>
      <c r="K735" s="226"/>
      <c r="L735" s="226"/>
      <c r="M735" s="1233" t="e">
        <f>'Nom. Sic. Sem. 1'!#REF!</f>
        <v>#REF!</v>
      </c>
      <c r="N735" s="1234"/>
    </row>
    <row r="736" spans="1:14">
      <c r="A736" s="220"/>
      <c r="B736" s="1235" t="s">
        <v>10</v>
      </c>
      <c r="C736" s="1235"/>
      <c r="D736" s="226"/>
      <c r="E736" s="1238">
        <f>SUM(E727:F735)</f>
        <v>24705.1</v>
      </c>
      <c r="F736" s="1239"/>
      <c r="G736" s="228"/>
      <c r="H736" s="228"/>
      <c r="I736" s="235" t="e">
        <f>'Nom. Sic. Sem. 1'!#REF!</f>
        <v>#REF!</v>
      </c>
      <c r="J736" s="1230" t="str">
        <f>'Nom. Sic. Sem. 1'!$O$4</f>
        <v>PR / RM /F</v>
      </c>
      <c r="K736" s="1230"/>
      <c r="L736" s="1230"/>
      <c r="M736" s="1233" t="e">
        <f>'Nom. Sic. Sem. 1'!#REF!</f>
        <v>#REF!</v>
      </c>
      <c r="N736" s="1234"/>
    </row>
    <row r="737" spans="1:14">
      <c r="A737" s="1240" t="s">
        <v>105</v>
      </c>
      <c r="B737" s="1224"/>
      <c r="C737" s="1224"/>
      <c r="D737" s="1224"/>
      <c r="E737" s="1224"/>
      <c r="F737" s="1225"/>
      <c r="G737" s="228"/>
      <c r="H737" s="228"/>
      <c r="I737" s="220"/>
      <c r="J737" s="1235" t="s">
        <v>10</v>
      </c>
      <c r="K737" s="1235"/>
      <c r="L737" s="226"/>
      <c r="M737" s="1238" t="e">
        <f>SUM(M728:N736)</f>
        <v>#REF!</v>
      </c>
      <c r="N737" s="1239"/>
    </row>
    <row r="738" spans="1:14">
      <c r="A738" s="1229" t="s">
        <v>129</v>
      </c>
      <c r="B738" s="1230"/>
      <c r="C738" s="1230"/>
      <c r="D738" s="237">
        <f>'Nom. Sic. Sem. 1'!$AG$48</f>
        <v>0</v>
      </c>
      <c r="E738" s="226"/>
      <c r="F738" s="230"/>
      <c r="G738" s="228"/>
      <c r="H738" s="228"/>
      <c r="I738" s="1240" t="s">
        <v>105</v>
      </c>
      <c r="J738" s="1224"/>
      <c r="K738" s="1224"/>
      <c r="L738" s="1224"/>
      <c r="M738" s="1224"/>
      <c r="N738" s="1225"/>
    </row>
    <row r="739" spans="1:14">
      <c r="A739" s="1229" t="s">
        <v>130</v>
      </c>
      <c r="B739" s="1230"/>
      <c r="C739" s="1230"/>
      <c r="D739" s="237">
        <f>'Nom. Sic. Sem. 1'!$AE$48</f>
        <v>667.03769999999997</v>
      </c>
      <c r="E739" s="237"/>
      <c r="F739" s="230"/>
      <c r="G739" s="228"/>
      <c r="H739" s="228"/>
      <c r="I739" s="1229" t="s">
        <v>129</v>
      </c>
      <c r="J739" s="1230"/>
      <c r="K739" s="1230"/>
      <c r="L739" s="237" t="e">
        <f>'Nom. Sic. Sem. 1'!#REF!</f>
        <v>#REF!</v>
      </c>
      <c r="M739" s="226"/>
      <c r="N739" s="230"/>
    </row>
    <row r="740" spans="1:14">
      <c r="A740" s="221" t="s">
        <v>131</v>
      </c>
      <c r="B740" s="222"/>
      <c r="C740" s="222"/>
      <c r="D740" s="237">
        <f>'Nom. Sic. Sem. 1'!$AF$48</f>
        <v>247.05099999999999</v>
      </c>
      <c r="E740" s="226"/>
      <c r="F740" s="230"/>
      <c r="G740" s="228"/>
      <c r="H740" s="228"/>
      <c r="I740" s="1229" t="s">
        <v>130</v>
      </c>
      <c r="J740" s="1230"/>
      <c r="K740" s="1230"/>
      <c r="L740" s="237" t="e">
        <f>'Nom. Sic. Sem. 1'!#REF!</f>
        <v>#REF!</v>
      </c>
      <c r="M740" s="237"/>
      <c r="N740" s="230"/>
    </row>
    <row r="741" spans="1:14">
      <c r="A741" s="1229" t="s">
        <v>132</v>
      </c>
      <c r="B741" s="1230"/>
      <c r="C741" s="1230"/>
      <c r="D741" s="237">
        <f>'Nom. Sic. Sem. 1'!$AH$48</f>
        <v>0</v>
      </c>
      <c r="E741" s="226"/>
      <c r="F741" s="230"/>
      <c r="G741" s="228"/>
      <c r="H741" s="228"/>
      <c r="I741" s="221" t="s">
        <v>131</v>
      </c>
      <c r="J741" s="222"/>
      <c r="K741" s="222"/>
      <c r="L741" s="237" t="e">
        <f>'Nom. Sic. Sem. 1'!#REF!</f>
        <v>#REF!</v>
      </c>
      <c r="M741" s="226"/>
      <c r="N741" s="230"/>
    </row>
    <row r="742" spans="1:14">
      <c r="A742" s="1229" t="s">
        <v>133</v>
      </c>
      <c r="B742" s="1230"/>
      <c r="C742" s="1230"/>
      <c r="D742" s="237">
        <f>'Nom. Sic. Sem. 1'!$AI$48</f>
        <v>0</v>
      </c>
      <c r="E742" s="226"/>
      <c r="F742" s="230"/>
      <c r="G742" s="228"/>
      <c r="H742" s="228"/>
      <c r="I742" s="1229" t="s">
        <v>132</v>
      </c>
      <c r="J742" s="1230"/>
      <c r="K742" s="1230"/>
      <c r="L742" s="237" t="e">
        <f>'Nom. Sic. Sem. 1'!#REF!</f>
        <v>#REF!</v>
      </c>
      <c r="M742" s="226"/>
      <c r="N742" s="230"/>
    </row>
    <row r="743" spans="1:14" ht="13.5" thickBot="1">
      <c r="A743" s="1241" t="s">
        <v>134</v>
      </c>
      <c r="B743" s="1224"/>
      <c r="C743" s="1224"/>
      <c r="D743" s="226"/>
      <c r="E743" s="1242">
        <f>SUM(D738:D742)</f>
        <v>914.08870000000002</v>
      </c>
      <c r="F743" s="1225"/>
      <c r="G743" s="228"/>
      <c r="H743" s="228"/>
      <c r="I743" s="1229" t="s">
        <v>133</v>
      </c>
      <c r="J743" s="1230"/>
      <c r="K743" s="1230"/>
      <c r="L743" s="237" t="e">
        <f>'Nom. Sic. Sem. 1'!#REF!</f>
        <v>#REF!</v>
      </c>
      <c r="M743" s="226"/>
      <c r="N743" s="230"/>
    </row>
    <row r="744" spans="1:14" ht="13.5" thickBot="1">
      <c r="A744" s="220"/>
      <c r="B744" s="1224" t="s">
        <v>104</v>
      </c>
      <c r="C744" s="1224"/>
      <c r="D744" s="1224"/>
      <c r="E744" s="1243">
        <f>(E736-E743)</f>
        <v>23791.011299999998</v>
      </c>
      <c r="F744" s="1244"/>
      <c r="G744" s="228"/>
      <c r="H744" s="228"/>
      <c r="I744" s="1241" t="s">
        <v>134</v>
      </c>
      <c r="J744" s="1224"/>
      <c r="K744" s="1224"/>
      <c r="L744" s="226"/>
      <c r="M744" s="1242" t="e">
        <f>SUM(L739:L743)</f>
        <v>#REF!</v>
      </c>
      <c r="N744" s="1225"/>
    </row>
    <row r="745" spans="1:14" ht="13.5" thickBot="1">
      <c r="A745" s="220"/>
      <c r="B745" s="226"/>
      <c r="C745" s="226"/>
      <c r="D745" s="226"/>
      <c r="E745" s="226"/>
      <c r="F745" s="230"/>
      <c r="G745" s="228"/>
      <c r="H745" s="228"/>
      <c r="I745" s="220"/>
      <c r="J745" s="1224" t="s">
        <v>104</v>
      </c>
      <c r="K745" s="1224"/>
      <c r="L745" s="1224"/>
      <c r="M745" s="1243" t="e">
        <f>(M737-M744)</f>
        <v>#REF!</v>
      </c>
      <c r="N745" s="1244"/>
    </row>
    <row r="746" spans="1:14">
      <c r="A746" s="220"/>
      <c r="B746" s="226"/>
      <c r="C746" s="226"/>
      <c r="D746" s="226"/>
      <c r="E746" s="226"/>
      <c r="F746" s="230"/>
      <c r="G746" s="228"/>
      <c r="H746" s="228"/>
      <c r="I746" s="220"/>
      <c r="J746" s="226"/>
      <c r="K746" s="226"/>
      <c r="L746" s="226"/>
      <c r="M746" s="226"/>
      <c r="N746" s="230"/>
    </row>
    <row r="747" spans="1:14">
      <c r="A747" s="1236"/>
      <c r="B747" s="1237"/>
      <c r="C747" s="1237"/>
      <c r="D747" s="226" t="s">
        <v>135</v>
      </c>
      <c r="E747" s="226"/>
      <c r="F747" s="230"/>
      <c r="G747" s="228"/>
      <c r="H747" s="228"/>
      <c r="I747" s="220"/>
      <c r="J747" s="226"/>
      <c r="K747" s="226"/>
      <c r="L747" s="226"/>
      <c r="M747" s="226"/>
      <c r="N747" s="230"/>
    </row>
    <row r="748" spans="1:14">
      <c r="A748" s="1222" t="s">
        <v>136</v>
      </c>
      <c r="B748" s="1223"/>
      <c r="C748" s="1223"/>
      <c r="D748" s="1224" t="s">
        <v>137</v>
      </c>
      <c r="E748" s="1224"/>
      <c r="F748" s="1225"/>
      <c r="G748" s="228"/>
      <c r="H748" s="228"/>
      <c r="I748" s="1236"/>
      <c r="J748" s="1237"/>
      <c r="K748" s="1237"/>
      <c r="L748" s="226" t="s">
        <v>135</v>
      </c>
      <c r="M748" s="226"/>
      <c r="N748" s="230"/>
    </row>
    <row r="749" spans="1:14" ht="13.5" thickBot="1">
      <c r="A749" s="239"/>
      <c r="B749" s="240"/>
      <c r="C749" s="240"/>
      <c r="D749" s="240"/>
      <c r="E749" s="240"/>
      <c r="F749" s="241"/>
      <c r="G749" s="228"/>
      <c r="H749" s="228"/>
      <c r="I749" s="1222" t="s">
        <v>136</v>
      </c>
      <c r="J749" s="1223"/>
      <c r="K749" s="1223"/>
      <c r="L749" s="1224" t="s">
        <v>137</v>
      </c>
      <c r="M749" s="1224"/>
      <c r="N749" s="1225"/>
    </row>
    <row r="750" spans="1:14">
      <c r="A750" s="226"/>
      <c r="B750" s="226"/>
      <c r="C750" s="226"/>
      <c r="D750" s="226"/>
      <c r="E750" s="226"/>
      <c r="F750" s="226"/>
      <c r="G750" s="226"/>
      <c r="H750" s="228"/>
      <c r="I750" s="226"/>
      <c r="J750" s="226"/>
      <c r="K750" s="226"/>
      <c r="L750" s="226"/>
      <c r="M750" s="226"/>
      <c r="N750" s="226"/>
    </row>
    <row r="751" spans="1:14" ht="13.5" thickBot="1">
      <c r="A751" s="226"/>
      <c r="B751" s="226"/>
      <c r="C751" s="226"/>
      <c r="D751" s="226"/>
      <c r="E751" s="226"/>
      <c r="F751" s="226"/>
      <c r="G751" s="226"/>
      <c r="H751" s="228"/>
      <c r="I751" s="226"/>
      <c r="J751" s="226"/>
      <c r="K751" s="226"/>
      <c r="L751" s="226"/>
      <c r="M751" s="226"/>
      <c r="N751" s="226"/>
    </row>
    <row r="752" spans="1:14">
      <c r="A752" s="1226" t="s">
        <v>138</v>
      </c>
      <c r="B752" s="1227"/>
      <c r="C752" s="1227"/>
      <c r="D752" s="1227"/>
      <c r="E752" s="1227"/>
      <c r="F752" s="1228"/>
      <c r="G752" s="226"/>
      <c r="H752" s="228"/>
      <c r="I752" s="1226" t="s">
        <v>138</v>
      </c>
      <c r="J752" s="1227"/>
      <c r="K752" s="1227"/>
      <c r="L752" s="1227"/>
      <c r="M752" s="1227"/>
      <c r="N752" s="1228"/>
    </row>
    <row r="753" spans="1:14">
      <c r="A753" s="220"/>
      <c r="B753" s="226"/>
      <c r="C753" s="226"/>
      <c r="D753" s="229"/>
      <c r="E753" s="226"/>
      <c r="F753" s="230"/>
      <c r="G753" s="226"/>
      <c r="H753" s="228"/>
      <c r="I753" s="220"/>
      <c r="J753" s="226"/>
      <c r="K753" s="226"/>
      <c r="L753" s="229"/>
      <c r="M753" s="226"/>
      <c r="N753" s="230"/>
    </row>
    <row r="754" spans="1:14">
      <c r="A754" s="220" t="s">
        <v>120</v>
      </c>
      <c r="B754" s="232">
        <f>'Nom. Sic. Sem. 1'!$C$4</f>
        <v>43528</v>
      </c>
      <c r="C754" s="226" t="s">
        <v>16</v>
      </c>
      <c r="D754" s="232">
        <f>'Nom. Sic. Sem. 1'!$G$4</f>
        <v>43534</v>
      </c>
      <c r="E754" s="226" t="s">
        <v>121</v>
      </c>
      <c r="F754" s="230">
        <f>'Nom. Sic. Sem. 4'!$J$4</f>
        <v>2019</v>
      </c>
      <c r="G754" s="226"/>
      <c r="H754" s="228"/>
      <c r="I754" s="220" t="s">
        <v>120</v>
      </c>
      <c r="J754" s="232">
        <f>'Nom. Sic. Sem. 1'!$C$4</f>
        <v>43528</v>
      </c>
      <c r="K754" s="226" t="s">
        <v>16</v>
      </c>
      <c r="L754" s="232">
        <f>'Nom. Sic. Sem. 1'!$G$4</f>
        <v>43534</v>
      </c>
      <c r="M754" s="226" t="s">
        <v>121</v>
      </c>
      <c r="N754" s="230">
        <f>'Nom. Sic. Sem. 4'!$J$4</f>
        <v>2019</v>
      </c>
    </row>
    <row r="755" spans="1:14">
      <c r="A755" s="1229" t="s">
        <v>122</v>
      </c>
      <c r="B755" s="1230"/>
      <c r="C755" s="1231" t="str">
        <f>'Nom. Sic. Sem. 1'!$B$32</f>
        <v>Nabol Alvarez</v>
      </c>
      <c r="D755" s="1231"/>
      <c r="E755" s="1231"/>
      <c r="F755" s="1232"/>
      <c r="G755" s="226"/>
      <c r="H755" s="228"/>
      <c r="I755" s="1229" t="s">
        <v>122</v>
      </c>
      <c r="J755" s="1230"/>
      <c r="K755" s="1231" t="str">
        <f>'Nom. Sic. Sem. 1'!$B$37</f>
        <v>Carlos perozo</v>
      </c>
      <c r="L755" s="1231"/>
      <c r="M755" s="1231"/>
      <c r="N755" s="1232"/>
    </row>
    <row r="756" spans="1:14">
      <c r="A756" s="221"/>
      <c r="B756" s="222"/>
      <c r="C756" s="227"/>
      <c r="D756" s="227"/>
      <c r="E756" s="227"/>
      <c r="F756" s="233"/>
      <c r="G756" s="226"/>
      <c r="H756" s="228"/>
      <c r="I756" s="221"/>
      <c r="J756" s="222"/>
      <c r="K756" s="227"/>
      <c r="L756" s="227"/>
      <c r="M756" s="227"/>
      <c r="N756" s="233"/>
    </row>
    <row r="757" spans="1:14">
      <c r="A757" s="224">
        <f>'Nom. Sic. Sem. 1'!$L$32</f>
        <v>5</v>
      </c>
      <c r="B757" s="226" t="s">
        <v>123</v>
      </c>
      <c r="C757" s="226"/>
      <c r="D757" s="226"/>
      <c r="E757" s="1233">
        <f>'Nom. Sic. Sem. 1'!$M$32</f>
        <v>3000</v>
      </c>
      <c r="F757" s="1234"/>
      <c r="G757" s="226"/>
      <c r="H757" s="228"/>
      <c r="I757" s="224">
        <f>'Nom. Sic. Sem. 1'!$L$37</f>
        <v>5</v>
      </c>
      <c r="J757" s="226" t="s">
        <v>123</v>
      </c>
      <c r="K757" s="226"/>
      <c r="L757" s="226"/>
      <c r="M757" s="1233">
        <f>'Nom. Sic. Sem. 1'!$M$37</f>
        <v>6000</v>
      </c>
      <c r="N757" s="1234"/>
    </row>
    <row r="758" spans="1:14">
      <c r="A758" s="224"/>
      <c r="B758" s="226"/>
      <c r="C758" s="226"/>
      <c r="D758" s="226"/>
      <c r="E758" s="1233">
        <v>0</v>
      </c>
      <c r="F758" s="1234"/>
      <c r="G758" s="226"/>
      <c r="H758" s="228"/>
      <c r="I758" s="224"/>
      <c r="J758" s="226"/>
      <c r="K758" s="226"/>
      <c r="L758" s="226"/>
      <c r="M758" s="1233">
        <v>0</v>
      </c>
      <c r="N758" s="1234"/>
    </row>
    <row r="759" spans="1:14">
      <c r="A759" s="224"/>
      <c r="B759" s="226" t="s">
        <v>124</v>
      </c>
      <c r="C759" s="226"/>
      <c r="D759" s="226"/>
      <c r="E759" s="1233">
        <f>'Nom. Sic. Sem. 1'!$N$32</f>
        <v>0</v>
      </c>
      <c r="F759" s="1234"/>
      <c r="G759" s="226"/>
      <c r="H759" s="228"/>
      <c r="I759" s="224"/>
      <c r="J759" s="226" t="s">
        <v>124</v>
      </c>
      <c r="K759" s="226"/>
      <c r="L759" s="226"/>
      <c r="M759" s="1233">
        <f>'Nom. Sic. Sem. 1'!$N$37</f>
        <v>525</v>
      </c>
      <c r="N759" s="1234"/>
    </row>
    <row r="760" spans="1:14">
      <c r="A760" s="235">
        <v>0</v>
      </c>
      <c r="B760" s="226" t="s">
        <v>125</v>
      </c>
      <c r="C760" s="226"/>
      <c r="D760" s="226"/>
      <c r="E760" s="1233">
        <v>0</v>
      </c>
      <c r="F760" s="1234"/>
      <c r="G760" s="228"/>
      <c r="H760" s="228"/>
      <c r="I760" s="235">
        <v>0</v>
      </c>
      <c r="J760" s="226" t="s">
        <v>125</v>
      </c>
      <c r="K760" s="226"/>
      <c r="L760" s="226"/>
      <c r="M760" s="1233">
        <v>0</v>
      </c>
      <c r="N760" s="1234"/>
    </row>
    <row r="761" spans="1:14">
      <c r="A761" s="235">
        <v>0</v>
      </c>
      <c r="B761" s="226" t="s">
        <v>126</v>
      </c>
      <c r="C761" s="226"/>
      <c r="D761" s="226"/>
      <c r="E761" s="1233">
        <v>0</v>
      </c>
      <c r="F761" s="1234"/>
      <c r="G761" s="228"/>
      <c r="H761" s="228"/>
      <c r="I761" s="235">
        <v>0</v>
      </c>
      <c r="J761" s="226" t="s">
        <v>126</v>
      </c>
      <c r="K761" s="226"/>
      <c r="L761" s="226"/>
      <c r="M761" s="1233">
        <v>0</v>
      </c>
      <c r="N761" s="1234"/>
    </row>
    <row r="762" spans="1:14">
      <c r="A762" s="235">
        <f>'Nom. Sic. Sem. 1'!V32</f>
        <v>2</v>
      </c>
      <c r="B762" s="226" t="s">
        <v>261</v>
      </c>
      <c r="C762" s="226"/>
      <c r="D762" s="226"/>
      <c r="E762" s="1238">
        <f>'Nom. Sic. Sem. 1'!W32</f>
        <v>2400</v>
      </c>
      <c r="F762" s="1246"/>
      <c r="G762" s="234"/>
      <c r="H762" s="228"/>
      <c r="I762" s="235">
        <f>'Nom. Sic. Sem. 1'!V37</f>
        <v>1</v>
      </c>
      <c r="J762" s="226" t="s">
        <v>261</v>
      </c>
      <c r="K762" s="226"/>
      <c r="L762" s="226"/>
      <c r="M762" s="1238">
        <f>'Nom. Sic. Sem. 1'!W37</f>
        <v>2610</v>
      </c>
      <c r="N762" s="1246"/>
    </row>
    <row r="763" spans="1:14">
      <c r="A763" s="236">
        <f>'Nom. Sic. Sem. 1'!X32</f>
        <v>1</v>
      </c>
      <c r="B763" s="226" t="s">
        <v>262</v>
      </c>
      <c r="C763" s="226"/>
      <c r="D763" s="226"/>
      <c r="E763" s="1233">
        <f>'Nom. Sic. Sem. 1'!Y32</f>
        <v>1050</v>
      </c>
      <c r="F763" s="1234"/>
      <c r="G763" s="234"/>
      <c r="H763" s="228"/>
      <c r="I763" s="236">
        <f>'Nom. Sic. Sem. 1'!X37</f>
        <v>1</v>
      </c>
      <c r="J763" s="226" t="s">
        <v>262</v>
      </c>
      <c r="K763" s="226"/>
      <c r="L763" s="226"/>
      <c r="M763" s="1233">
        <f>'Nom. Sic. Sem. 1'!Y37</f>
        <v>2283.75</v>
      </c>
      <c r="N763" s="1234"/>
    </row>
    <row r="764" spans="1:14">
      <c r="A764" s="235">
        <f>'Nom. Sic. Sem. 1'!$AB$32</f>
        <v>2</v>
      </c>
      <c r="B764" s="226" t="s">
        <v>128</v>
      </c>
      <c r="C764" s="226"/>
      <c r="D764" s="226"/>
      <c r="E764" s="1233">
        <f>'Nom. Sic. Sem. 1'!$AC$32</f>
        <v>2580</v>
      </c>
      <c r="F764" s="1234"/>
      <c r="G764" s="228"/>
      <c r="H764" s="228"/>
      <c r="I764" s="235">
        <f>'Nom. Sic. Sem. 1'!$AB$37</f>
        <v>2</v>
      </c>
      <c r="J764" s="226" t="s">
        <v>128</v>
      </c>
      <c r="K764" s="226"/>
      <c r="L764" s="226"/>
      <c r="M764" s="1233">
        <f>'Nom. Sic. Sem. 1'!$AC$37</f>
        <v>4567.5</v>
      </c>
      <c r="N764" s="1234"/>
    </row>
    <row r="765" spans="1:14">
      <c r="A765" s="235">
        <f>'Nom. Sic. Sem. 1'!$O$32</f>
        <v>0</v>
      </c>
      <c r="B765" s="1230" t="str">
        <f>'Nom. Sic. Sem. 1'!$O$4</f>
        <v>PR / RM /F</v>
      </c>
      <c r="C765" s="1230"/>
      <c r="D765" s="1230"/>
      <c r="E765" s="1233">
        <f>'Nom. Sic. Sem. 1'!$P$32</f>
        <v>0</v>
      </c>
      <c r="F765" s="1234"/>
      <c r="G765" s="228"/>
      <c r="H765" s="228"/>
      <c r="I765" s="235">
        <f>'Nom. Sic. Sem. 1'!$O$37</f>
        <v>0</v>
      </c>
      <c r="J765" s="1230" t="str">
        <f>'Nom. Sic. Sem. 1'!$O$4</f>
        <v>PR / RM /F</v>
      </c>
      <c r="K765" s="1230"/>
      <c r="L765" s="1230"/>
      <c r="M765" s="1233">
        <f>'Nom. Sic. Sem. 1'!$P$37</f>
        <v>0</v>
      </c>
      <c r="N765" s="1234"/>
    </row>
    <row r="766" spans="1:14">
      <c r="A766" s="220"/>
      <c r="B766" s="1235" t="s">
        <v>10</v>
      </c>
      <c r="C766" s="1235"/>
      <c r="D766" s="226"/>
      <c r="E766" s="1238">
        <f>SUM(E757:F765)</f>
        <v>9030</v>
      </c>
      <c r="F766" s="1239"/>
      <c r="G766" s="228"/>
      <c r="H766" s="228"/>
      <c r="I766" s="220"/>
      <c r="J766" s="1235" t="s">
        <v>10</v>
      </c>
      <c r="K766" s="1235"/>
      <c r="L766" s="226"/>
      <c r="M766" s="1238">
        <f>SUM(M757:N765)</f>
        <v>15986.25</v>
      </c>
      <c r="N766" s="1239"/>
    </row>
    <row r="767" spans="1:14">
      <c r="A767" s="1240" t="s">
        <v>105</v>
      </c>
      <c r="B767" s="1224"/>
      <c r="C767" s="1224"/>
      <c r="D767" s="1224"/>
      <c r="E767" s="1224"/>
      <c r="F767" s="1225"/>
      <c r="G767" s="228"/>
      <c r="H767" s="228"/>
      <c r="I767" s="1240" t="s">
        <v>105</v>
      </c>
      <c r="J767" s="1224"/>
      <c r="K767" s="1224"/>
      <c r="L767" s="1224"/>
      <c r="M767" s="1224"/>
      <c r="N767" s="1225"/>
    </row>
    <row r="768" spans="1:14">
      <c r="A768" s="1229" t="s">
        <v>129</v>
      </c>
      <c r="B768" s="1230"/>
      <c r="C768" s="1230"/>
      <c r="D768" s="237">
        <f>'Nom. Sic. Sem. 1'!$AG$32</f>
        <v>0</v>
      </c>
      <c r="E768" s="226"/>
      <c r="F768" s="230"/>
      <c r="G768" s="228"/>
      <c r="H768" s="228"/>
      <c r="I768" s="1229" t="s">
        <v>129</v>
      </c>
      <c r="J768" s="1230"/>
      <c r="K768" s="1230"/>
      <c r="L768" s="237">
        <f>'Nom. Sic. Sem. 1'!$AG$37</f>
        <v>0</v>
      </c>
      <c r="M768" s="226"/>
      <c r="N768" s="230"/>
    </row>
    <row r="769" spans="1:14">
      <c r="A769" s="1229" t="s">
        <v>130</v>
      </c>
      <c r="B769" s="1230"/>
      <c r="C769" s="1230"/>
      <c r="D769" s="237">
        <f>'Nom. Sic. Sem. 1'!$AE$32</f>
        <v>0</v>
      </c>
      <c r="E769" s="237"/>
      <c r="F769" s="230"/>
      <c r="G769" s="228"/>
      <c r="H769" s="228"/>
      <c r="I769" s="1229" t="s">
        <v>130</v>
      </c>
      <c r="J769" s="1230"/>
      <c r="K769" s="1230"/>
      <c r="L769" s="237">
        <f>'Nom. Sic. Sem. 1'!$AE$37</f>
        <v>378</v>
      </c>
      <c r="M769" s="237"/>
      <c r="N769" s="230"/>
    </row>
    <row r="770" spans="1:14">
      <c r="A770" s="221" t="s">
        <v>131</v>
      </c>
      <c r="B770" s="222"/>
      <c r="C770" s="222"/>
      <c r="D770" s="237">
        <f>'Nom. Sic. Sem. 1'!$AF$32</f>
        <v>90.3</v>
      </c>
      <c r="E770" s="226"/>
      <c r="F770" s="230"/>
      <c r="G770" s="228"/>
      <c r="H770" s="228"/>
      <c r="I770" s="221" t="s">
        <v>131</v>
      </c>
      <c r="J770" s="222"/>
      <c r="K770" s="222"/>
      <c r="L770" s="237">
        <f>'Nom. Sic. Sem. 1'!$AF$37</f>
        <v>159.86250000000001</v>
      </c>
      <c r="M770" s="226"/>
      <c r="N770" s="230"/>
    </row>
    <row r="771" spans="1:14">
      <c r="A771" s="1229" t="s">
        <v>132</v>
      </c>
      <c r="B771" s="1230"/>
      <c r="C771" s="1230"/>
      <c r="D771" s="237">
        <f>'Nom. Sic. Sem. 1'!$AH$32</f>
        <v>0</v>
      </c>
      <c r="E771" s="226"/>
      <c r="F771" s="230"/>
      <c r="G771" s="228"/>
      <c r="H771" s="228"/>
      <c r="I771" s="1229" t="s">
        <v>132</v>
      </c>
      <c r="J771" s="1230"/>
      <c r="K771" s="1230"/>
      <c r="L771" s="237">
        <f>'Nom. Sic. Sem. 1'!$AH$37</f>
        <v>0</v>
      </c>
      <c r="M771" s="226"/>
      <c r="N771" s="230"/>
    </row>
    <row r="772" spans="1:14">
      <c r="A772" s="1229" t="s">
        <v>133</v>
      </c>
      <c r="B772" s="1230"/>
      <c r="C772" s="1230"/>
      <c r="D772" s="237">
        <f>'Nom. Sic. Sem. 1'!$AI$32</f>
        <v>90.3</v>
      </c>
      <c r="E772" s="226"/>
      <c r="F772" s="230"/>
      <c r="G772" s="228"/>
      <c r="H772" s="228"/>
      <c r="I772" s="1229" t="s">
        <v>133</v>
      </c>
      <c r="J772" s="1230"/>
      <c r="K772" s="1230"/>
      <c r="L772" s="237">
        <f>'Nom. Sic. Sem. 1'!$AI$37</f>
        <v>0</v>
      </c>
      <c r="M772" s="226"/>
      <c r="N772" s="230"/>
    </row>
    <row r="773" spans="1:14" ht="13.5" thickBot="1">
      <c r="A773" s="1241" t="s">
        <v>134</v>
      </c>
      <c r="B773" s="1224"/>
      <c r="C773" s="1224"/>
      <c r="D773" s="226"/>
      <c r="E773" s="1242">
        <f>SUM(D768:D772)</f>
        <v>180.6</v>
      </c>
      <c r="F773" s="1225"/>
      <c r="G773" s="228"/>
      <c r="H773" s="228"/>
      <c r="I773" s="1241" t="s">
        <v>134</v>
      </c>
      <c r="J773" s="1224"/>
      <c r="K773" s="1224"/>
      <c r="L773" s="226"/>
      <c r="M773" s="1242">
        <f>SUM(L768:L772)</f>
        <v>537.86249999999995</v>
      </c>
      <c r="N773" s="1225"/>
    </row>
    <row r="774" spans="1:14" ht="13.5" thickBot="1">
      <c r="A774" s="220"/>
      <c r="B774" s="1224" t="s">
        <v>104</v>
      </c>
      <c r="C774" s="1224"/>
      <c r="D774" s="1224"/>
      <c r="E774" s="1243">
        <f>(E766-E773)</f>
        <v>8849.4</v>
      </c>
      <c r="F774" s="1244"/>
      <c r="G774" s="228"/>
      <c r="H774" s="228"/>
      <c r="I774" s="220"/>
      <c r="J774" s="1224" t="s">
        <v>104</v>
      </c>
      <c r="K774" s="1224"/>
      <c r="L774" s="1224"/>
      <c r="M774" s="1243">
        <f>(M766-M773)</f>
        <v>15448.387500000001</v>
      </c>
      <c r="N774" s="1244"/>
    </row>
    <row r="775" spans="1:14">
      <c r="A775" s="220"/>
      <c r="B775" s="226"/>
      <c r="C775" s="226"/>
      <c r="D775" s="226"/>
      <c r="E775" s="226"/>
      <c r="F775" s="230"/>
      <c r="G775" s="228"/>
      <c r="H775" s="228"/>
      <c r="I775" s="220"/>
      <c r="J775" s="226"/>
      <c r="K775" s="226"/>
      <c r="L775" s="226"/>
      <c r="M775" s="226"/>
      <c r="N775" s="230"/>
    </row>
    <row r="776" spans="1:14">
      <c r="A776" s="220"/>
      <c r="B776" s="226"/>
      <c r="C776" s="226"/>
      <c r="D776" s="226"/>
      <c r="E776" s="226"/>
      <c r="F776" s="230"/>
      <c r="G776" s="228"/>
      <c r="H776" s="228"/>
      <c r="I776" s="220"/>
      <c r="J776" s="226"/>
      <c r="K776" s="226"/>
      <c r="L776" s="226"/>
      <c r="M776" s="226"/>
      <c r="N776" s="230"/>
    </row>
    <row r="777" spans="1:14">
      <c r="A777" s="1236"/>
      <c r="B777" s="1237"/>
      <c r="C777" s="1237"/>
      <c r="D777" s="226" t="s">
        <v>135</v>
      </c>
      <c r="E777" s="226"/>
      <c r="F777" s="230"/>
      <c r="G777" s="228"/>
      <c r="H777" s="228"/>
      <c r="I777" s="1236"/>
      <c r="J777" s="1237"/>
      <c r="K777" s="1237"/>
      <c r="L777" s="226" t="s">
        <v>135</v>
      </c>
      <c r="M777" s="226"/>
      <c r="N777" s="230"/>
    </row>
    <row r="778" spans="1:14">
      <c r="A778" s="1222" t="s">
        <v>136</v>
      </c>
      <c r="B778" s="1223"/>
      <c r="C778" s="1223"/>
      <c r="D778" s="1224" t="s">
        <v>137</v>
      </c>
      <c r="E778" s="1224"/>
      <c r="F778" s="1225"/>
      <c r="G778" s="228"/>
      <c r="H778" s="228"/>
      <c r="I778" s="1222" t="s">
        <v>136</v>
      </c>
      <c r="J778" s="1223"/>
      <c r="K778" s="1223"/>
      <c r="L778" s="1224" t="s">
        <v>137</v>
      </c>
      <c r="M778" s="1224"/>
      <c r="N778" s="1225"/>
    </row>
    <row r="779" spans="1:14" ht="13.5" thickBot="1">
      <c r="A779" s="239"/>
      <c r="B779" s="240"/>
      <c r="C779" s="240"/>
      <c r="D779" s="240"/>
      <c r="E779" s="240"/>
      <c r="F779" s="241"/>
      <c r="G779" s="228"/>
      <c r="H779" s="228"/>
      <c r="I779" s="228"/>
      <c r="J779" s="228"/>
      <c r="K779" s="228"/>
      <c r="L779" s="228"/>
      <c r="M779" s="228"/>
      <c r="N779" s="228"/>
    </row>
    <row r="780" spans="1:14" ht="13.5" thickBot="1">
      <c r="A780" s="228"/>
      <c r="B780" s="228"/>
      <c r="C780" s="228"/>
      <c r="D780" s="228"/>
      <c r="E780" s="228"/>
      <c r="F780" s="228"/>
      <c r="G780" s="228"/>
      <c r="H780" s="228"/>
      <c r="I780" s="228"/>
      <c r="J780" s="228"/>
      <c r="K780" s="228"/>
      <c r="L780" s="228"/>
      <c r="M780" s="228"/>
      <c r="N780" s="228"/>
    </row>
    <row r="781" spans="1:14" ht="13.5" thickBot="1">
      <c r="A781" s="1226" t="s">
        <v>138</v>
      </c>
      <c r="B781" s="1227"/>
      <c r="C781" s="1227"/>
      <c r="D781" s="1227"/>
      <c r="E781" s="1227"/>
      <c r="F781" s="1228"/>
      <c r="G781" s="228"/>
      <c r="H781" s="228"/>
      <c r="I781" s="228"/>
      <c r="J781" s="228"/>
      <c r="K781" s="228"/>
      <c r="L781" s="228"/>
      <c r="M781" s="228"/>
      <c r="N781" s="228"/>
    </row>
    <row r="782" spans="1:14">
      <c r="A782" s="220"/>
      <c r="B782" s="226"/>
      <c r="C782" s="226"/>
      <c r="D782" s="229"/>
      <c r="E782" s="226"/>
      <c r="F782" s="230"/>
      <c r="G782" s="219"/>
      <c r="H782" s="228"/>
      <c r="I782" s="1226" t="s">
        <v>138</v>
      </c>
      <c r="J782" s="1227"/>
      <c r="K782" s="1227"/>
      <c r="L782" s="1227"/>
      <c r="M782" s="1227"/>
      <c r="N782" s="1228"/>
    </row>
    <row r="783" spans="1:14">
      <c r="A783" s="220" t="s">
        <v>120</v>
      </c>
      <c r="B783" s="232">
        <f>'Nom. Sic. Sem. 1'!$C$4</f>
        <v>43528</v>
      </c>
      <c r="C783" s="226" t="s">
        <v>16</v>
      </c>
      <c r="D783" s="232">
        <f>'Nom. Sic. Sem. 1'!$G$4</f>
        <v>43534</v>
      </c>
      <c r="E783" s="226" t="s">
        <v>121</v>
      </c>
      <c r="F783" s="230">
        <f>'Nom. Sic. Sem. 4'!$J$4</f>
        <v>2019</v>
      </c>
      <c r="G783" s="231"/>
      <c r="H783" s="228"/>
      <c r="I783" s="220"/>
      <c r="J783" s="226"/>
      <c r="K783" s="226"/>
      <c r="L783" s="229"/>
      <c r="M783" s="226"/>
      <c r="N783" s="230"/>
    </row>
    <row r="784" spans="1:14">
      <c r="A784" s="1229" t="s">
        <v>122</v>
      </c>
      <c r="B784" s="1230"/>
      <c r="C784" s="1231" t="e">
        <f>'Nom. Sic. Sem. 1'!#REF!</f>
        <v>#REF!</v>
      </c>
      <c r="D784" s="1231"/>
      <c r="E784" s="1231"/>
      <c r="F784" s="1232"/>
      <c r="G784" s="231"/>
      <c r="H784" s="228"/>
      <c r="I784" s="220" t="s">
        <v>120</v>
      </c>
      <c r="J784" s="232">
        <f>'Nom. Sic. Sem. 1'!$C$4</f>
        <v>43528</v>
      </c>
      <c r="K784" s="226" t="s">
        <v>16</v>
      </c>
      <c r="L784" s="232">
        <f>'Nom. Sic. Sem. 1'!$G$4</f>
        <v>43534</v>
      </c>
      <c r="M784" s="226" t="s">
        <v>121</v>
      </c>
      <c r="N784" s="230">
        <f>'Nom. Sic. Sem. 4'!$J$4</f>
        <v>2019</v>
      </c>
    </row>
    <row r="785" spans="1:14">
      <c r="A785" s="221"/>
      <c r="B785" s="222"/>
      <c r="C785" s="227"/>
      <c r="D785" s="227"/>
      <c r="E785" s="227"/>
      <c r="F785" s="233"/>
      <c r="G785" s="223"/>
      <c r="H785" s="228"/>
      <c r="I785" s="1229" t="s">
        <v>122</v>
      </c>
      <c r="J785" s="1230"/>
      <c r="K785" s="1231" t="str">
        <f>'Nom. Sic. Sem. 1'!$B$38</f>
        <v>José Gregorio Álvarez</v>
      </c>
      <c r="L785" s="1231"/>
      <c r="M785" s="1231"/>
      <c r="N785" s="1232"/>
    </row>
    <row r="786" spans="1:14">
      <c r="A786" s="224" t="e">
        <f>'Nom. Sic. Sem. 1'!#REF!</f>
        <v>#REF!</v>
      </c>
      <c r="B786" s="226" t="s">
        <v>123</v>
      </c>
      <c r="C786" s="226"/>
      <c r="D786" s="226"/>
      <c r="E786" s="1233" t="e">
        <f>'Nom. Sic. Sem. 1'!#REF!</f>
        <v>#REF!</v>
      </c>
      <c r="F786" s="1234"/>
      <c r="G786" s="223"/>
      <c r="H786" s="228"/>
      <c r="I786" s="221"/>
      <c r="J786" s="222"/>
      <c r="K786" s="227"/>
      <c r="L786" s="227"/>
      <c r="M786" s="227"/>
      <c r="N786" s="233"/>
    </row>
    <row r="787" spans="1:14">
      <c r="A787" s="224"/>
      <c r="B787" s="226"/>
      <c r="C787" s="226"/>
      <c r="D787" s="226"/>
      <c r="E787" s="1233">
        <v>0</v>
      </c>
      <c r="F787" s="1234"/>
      <c r="G787" s="234"/>
      <c r="H787" s="228"/>
      <c r="I787" s="224">
        <f>'Nom. Sic. Sem. 1'!$L$38</f>
        <v>0</v>
      </c>
      <c r="J787" s="226" t="s">
        <v>123</v>
      </c>
      <c r="K787" s="226"/>
      <c r="L787" s="226"/>
      <c r="M787" s="1233">
        <f>'Nom. Sic. Sem. 1'!$M$38</f>
        <v>0</v>
      </c>
      <c r="N787" s="1234"/>
    </row>
    <row r="788" spans="1:14">
      <c r="A788" s="224"/>
      <c r="B788" s="226" t="s">
        <v>124</v>
      </c>
      <c r="C788" s="226"/>
      <c r="D788" s="226"/>
      <c r="E788" s="1233" t="e">
        <f>'Nom. Sic. Sem. 1'!#REF!</f>
        <v>#REF!</v>
      </c>
      <c r="F788" s="1234"/>
      <c r="G788" s="234"/>
      <c r="H788" s="228"/>
      <c r="I788" s="224"/>
      <c r="J788" s="226"/>
      <c r="K788" s="226"/>
      <c r="L788" s="226"/>
      <c r="M788" s="1233">
        <v>0</v>
      </c>
      <c r="N788" s="1234"/>
    </row>
    <row r="789" spans="1:14">
      <c r="A789" s="235">
        <v>0</v>
      </c>
      <c r="B789" s="226" t="s">
        <v>125</v>
      </c>
      <c r="C789" s="226"/>
      <c r="D789" s="226"/>
      <c r="E789" s="1233">
        <v>0</v>
      </c>
      <c r="F789" s="1234"/>
      <c r="G789" s="234"/>
      <c r="H789" s="228"/>
      <c r="I789" s="224"/>
      <c r="J789" s="226" t="s">
        <v>124</v>
      </c>
      <c r="K789" s="226"/>
      <c r="L789" s="226"/>
      <c r="M789" s="1233">
        <f>'Nom. Sic. Sem. 1'!$N$38</f>
        <v>0</v>
      </c>
      <c r="N789" s="1234"/>
    </row>
    <row r="790" spans="1:14">
      <c r="A790" s="235">
        <v>0</v>
      </c>
      <c r="B790" s="226" t="s">
        <v>126</v>
      </c>
      <c r="C790" s="226"/>
      <c r="D790" s="226"/>
      <c r="E790" s="1233">
        <v>0</v>
      </c>
      <c r="F790" s="1234"/>
      <c r="G790" s="234"/>
      <c r="H790" s="228"/>
      <c r="I790" s="235">
        <v>0</v>
      </c>
      <c r="J790" s="226" t="s">
        <v>125</v>
      </c>
      <c r="K790" s="226"/>
      <c r="L790" s="226"/>
      <c r="M790" s="1233">
        <v>0</v>
      </c>
      <c r="N790" s="1234"/>
    </row>
    <row r="791" spans="1:14">
      <c r="A791" s="235" t="e">
        <f>'Nom. Sic. Sem. 1'!#REF!</f>
        <v>#REF!</v>
      </c>
      <c r="B791" s="226" t="s">
        <v>261</v>
      </c>
      <c r="C791" s="226"/>
      <c r="D791" s="226"/>
      <c r="E791" s="1238" t="e">
        <f>'Nom. Sic. Sem. 1'!#REF!</f>
        <v>#REF!</v>
      </c>
      <c r="F791" s="1246"/>
      <c r="G791" s="234"/>
      <c r="H791" s="228"/>
      <c r="I791" s="235">
        <f>'Nom. Sic. Sem. 1'!V38</f>
        <v>0</v>
      </c>
      <c r="J791" s="226" t="s">
        <v>261</v>
      </c>
      <c r="K791" s="226"/>
      <c r="L791" s="226"/>
      <c r="M791" s="1238">
        <f>'Nom. Sic. Sem. 1'!W38</f>
        <v>0</v>
      </c>
      <c r="N791" s="1246"/>
    </row>
    <row r="792" spans="1:14">
      <c r="A792" s="236" t="e">
        <f>'Nom. Sic. Sem. 1'!#REF!</f>
        <v>#REF!</v>
      </c>
      <c r="B792" s="226" t="s">
        <v>262</v>
      </c>
      <c r="C792" s="226"/>
      <c r="D792" s="226"/>
      <c r="E792" s="1233" t="e">
        <f>'Nom. Sic. Sem. 1'!#REF!</f>
        <v>#REF!</v>
      </c>
      <c r="F792" s="1234"/>
      <c r="G792" s="234"/>
      <c r="H792" s="228"/>
      <c r="I792" s="236">
        <f>'Nom. Sic. Sem. 1'!X38</f>
        <v>0</v>
      </c>
      <c r="J792" s="226" t="s">
        <v>262</v>
      </c>
      <c r="K792" s="226"/>
      <c r="L792" s="226"/>
      <c r="M792" s="1233">
        <f>'Nom. Sic. Sem. 1'!Y38</f>
        <v>0</v>
      </c>
      <c r="N792" s="1234"/>
    </row>
    <row r="793" spans="1:14">
      <c r="A793" s="235" t="e">
        <f>'Nom. Sic. Sem. 1'!#REF!</f>
        <v>#REF!</v>
      </c>
      <c r="B793" s="226" t="s">
        <v>128</v>
      </c>
      <c r="C793" s="226"/>
      <c r="D793" s="226"/>
      <c r="E793" s="1233" t="e">
        <f>'Nom. Sic. Sem. 1'!#REF!</f>
        <v>#REF!</v>
      </c>
      <c r="F793" s="1234"/>
      <c r="G793" s="234"/>
      <c r="H793" s="228"/>
      <c r="I793" s="236">
        <f>'Nom. Sic. Sem. 1'!$V$38</f>
        <v>0</v>
      </c>
      <c r="J793" s="226" t="s">
        <v>127</v>
      </c>
      <c r="K793" s="226"/>
      <c r="L793" s="226"/>
      <c r="M793" s="1233">
        <f>'Nom. Sic. Sem. 1'!$W$38</f>
        <v>0</v>
      </c>
      <c r="N793" s="1234"/>
    </row>
    <row r="794" spans="1:14">
      <c r="A794" s="235" t="e">
        <f>'Nom. Sic. Sem. 1'!#REF!</f>
        <v>#REF!</v>
      </c>
      <c r="B794" s="1230" t="str">
        <f>'Nom. Sic. Sem. 1'!$O$4</f>
        <v>PR / RM /F</v>
      </c>
      <c r="C794" s="1230"/>
      <c r="D794" s="1230"/>
      <c r="E794" s="1233" t="e">
        <f>'Nom. Sic. Sem. 1'!#REF!</f>
        <v>#REF!</v>
      </c>
      <c r="F794" s="1234"/>
      <c r="G794" s="234"/>
      <c r="H794" s="228"/>
      <c r="I794" s="235">
        <f>'Nom. Sic. Sem. 1'!$AB$38</f>
        <v>0</v>
      </c>
      <c r="J794" s="226" t="s">
        <v>128</v>
      </c>
      <c r="K794" s="226"/>
      <c r="L794" s="226"/>
      <c r="M794" s="1233">
        <f>'Nom. Sic. Sem. 1'!$AC$38</f>
        <v>0</v>
      </c>
      <c r="N794" s="1234"/>
    </row>
    <row r="795" spans="1:14">
      <c r="A795" s="220"/>
      <c r="B795" s="1235" t="s">
        <v>10</v>
      </c>
      <c r="C795" s="1235"/>
      <c r="D795" s="226"/>
      <c r="E795" s="1238" t="e">
        <f>SUM(E786:F794)</f>
        <v>#REF!</v>
      </c>
      <c r="F795" s="1239"/>
      <c r="G795" s="234"/>
      <c r="H795" s="228"/>
      <c r="I795" s="235">
        <f>'Nom. Sic. Sem. 1'!$O$38</f>
        <v>0</v>
      </c>
      <c r="J795" s="1230" t="str">
        <f>'Nom. Sic. Sem. 1'!$O$4</f>
        <v>PR / RM /F</v>
      </c>
      <c r="K795" s="1230"/>
      <c r="L795" s="1230"/>
      <c r="M795" s="1233">
        <f>'Nom. Sic. Sem. 1'!$P$38</f>
        <v>0</v>
      </c>
      <c r="N795" s="1234"/>
    </row>
    <row r="796" spans="1:14">
      <c r="A796" s="1240" t="s">
        <v>105</v>
      </c>
      <c r="B796" s="1224"/>
      <c r="C796" s="1224"/>
      <c r="D796" s="1224"/>
      <c r="E796" s="1224"/>
      <c r="F796" s="1225"/>
      <c r="G796" s="219"/>
      <c r="H796" s="228"/>
      <c r="I796" s="220"/>
      <c r="J796" s="1235" t="s">
        <v>10</v>
      </c>
      <c r="K796" s="1235"/>
      <c r="L796" s="226"/>
      <c r="M796" s="1238">
        <f>SUM(M787:N795)</f>
        <v>0</v>
      </c>
      <c r="N796" s="1239"/>
    </row>
    <row r="797" spans="1:14">
      <c r="A797" s="1229" t="s">
        <v>129</v>
      </c>
      <c r="B797" s="1230"/>
      <c r="C797" s="1230"/>
      <c r="D797" s="237" t="e">
        <f>'Nom. Sic. Sem. 1'!#REF!</f>
        <v>#REF!</v>
      </c>
      <c r="E797" s="226"/>
      <c r="F797" s="230"/>
      <c r="G797" s="219"/>
      <c r="H797" s="228"/>
      <c r="I797" s="1240" t="s">
        <v>105</v>
      </c>
      <c r="J797" s="1224"/>
      <c r="K797" s="1224"/>
      <c r="L797" s="1224"/>
      <c r="M797" s="1224"/>
      <c r="N797" s="1225"/>
    </row>
    <row r="798" spans="1:14">
      <c r="A798" s="1229" t="s">
        <v>130</v>
      </c>
      <c r="B798" s="1230"/>
      <c r="C798" s="1230"/>
      <c r="D798" s="237" t="e">
        <f>'Nom. Sic. Sem. 1'!#REF!</f>
        <v>#REF!</v>
      </c>
      <c r="E798" s="237"/>
      <c r="F798" s="230"/>
      <c r="G798" s="231"/>
      <c r="H798" s="228"/>
      <c r="I798" s="1229" t="s">
        <v>129</v>
      </c>
      <c r="J798" s="1230"/>
      <c r="K798" s="1230"/>
      <c r="L798" s="237">
        <f>'Nom. Sic. Sem. 1'!$AG$38</f>
        <v>0</v>
      </c>
      <c r="M798" s="226"/>
      <c r="N798" s="230"/>
    </row>
    <row r="799" spans="1:14">
      <c r="A799" s="221" t="s">
        <v>131</v>
      </c>
      <c r="B799" s="222"/>
      <c r="C799" s="222"/>
      <c r="D799" s="237" t="e">
        <f>'Nom. Sic. Sem. 1'!#REF!</f>
        <v>#REF!</v>
      </c>
      <c r="E799" s="226"/>
      <c r="F799" s="230"/>
      <c r="G799" s="231"/>
      <c r="H799" s="228"/>
      <c r="I799" s="1229" t="s">
        <v>130</v>
      </c>
      <c r="J799" s="1230"/>
      <c r="K799" s="1230"/>
      <c r="L799" s="237">
        <f>'Nom. Sic. Sem. 1'!$AE$38</f>
        <v>0</v>
      </c>
      <c r="M799" s="237"/>
      <c r="N799" s="230"/>
    </row>
    <row r="800" spans="1:14">
      <c r="A800" s="1229" t="s">
        <v>132</v>
      </c>
      <c r="B800" s="1230"/>
      <c r="C800" s="1230"/>
      <c r="D800" s="237" t="e">
        <f>'Nom. Sic. Sem. 1'!#REF!</f>
        <v>#REF!</v>
      </c>
      <c r="E800" s="226"/>
      <c r="F800" s="230"/>
      <c r="G800" s="231"/>
      <c r="H800" s="228"/>
      <c r="I800" s="221" t="s">
        <v>131</v>
      </c>
      <c r="J800" s="222"/>
      <c r="K800" s="222"/>
      <c r="L800" s="237">
        <f>'Nom. Sic. Sem. 1'!$AF$38</f>
        <v>0</v>
      </c>
      <c r="M800" s="226"/>
      <c r="N800" s="230"/>
    </row>
    <row r="801" spans="1:14">
      <c r="A801" s="1229" t="s">
        <v>133</v>
      </c>
      <c r="B801" s="1230"/>
      <c r="C801" s="1230"/>
      <c r="D801" s="237" t="e">
        <f>'Nom. Sic. Sem. 1'!#REF!</f>
        <v>#REF!</v>
      </c>
      <c r="E801" s="226"/>
      <c r="F801" s="230"/>
      <c r="G801" s="231"/>
      <c r="H801" s="228"/>
      <c r="I801" s="1229" t="s">
        <v>132</v>
      </c>
      <c r="J801" s="1230"/>
      <c r="K801" s="1230"/>
      <c r="L801" s="237">
        <f>'Nom. Sic. Sem. 1'!$AH$38</f>
        <v>0</v>
      </c>
      <c r="M801" s="226"/>
      <c r="N801" s="230"/>
    </row>
    <row r="802" spans="1:14" ht="13.5" thickBot="1">
      <c r="A802" s="1241" t="s">
        <v>134</v>
      </c>
      <c r="B802" s="1224"/>
      <c r="C802" s="1224"/>
      <c r="D802" s="226"/>
      <c r="E802" s="1242" t="e">
        <f>SUM(D797:D801)</f>
        <v>#REF!</v>
      </c>
      <c r="F802" s="1225"/>
      <c r="G802" s="231"/>
      <c r="H802" s="228"/>
      <c r="I802" s="1229" t="s">
        <v>133</v>
      </c>
      <c r="J802" s="1230"/>
      <c r="K802" s="1230"/>
      <c r="L802" s="237">
        <f>'Nom. Sic. Sem. 1'!$AI$38</f>
        <v>0</v>
      </c>
      <c r="M802" s="226"/>
      <c r="N802" s="230"/>
    </row>
    <row r="803" spans="1:14" ht="13.5" thickBot="1">
      <c r="A803" s="220"/>
      <c r="B803" s="1224" t="s">
        <v>104</v>
      </c>
      <c r="C803" s="1224"/>
      <c r="D803" s="1224"/>
      <c r="E803" s="1243" t="e">
        <f>(E795-E802)</f>
        <v>#REF!</v>
      </c>
      <c r="F803" s="1244"/>
      <c r="G803" s="219"/>
      <c r="H803" s="228"/>
      <c r="I803" s="1241" t="s">
        <v>134</v>
      </c>
      <c r="J803" s="1224"/>
      <c r="K803" s="1224"/>
      <c r="L803" s="226"/>
      <c r="M803" s="1242">
        <f>SUM(L798:L802)</f>
        <v>0</v>
      </c>
      <c r="N803" s="1225"/>
    </row>
    <row r="804" spans="1:14" ht="13.5" thickBot="1">
      <c r="A804" s="220"/>
      <c r="B804" s="226"/>
      <c r="C804" s="226"/>
      <c r="D804" s="226"/>
      <c r="E804" s="226"/>
      <c r="F804" s="230"/>
      <c r="G804" s="219"/>
      <c r="H804" s="228"/>
      <c r="I804" s="220"/>
      <c r="J804" s="1224" t="s">
        <v>104</v>
      </c>
      <c r="K804" s="1224"/>
      <c r="L804" s="1224"/>
      <c r="M804" s="1243">
        <f>(M796-M803)</f>
        <v>0</v>
      </c>
      <c r="N804" s="1244"/>
    </row>
    <row r="805" spans="1:14">
      <c r="A805" s="220"/>
      <c r="B805" s="226"/>
      <c r="C805" s="226"/>
      <c r="D805" s="226"/>
      <c r="E805" s="226"/>
      <c r="F805" s="230"/>
      <c r="G805" s="231"/>
      <c r="H805" s="228"/>
      <c r="I805" s="220"/>
      <c r="J805" s="226"/>
      <c r="K805" s="226"/>
      <c r="L805" s="226"/>
      <c r="M805" s="226"/>
      <c r="N805" s="230"/>
    </row>
    <row r="806" spans="1:14">
      <c r="A806" s="1236"/>
      <c r="B806" s="1237"/>
      <c r="C806" s="1237"/>
      <c r="D806" s="226" t="s">
        <v>135</v>
      </c>
      <c r="E806" s="226"/>
      <c r="F806" s="230"/>
      <c r="G806" s="231"/>
      <c r="H806" s="228"/>
      <c r="I806" s="220"/>
      <c r="J806" s="226"/>
      <c r="K806" s="226"/>
      <c r="L806" s="226"/>
      <c r="M806" s="226"/>
      <c r="N806" s="230"/>
    </row>
    <row r="807" spans="1:14">
      <c r="A807" s="1222" t="s">
        <v>136</v>
      </c>
      <c r="B807" s="1223"/>
      <c r="C807" s="1223"/>
      <c r="D807" s="1224" t="s">
        <v>137</v>
      </c>
      <c r="E807" s="1224"/>
      <c r="F807" s="1225"/>
      <c r="G807" s="231"/>
      <c r="H807" s="228"/>
      <c r="I807" s="1236"/>
      <c r="J807" s="1237"/>
      <c r="K807" s="1237"/>
      <c r="L807" s="226" t="s">
        <v>135</v>
      </c>
      <c r="M807" s="226"/>
      <c r="N807" s="230"/>
    </row>
    <row r="808" spans="1:14" ht="13.5" thickBot="1">
      <c r="A808" s="239"/>
      <c r="B808" s="240"/>
      <c r="C808" s="240"/>
      <c r="D808" s="240"/>
      <c r="E808" s="240"/>
      <c r="F808" s="241"/>
      <c r="G808" s="219"/>
      <c r="H808" s="228"/>
      <c r="I808" s="1222" t="s">
        <v>136</v>
      </c>
      <c r="J808" s="1223"/>
      <c r="K808" s="1223"/>
      <c r="L808" s="1224" t="s">
        <v>137</v>
      </c>
      <c r="M808" s="1224"/>
      <c r="N808" s="1225"/>
    </row>
    <row r="809" spans="1:14" ht="13.5" thickBot="1">
      <c r="A809" s="239"/>
      <c r="B809" s="240"/>
      <c r="C809" s="240"/>
      <c r="D809" s="240"/>
      <c r="E809" s="240"/>
      <c r="F809" s="241"/>
      <c r="G809" s="231"/>
      <c r="H809" s="228"/>
      <c r="I809" s="239"/>
      <c r="J809" s="240"/>
      <c r="K809" s="240"/>
      <c r="L809" s="240"/>
      <c r="M809" s="240"/>
      <c r="N809" s="241"/>
    </row>
    <row r="810" spans="1:14" ht="13.5" thickBot="1">
      <c r="A810" s="228"/>
      <c r="B810" s="228"/>
      <c r="C810" s="228"/>
      <c r="D810" s="228"/>
      <c r="E810" s="228"/>
      <c r="F810" s="228"/>
      <c r="G810" s="228"/>
      <c r="H810" s="228"/>
      <c r="I810" s="228"/>
      <c r="J810" s="228"/>
      <c r="K810" s="228"/>
      <c r="L810" s="228"/>
      <c r="M810" s="228"/>
      <c r="N810" s="228"/>
    </row>
    <row r="811" spans="1:14" ht="13.5" thickBot="1">
      <c r="A811" s="1226" t="s">
        <v>138</v>
      </c>
      <c r="B811" s="1227"/>
      <c r="C811" s="1227"/>
      <c r="D811" s="1227"/>
      <c r="E811" s="1227"/>
      <c r="F811" s="1228"/>
      <c r="G811" s="228"/>
      <c r="H811" s="228"/>
      <c r="I811" s="228"/>
      <c r="J811" s="228"/>
      <c r="K811" s="228"/>
      <c r="L811" s="228"/>
      <c r="M811" s="228"/>
      <c r="N811" s="228"/>
    </row>
    <row r="812" spans="1:14">
      <c r="A812" s="220"/>
      <c r="B812" s="226"/>
      <c r="C812" s="226"/>
      <c r="D812" s="229"/>
      <c r="E812" s="226"/>
      <c r="F812" s="230"/>
      <c r="G812" s="219"/>
      <c r="H812" s="228"/>
      <c r="I812" s="1226" t="s">
        <v>138</v>
      </c>
      <c r="J812" s="1227"/>
      <c r="K812" s="1227"/>
      <c r="L812" s="1227"/>
      <c r="M812" s="1227"/>
      <c r="N812" s="1228"/>
    </row>
    <row r="813" spans="1:14">
      <c r="A813" s="220" t="s">
        <v>120</v>
      </c>
      <c r="B813" s="232">
        <f>'Nom. Sic. Sem. 1'!$C$4</f>
        <v>43528</v>
      </c>
      <c r="C813" s="226" t="s">
        <v>16</v>
      </c>
      <c r="D813" s="232">
        <f>'Nom. Sic. Sem. 1'!$G$4</f>
        <v>43534</v>
      </c>
      <c r="E813" s="226" t="s">
        <v>121</v>
      </c>
      <c r="F813" s="230">
        <f>'Nom. Sic. Sem. 4'!$J$4</f>
        <v>2019</v>
      </c>
      <c r="G813" s="231"/>
      <c r="H813" s="228"/>
      <c r="I813" s="220"/>
      <c r="J813" s="226"/>
      <c r="K813" s="226"/>
      <c r="L813" s="229"/>
      <c r="M813" s="226"/>
      <c r="N813" s="230"/>
    </row>
    <row r="814" spans="1:14">
      <c r="A814" s="1229" t="s">
        <v>122</v>
      </c>
      <c r="B814" s="1230"/>
      <c r="C814" s="1231" t="str">
        <f>'Nom. Sic. Sem. 1'!$B$58</f>
        <v>Luis Miguel Gonzalez</v>
      </c>
      <c r="D814" s="1231"/>
      <c r="E814" s="1231"/>
      <c r="F814" s="1232"/>
      <c r="G814" s="231"/>
      <c r="H814" s="228"/>
      <c r="I814" s="220" t="s">
        <v>120</v>
      </c>
      <c r="J814" s="232">
        <f>'Nom. Sic. Sem. 1'!$C$4</f>
        <v>43528</v>
      </c>
      <c r="K814" s="226" t="s">
        <v>16</v>
      </c>
      <c r="L814" s="232">
        <f>'Nom. Sic. Sem. 1'!$G$4</f>
        <v>43534</v>
      </c>
      <c r="M814" s="226" t="s">
        <v>121</v>
      </c>
      <c r="N814" s="230">
        <f>'Nom. Sic. Sem. 4'!$J$4</f>
        <v>2019</v>
      </c>
    </row>
    <row r="815" spans="1:14">
      <c r="A815" s="221"/>
      <c r="B815" s="222"/>
      <c r="C815" s="227"/>
      <c r="D815" s="227"/>
      <c r="E815" s="227"/>
      <c r="F815" s="233"/>
      <c r="G815" s="223"/>
      <c r="H815" s="228"/>
      <c r="I815" s="1229" t="s">
        <v>122</v>
      </c>
      <c r="J815" s="1230"/>
      <c r="K815" s="1231" t="e">
        <f>'Nom. Sic. Sem. 1'!#REF!</f>
        <v>#REF!</v>
      </c>
      <c r="L815" s="1231"/>
      <c r="M815" s="1231"/>
      <c r="N815" s="1232"/>
    </row>
    <row r="816" spans="1:14">
      <c r="A816" s="224">
        <f>'Nom. Sic. Sem. 1'!$L$58</f>
        <v>5</v>
      </c>
      <c r="B816" s="226" t="s">
        <v>123</v>
      </c>
      <c r="C816" s="226"/>
      <c r="D816" s="226"/>
      <c r="E816" s="1233">
        <f>'Nom. Sic. Sem. 1'!$M$58</f>
        <v>3000</v>
      </c>
      <c r="F816" s="1234"/>
      <c r="G816" s="223"/>
      <c r="H816" s="228"/>
      <c r="I816" s="221"/>
      <c r="J816" s="222"/>
      <c r="K816" s="227"/>
      <c r="L816" s="227"/>
      <c r="M816" s="227"/>
      <c r="N816" s="233"/>
    </row>
    <row r="817" spans="1:14">
      <c r="A817" s="224"/>
      <c r="B817" s="226"/>
      <c r="C817" s="226"/>
      <c r="D817" s="226"/>
      <c r="E817" s="1233">
        <v>0</v>
      </c>
      <c r="F817" s="1234"/>
      <c r="G817" s="234"/>
      <c r="H817" s="228"/>
      <c r="I817" s="224" t="e">
        <f>'Nom. Sic. Sem. 1'!#REF!</f>
        <v>#REF!</v>
      </c>
      <c r="J817" s="226" t="s">
        <v>123</v>
      </c>
      <c r="K817" s="226"/>
      <c r="L817" s="226"/>
      <c r="M817" s="1233" t="e">
        <f>'Nom. Sic. Sem. 1'!#REF!</f>
        <v>#REF!</v>
      </c>
      <c r="N817" s="1234"/>
    </row>
    <row r="818" spans="1:14">
      <c r="A818" s="224"/>
      <c r="B818" s="226" t="s">
        <v>124</v>
      </c>
      <c r="C818" s="226"/>
      <c r="D818" s="226"/>
      <c r="E818" s="1233">
        <f>'Nom. Sic. Sem. 1'!$N$58</f>
        <v>0</v>
      </c>
      <c r="F818" s="1234"/>
      <c r="G818" s="234"/>
      <c r="H818" s="228"/>
      <c r="I818" s="224"/>
      <c r="J818" s="226"/>
      <c r="K818" s="226"/>
      <c r="L818" s="226"/>
      <c r="M818" s="1233">
        <v>0</v>
      </c>
      <c r="N818" s="1234"/>
    </row>
    <row r="819" spans="1:14">
      <c r="A819" s="235">
        <v>0</v>
      </c>
      <c r="B819" s="226" t="s">
        <v>125</v>
      </c>
      <c r="C819" s="226"/>
      <c r="D819" s="226"/>
      <c r="E819" s="1233">
        <v>0</v>
      </c>
      <c r="F819" s="1234"/>
      <c r="G819" s="234"/>
      <c r="H819" s="228"/>
      <c r="I819" s="224"/>
      <c r="J819" s="226" t="s">
        <v>124</v>
      </c>
      <c r="K819" s="226"/>
      <c r="L819" s="226"/>
      <c r="M819" s="1233" t="e">
        <f>'Nom. Sic. Sem. 1'!#REF!</f>
        <v>#REF!</v>
      </c>
      <c r="N819" s="1234"/>
    </row>
    <row r="820" spans="1:14">
      <c r="A820" s="235">
        <v>0</v>
      </c>
      <c r="B820" s="226" t="s">
        <v>126</v>
      </c>
      <c r="C820" s="226"/>
      <c r="D820" s="226"/>
      <c r="E820" s="1233">
        <v>0</v>
      </c>
      <c r="F820" s="1234"/>
      <c r="G820" s="234"/>
      <c r="H820" s="228"/>
      <c r="I820" s="235">
        <v>0</v>
      </c>
      <c r="J820" s="226" t="s">
        <v>125</v>
      </c>
      <c r="K820" s="226"/>
      <c r="L820" s="226"/>
      <c r="M820" s="1233">
        <v>0</v>
      </c>
      <c r="N820" s="1234"/>
    </row>
    <row r="821" spans="1:14">
      <c r="A821" s="235">
        <f>'Nom. Sic. Sem. 1'!V58</f>
        <v>2</v>
      </c>
      <c r="B821" s="226" t="s">
        <v>261</v>
      </c>
      <c r="C821" s="226"/>
      <c r="D821" s="226"/>
      <c r="E821" s="1238">
        <f>'Nom. Sic. Sem. 1'!W58</f>
        <v>1800</v>
      </c>
      <c r="F821" s="1246"/>
      <c r="G821" s="234"/>
      <c r="H821" s="228"/>
      <c r="I821" s="235" t="e">
        <f>'Nom. Sic. Sem. 1'!#REF!</f>
        <v>#REF!</v>
      </c>
      <c r="J821" s="226" t="s">
        <v>261</v>
      </c>
      <c r="K821" s="226"/>
      <c r="L821" s="226"/>
      <c r="M821" s="1238" t="e">
        <f>'Nom. Sic. Sem. 1'!#REF!</f>
        <v>#REF!</v>
      </c>
      <c r="N821" s="1246"/>
    </row>
    <row r="822" spans="1:14">
      <c r="A822" s="236">
        <f>'Nom. Sic. Sem. 1'!X58</f>
        <v>1</v>
      </c>
      <c r="B822" s="226" t="s">
        <v>262</v>
      </c>
      <c r="C822" s="226"/>
      <c r="D822" s="226"/>
      <c r="E822" s="1233">
        <f>'Nom. Sic. Sem. 1'!Y58</f>
        <v>1050</v>
      </c>
      <c r="F822" s="1234"/>
      <c r="G822" s="234"/>
      <c r="H822" s="228"/>
      <c r="I822" s="236" t="e">
        <f>'Nom. Sic. Sem. 1'!#REF!</f>
        <v>#REF!</v>
      </c>
      <c r="J822" s="226" t="s">
        <v>262</v>
      </c>
      <c r="K822" s="226"/>
      <c r="L822" s="226"/>
      <c r="M822" s="1233" t="e">
        <f>'Nom. Sic. Sem. 1'!#REF!</f>
        <v>#REF!</v>
      </c>
      <c r="N822" s="1234"/>
    </row>
    <row r="823" spans="1:14">
      <c r="A823" s="235">
        <f>'Nom. Sic. Sem. 1'!$AB$58</f>
        <v>2</v>
      </c>
      <c r="B823" s="226" t="s">
        <v>128</v>
      </c>
      <c r="C823" s="226"/>
      <c r="D823" s="226"/>
      <c r="E823" s="1233">
        <f>'Nom. Sic. Sem. 1'!$AC$58</f>
        <v>6756</v>
      </c>
      <c r="F823" s="1234"/>
      <c r="G823" s="234"/>
      <c r="H823" s="228"/>
      <c r="I823" s="236" t="e">
        <f>'Nom. Sic. Sem. 1'!#REF!</f>
        <v>#REF!</v>
      </c>
      <c r="J823" s="226" t="s">
        <v>127</v>
      </c>
      <c r="K823" s="226"/>
      <c r="L823" s="226"/>
      <c r="M823" s="1233" t="e">
        <f>'Nom. Sic. Sem. 1'!#REF!</f>
        <v>#REF!</v>
      </c>
      <c r="N823" s="1234"/>
    </row>
    <row r="824" spans="1:14">
      <c r="A824" s="235">
        <f>'Nom. Sic. Sem. 1'!$O$58</f>
        <v>0</v>
      </c>
      <c r="B824" s="1230" t="str">
        <f>'Nom. Sic. Sem. 1'!$O$4</f>
        <v>PR / RM /F</v>
      </c>
      <c r="C824" s="1230"/>
      <c r="D824" s="1230"/>
      <c r="E824" s="1233">
        <f>'Nom. Sic. Sem. 1'!$P$58</f>
        <v>0</v>
      </c>
      <c r="F824" s="1234"/>
      <c r="G824" s="234"/>
      <c r="H824" s="228"/>
      <c r="I824" s="235" t="e">
        <f>'Nom. Sic. Sem. 1'!#REF!</f>
        <v>#REF!</v>
      </c>
      <c r="J824" s="226" t="s">
        <v>128</v>
      </c>
      <c r="K824" s="226"/>
      <c r="L824" s="226"/>
      <c r="M824" s="1233" t="e">
        <f>'Nom. Sic. Sem. 1'!#REF!</f>
        <v>#REF!</v>
      </c>
      <c r="N824" s="1234"/>
    </row>
    <row r="825" spans="1:14">
      <c r="A825" s="220"/>
      <c r="B825" s="1235" t="s">
        <v>10</v>
      </c>
      <c r="C825" s="1235"/>
      <c r="D825" s="226"/>
      <c r="E825" s="1238">
        <f>SUM(E816:F824)</f>
        <v>12606</v>
      </c>
      <c r="F825" s="1239"/>
      <c r="G825" s="234"/>
      <c r="H825" s="228"/>
      <c r="I825" s="235" t="e">
        <f>'Nom. Sic. Sem. 1'!#REF!</f>
        <v>#REF!</v>
      </c>
      <c r="J825" s="1230" t="str">
        <f>'Nom. Sic. Sem. 1'!$O$4</f>
        <v>PR / RM /F</v>
      </c>
      <c r="K825" s="1230"/>
      <c r="L825" s="1230"/>
      <c r="M825" s="1233" t="e">
        <f>'Nom. Sic. Sem. 1'!#REF!</f>
        <v>#REF!</v>
      </c>
      <c r="N825" s="1234"/>
    </row>
    <row r="826" spans="1:14">
      <c r="A826" s="1240" t="s">
        <v>105</v>
      </c>
      <c r="B826" s="1224"/>
      <c r="C826" s="1224"/>
      <c r="D826" s="1224"/>
      <c r="E826" s="1224"/>
      <c r="F826" s="1225"/>
      <c r="G826" s="219"/>
      <c r="H826" s="228"/>
      <c r="I826" s="220"/>
      <c r="J826" s="1235" t="s">
        <v>10</v>
      </c>
      <c r="K826" s="1235"/>
      <c r="L826" s="226"/>
      <c r="M826" s="1238" t="e">
        <f>SUM(M817:N825)</f>
        <v>#REF!</v>
      </c>
      <c r="N826" s="1239"/>
    </row>
    <row r="827" spans="1:14">
      <c r="A827" s="1229" t="s">
        <v>129</v>
      </c>
      <c r="B827" s="1230"/>
      <c r="C827" s="1230"/>
      <c r="D827" s="237">
        <f>'Nom. Sic. Sem. 1'!$AG$58</f>
        <v>0</v>
      </c>
      <c r="E827" s="226"/>
      <c r="F827" s="230"/>
      <c r="G827" s="219"/>
      <c r="H827" s="228"/>
      <c r="I827" s="1240" t="s">
        <v>105</v>
      </c>
      <c r="J827" s="1224"/>
      <c r="K827" s="1224"/>
      <c r="L827" s="1224"/>
      <c r="M827" s="1224"/>
      <c r="N827" s="1225"/>
    </row>
    <row r="828" spans="1:14">
      <c r="A828" s="1229" t="s">
        <v>130</v>
      </c>
      <c r="B828" s="1230"/>
      <c r="C828" s="1230"/>
      <c r="D828" s="237">
        <f>'Nom. Sic. Sem. 1'!$AE$58</f>
        <v>189</v>
      </c>
      <c r="E828" s="237"/>
      <c r="F828" s="230"/>
      <c r="G828" s="231"/>
      <c r="H828" s="228"/>
      <c r="I828" s="1229" t="s">
        <v>129</v>
      </c>
      <c r="J828" s="1230"/>
      <c r="K828" s="1230"/>
      <c r="L828" s="237" t="e">
        <f>'Nom. Sic. Sem. 1'!#REF!</f>
        <v>#REF!</v>
      </c>
      <c r="M828" s="226"/>
      <c r="N828" s="230"/>
    </row>
    <row r="829" spans="1:14">
      <c r="A829" s="221" t="s">
        <v>131</v>
      </c>
      <c r="B829" s="222"/>
      <c r="C829" s="222"/>
      <c r="D829" s="237">
        <f>'Nom. Sic. Sem. 1'!$AF$58</f>
        <v>236.46</v>
      </c>
      <c r="E829" s="226"/>
      <c r="F829" s="230"/>
      <c r="G829" s="231"/>
      <c r="H829" s="228"/>
      <c r="I829" s="1229" t="s">
        <v>130</v>
      </c>
      <c r="J829" s="1230"/>
      <c r="K829" s="1230"/>
      <c r="L829" s="237" t="e">
        <f>'Nom. Sic. Sem. 1'!#REF!</f>
        <v>#REF!</v>
      </c>
      <c r="M829" s="237"/>
      <c r="N829" s="230"/>
    </row>
    <row r="830" spans="1:14">
      <c r="A830" s="1229" t="s">
        <v>132</v>
      </c>
      <c r="B830" s="1230"/>
      <c r="C830" s="1230"/>
      <c r="D830" s="237">
        <f>'Nom. Sic. Sem. 1'!$AH$58</f>
        <v>0</v>
      </c>
      <c r="E830" s="226"/>
      <c r="F830" s="230"/>
      <c r="G830" s="231"/>
      <c r="H830" s="228"/>
      <c r="I830" s="221" t="s">
        <v>131</v>
      </c>
      <c r="J830" s="222"/>
      <c r="K830" s="222"/>
      <c r="L830" s="237" t="e">
        <f>'Nom. Sic. Sem. 1'!#REF!</f>
        <v>#REF!</v>
      </c>
      <c r="M830" s="226"/>
      <c r="N830" s="230"/>
    </row>
    <row r="831" spans="1:14">
      <c r="A831" s="1229" t="s">
        <v>133</v>
      </c>
      <c r="B831" s="1230"/>
      <c r="C831" s="1230"/>
      <c r="D831" s="237">
        <f>'Nom. Sic. Sem. 1'!$AI$58</f>
        <v>0</v>
      </c>
      <c r="E831" s="226"/>
      <c r="F831" s="230"/>
      <c r="G831" s="231"/>
      <c r="H831" s="228"/>
      <c r="I831" s="1229" t="s">
        <v>132</v>
      </c>
      <c r="J831" s="1230"/>
      <c r="K831" s="1230"/>
      <c r="L831" s="237" t="e">
        <f>'Nom. Sic. Sem. 1'!#REF!</f>
        <v>#REF!</v>
      </c>
      <c r="M831" s="226"/>
      <c r="N831" s="230"/>
    </row>
    <row r="832" spans="1:14" ht="13.5" thickBot="1">
      <c r="A832" s="1241" t="s">
        <v>134</v>
      </c>
      <c r="B832" s="1224"/>
      <c r="C832" s="1224"/>
      <c r="D832" s="226"/>
      <c r="E832" s="1242">
        <f>SUM(D827:D831)</f>
        <v>425.46000000000004</v>
      </c>
      <c r="F832" s="1225"/>
      <c r="G832" s="231"/>
      <c r="H832" s="228"/>
      <c r="I832" s="1229" t="s">
        <v>133</v>
      </c>
      <c r="J832" s="1230"/>
      <c r="K832" s="1230"/>
      <c r="L832" s="237" t="e">
        <f>'Nom. Sic. Sem. 1'!#REF!</f>
        <v>#REF!</v>
      </c>
      <c r="M832" s="226"/>
      <c r="N832" s="230"/>
    </row>
    <row r="833" spans="1:14" ht="13.5" thickBot="1">
      <c r="A833" s="220"/>
      <c r="B833" s="1224" t="s">
        <v>104</v>
      </c>
      <c r="C833" s="1224"/>
      <c r="D833" s="1224"/>
      <c r="E833" s="1243">
        <f>(E825-E832)</f>
        <v>12180.54</v>
      </c>
      <c r="F833" s="1244"/>
      <c r="G833" s="219"/>
      <c r="H833" s="228"/>
      <c r="I833" s="1241" t="s">
        <v>134</v>
      </c>
      <c r="J833" s="1224"/>
      <c r="K833" s="1224"/>
      <c r="L833" s="226"/>
      <c r="M833" s="1242" t="e">
        <f>SUM(L828:L832)</f>
        <v>#REF!</v>
      </c>
      <c r="N833" s="1225"/>
    </row>
    <row r="834" spans="1:14" ht="13.5" thickBot="1">
      <c r="A834" s="220"/>
      <c r="B834" s="226"/>
      <c r="C834" s="226"/>
      <c r="D834" s="226"/>
      <c r="E834" s="226"/>
      <c r="F834" s="230"/>
      <c r="G834" s="219"/>
      <c r="H834" s="228"/>
      <c r="I834" s="220"/>
      <c r="J834" s="1224" t="s">
        <v>104</v>
      </c>
      <c r="K834" s="1224"/>
      <c r="L834" s="1224"/>
      <c r="M834" s="1243" t="e">
        <f>(M826-M833)</f>
        <v>#REF!</v>
      </c>
      <c r="N834" s="1244"/>
    </row>
    <row r="835" spans="1:14">
      <c r="A835" s="220"/>
      <c r="B835" s="226"/>
      <c r="C835" s="226"/>
      <c r="D835" s="226"/>
      <c r="E835" s="226"/>
      <c r="F835" s="230"/>
      <c r="G835" s="231"/>
      <c r="H835" s="228"/>
      <c r="I835" s="220"/>
      <c r="J835" s="226"/>
      <c r="K835" s="226"/>
      <c r="L835" s="226"/>
      <c r="M835" s="226"/>
      <c r="N835" s="230"/>
    </row>
    <row r="836" spans="1:14">
      <c r="A836" s="1236"/>
      <c r="B836" s="1237"/>
      <c r="C836" s="1237"/>
      <c r="D836" s="226" t="s">
        <v>135</v>
      </c>
      <c r="E836" s="226"/>
      <c r="F836" s="230"/>
      <c r="G836" s="231"/>
      <c r="H836" s="228"/>
      <c r="I836" s="220"/>
      <c r="J836" s="226"/>
      <c r="K836" s="226"/>
      <c r="L836" s="226"/>
      <c r="M836" s="226"/>
      <c r="N836" s="230"/>
    </row>
    <row r="837" spans="1:14">
      <c r="A837" s="1222" t="s">
        <v>136</v>
      </c>
      <c r="B837" s="1223"/>
      <c r="C837" s="1223"/>
      <c r="D837" s="1224" t="s">
        <v>137</v>
      </c>
      <c r="E837" s="1224"/>
      <c r="F837" s="1225"/>
      <c r="G837" s="231"/>
      <c r="H837" s="228"/>
      <c r="I837" s="1236"/>
      <c r="J837" s="1237"/>
      <c r="K837" s="1237"/>
      <c r="L837" s="226" t="s">
        <v>135</v>
      </c>
      <c r="M837" s="226"/>
      <c r="N837" s="230"/>
    </row>
    <row r="838" spans="1:14" ht="13.5" thickBot="1">
      <c r="A838" s="239"/>
      <c r="B838" s="240"/>
      <c r="C838" s="240"/>
      <c r="D838" s="240"/>
      <c r="E838" s="240"/>
      <c r="F838" s="241"/>
      <c r="G838" s="219"/>
      <c r="H838" s="228"/>
      <c r="I838" s="1222" t="s">
        <v>136</v>
      </c>
      <c r="J838" s="1223"/>
      <c r="K838" s="1223"/>
      <c r="L838" s="1224" t="s">
        <v>137</v>
      </c>
      <c r="M838" s="1224"/>
      <c r="N838" s="1225"/>
    </row>
    <row r="839" spans="1:14" ht="13.5" thickBot="1">
      <c r="A839" s="239"/>
      <c r="B839" s="240"/>
      <c r="C839" s="240"/>
      <c r="D839" s="240"/>
      <c r="E839" s="240"/>
      <c r="F839" s="241"/>
      <c r="G839" s="231"/>
      <c r="H839" s="228"/>
      <c r="I839" s="239"/>
      <c r="J839" s="240"/>
      <c r="K839" s="240"/>
      <c r="L839" s="240"/>
      <c r="M839" s="240"/>
      <c r="N839" s="241"/>
    </row>
    <row r="840" spans="1:14" ht="13.5" thickBot="1">
      <c r="A840" s="228"/>
      <c r="B840" s="228"/>
      <c r="C840" s="228"/>
      <c r="D840" s="228"/>
      <c r="E840" s="228"/>
      <c r="F840" s="228"/>
      <c r="G840" s="228"/>
      <c r="H840" s="228"/>
      <c r="I840" s="228"/>
      <c r="J840" s="228"/>
      <c r="K840" s="228"/>
      <c r="L840" s="228"/>
      <c r="M840" s="228"/>
      <c r="N840" s="228"/>
    </row>
    <row r="841" spans="1:14">
      <c r="A841" s="1226" t="s">
        <v>138</v>
      </c>
      <c r="B841" s="1227"/>
      <c r="C841" s="1227"/>
      <c r="D841" s="1227"/>
      <c r="E841" s="1227"/>
      <c r="F841" s="1228"/>
      <c r="G841" s="228"/>
      <c r="H841" s="228"/>
      <c r="I841" s="1226" t="s">
        <v>138</v>
      </c>
      <c r="J841" s="1227"/>
      <c r="K841" s="1227"/>
      <c r="L841" s="1227"/>
      <c r="M841" s="1227"/>
      <c r="N841" s="1228"/>
    </row>
    <row r="842" spans="1:14">
      <c r="A842" s="220"/>
      <c r="B842" s="226"/>
      <c r="C842" s="226"/>
      <c r="D842" s="229"/>
      <c r="E842" s="226"/>
      <c r="F842" s="230"/>
      <c r="G842" s="228"/>
      <c r="H842" s="228"/>
      <c r="I842" s="220"/>
      <c r="J842" s="226"/>
      <c r="K842" s="226"/>
      <c r="L842" s="229"/>
      <c r="M842" s="226"/>
      <c r="N842" s="230"/>
    </row>
    <row r="843" spans="1:14">
      <c r="A843" s="220" t="s">
        <v>120</v>
      </c>
      <c r="B843" s="232">
        <f>'Nom. Sic. Sem. 1'!$C$4</f>
        <v>43528</v>
      </c>
      <c r="C843" s="226" t="s">
        <v>16</v>
      </c>
      <c r="D843" s="232">
        <f>'Nom. Sic. Sem. 1'!$G$4</f>
        <v>43534</v>
      </c>
      <c r="E843" s="226" t="s">
        <v>121</v>
      </c>
      <c r="F843" s="230">
        <f>'Nom. Sic. Sem. 4'!$J$4</f>
        <v>2019</v>
      </c>
      <c r="G843" s="228"/>
      <c r="H843" s="228"/>
      <c r="I843" s="220" t="s">
        <v>120</v>
      </c>
      <c r="J843" s="232">
        <f>'Nom. Sic. Sem. 1'!$C$4</f>
        <v>43528</v>
      </c>
      <c r="K843" s="226" t="s">
        <v>16</v>
      </c>
      <c r="L843" s="232">
        <f>'Nom. Sic. Sem. 1'!$G$4</f>
        <v>43534</v>
      </c>
      <c r="M843" s="226" t="s">
        <v>121</v>
      </c>
      <c r="N843" s="230">
        <f>'Nom. Sic. Sem. 4'!$J$4</f>
        <v>2019</v>
      </c>
    </row>
    <row r="844" spans="1:14">
      <c r="A844" s="1229" t="s">
        <v>122</v>
      </c>
      <c r="B844" s="1230"/>
      <c r="C844" s="1231" t="e">
        <f>'Nom. Sic. Sem. 1'!#REF!</f>
        <v>#REF!</v>
      </c>
      <c r="D844" s="1231"/>
      <c r="E844" s="1231"/>
      <c r="F844" s="1232"/>
      <c r="G844" s="228"/>
      <c r="H844" s="228"/>
      <c r="I844" s="1229" t="s">
        <v>122</v>
      </c>
      <c r="J844" s="1230"/>
      <c r="K844" s="1231" t="e">
        <f>'Nom. Sic. Sem. 1'!#REF!</f>
        <v>#REF!</v>
      </c>
      <c r="L844" s="1231"/>
      <c r="M844" s="1231"/>
      <c r="N844" s="1232"/>
    </row>
    <row r="845" spans="1:14">
      <c r="A845" s="221"/>
      <c r="B845" s="222"/>
      <c r="C845" s="227"/>
      <c r="D845" s="227"/>
      <c r="E845" s="227"/>
      <c r="F845" s="233"/>
      <c r="G845" s="228"/>
      <c r="H845" s="228"/>
      <c r="I845" s="221"/>
      <c r="J845" s="222"/>
      <c r="K845" s="227"/>
      <c r="L845" s="227"/>
      <c r="M845" s="227"/>
      <c r="N845" s="233"/>
    </row>
    <row r="846" spans="1:14">
      <c r="A846" s="224" t="e">
        <f>'Nom. Sic. Sem. 1'!#REF!</f>
        <v>#REF!</v>
      </c>
      <c r="B846" s="226" t="s">
        <v>123</v>
      </c>
      <c r="C846" s="226"/>
      <c r="D846" s="226"/>
      <c r="E846" s="1233" t="e">
        <f>'Nom. Sic. Sem. 1'!#REF!</f>
        <v>#REF!</v>
      </c>
      <c r="F846" s="1234"/>
      <c r="G846" s="228"/>
      <c r="H846" s="228"/>
      <c r="I846" s="224" t="e">
        <f>'Nom. Sic. Sem. 1'!#REF!</f>
        <v>#REF!</v>
      </c>
      <c r="J846" s="226" t="s">
        <v>123</v>
      </c>
      <c r="K846" s="226"/>
      <c r="L846" s="226"/>
      <c r="M846" s="1233" t="e">
        <f>'Nom. Sic. Sem. 1'!#REF!</f>
        <v>#REF!</v>
      </c>
      <c r="N846" s="1234"/>
    </row>
    <row r="847" spans="1:14">
      <c r="A847" s="224"/>
      <c r="B847" s="226"/>
      <c r="C847" s="226"/>
      <c r="D847" s="226"/>
      <c r="E847" s="1233">
        <v>0</v>
      </c>
      <c r="F847" s="1234"/>
      <c r="G847" s="228"/>
      <c r="H847" s="228"/>
      <c r="I847" s="224"/>
      <c r="J847" s="226"/>
      <c r="K847" s="226"/>
      <c r="L847" s="226"/>
      <c r="M847" s="1233">
        <v>0</v>
      </c>
      <c r="N847" s="1234"/>
    </row>
    <row r="848" spans="1:14">
      <c r="A848" s="224"/>
      <c r="B848" s="226" t="s">
        <v>124</v>
      </c>
      <c r="C848" s="226"/>
      <c r="D848" s="226"/>
      <c r="E848" s="1233" t="e">
        <f>'Nom. Sic. Sem. 1'!#REF!</f>
        <v>#REF!</v>
      </c>
      <c r="F848" s="1234"/>
      <c r="G848" s="228"/>
      <c r="H848" s="228"/>
      <c r="I848" s="224"/>
      <c r="J848" s="226" t="s">
        <v>124</v>
      </c>
      <c r="K848" s="226"/>
      <c r="L848" s="226"/>
      <c r="M848" s="1233" t="e">
        <f>'Nom. Sic. Sem. 1'!#REF!</f>
        <v>#REF!</v>
      </c>
      <c r="N848" s="1234"/>
    </row>
    <row r="849" spans="1:14">
      <c r="A849" s="235">
        <v>0</v>
      </c>
      <c r="B849" s="226" t="s">
        <v>125</v>
      </c>
      <c r="C849" s="226"/>
      <c r="D849" s="226"/>
      <c r="E849" s="1233">
        <v>0</v>
      </c>
      <c r="F849" s="1234"/>
      <c r="G849" s="228"/>
      <c r="H849" s="228"/>
      <c r="I849" s="235">
        <v>0</v>
      </c>
      <c r="J849" s="226" t="s">
        <v>125</v>
      </c>
      <c r="K849" s="226"/>
      <c r="L849" s="226"/>
      <c r="M849" s="1233">
        <v>0</v>
      </c>
      <c r="N849" s="1234"/>
    </row>
    <row r="850" spans="1:14">
      <c r="A850" s="235">
        <v>0</v>
      </c>
      <c r="B850" s="226" t="s">
        <v>126</v>
      </c>
      <c r="C850" s="226"/>
      <c r="D850" s="226"/>
      <c r="E850" s="1233">
        <v>0</v>
      </c>
      <c r="F850" s="1234"/>
      <c r="G850" s="228"/>
      <c r="H850" s="228"/>
      <c r="I850" s="235">
        <v>0</v>
      </c>
      <c r="J850" s="226" t="s">
        <v>126</v>
      </c>
      <c r="K850" s="226"/>
      <c r="L850" s="226"/>
      <c r="M850" s="1233">
        <v>0</v>
      </c>
      <c r="N850" s="1234"/>
    </row>
    <row r="851" spans="1:14">
      <c r="A851" s="235" t="e">
        <f>'Nom. Sic. Sem. 1'!#REF!</f>
        <v>#REF!</v>
      </c>
      <c r="B851" s="226" t="s">
        <v>261</v>
      </c>
      <c r="C851" s="226"/>
      <c r="D851" s="226"/>
      <c r="E851" s="1238" t="e">
        <f>'Nom. Sic. Sem. 1'!#REF!</f>
        <v>#REF!</v>
      </c>
      <c r="F851" s="1246"/>
      <c r="G851" s="234"/>
      <c r="H851" s="228"/>
      <c r="I851" s="235">
        <f>'Nom. Sic. Sem. 1'!V734</f>
        <v>0</v>
      </c>
      <c r="J851" s="226" t="s">
        <v>261</v>
      </c>
      <c r="K851" s="226"/>
      <c r="L851" s="226"/>
      <c r="M851" s="1238">
        <f>'Nom. Sic. Sem. 1'!W734</f>
        <v>0</v>
      </c>
      <c r="N851" s="1246"/>
    </row>
    <row r="852" spans="1:14">
      <c r="A852" s="236" t="e">
        <f>'Nom. Sic. Sem. 1'!#REF!</f>
        <v>#REF!</v>
      </c>
      <c r="B852" s="226" t="s">
        <v>262</v>
      </c>
      <c r="C852" s="226"/>
      <c r="D852" s="226"/>
      <c r="E852" s="1233" t="e">
        <f>'Nom. Sic. Sem. 1'!#REF!</f>
        <v>#REF!</v>
      </c>
      <c r="F852" s="1234"/>
      <c r="G852" s="234"/>
      <c r="H852" s="228"/>
      <c r="I852" s="236">
        <f>'Nom. Sic. Sem. 1'!X734</f>
        <v>0</v>
      </c>
      <c r="J852" s="226" t="s">
        <v>262</v>
      </c>
      <c r="K852" s="226"/>
      <c r="L852" s="226"/>
      <c r="M852" s="1233">
        <f>'Nom. Sic. Sem. 1'!Y734</f>
        <v>0</v>
      </c>
      <c r="N852" s="1234"/>
    </row>
    <row r="853" spans="1:14">
      <c r="A853" s="235" t="e">
        <f>'Nom. Sic. Sem. 1'!#REF!</f>
        <v>#REF!</v>
      </c>
      <c r="B853" s="226" t="s">
        <v>128</v>
      </c>
      <c r="C853" s="226"/>
      <c r="D853" s="226"/>
      <c r="E853" s="1233" t="e">
        <f>'Nom. Sic. Sem. 1'!#REF!</f>
        <v>#REF!</v>
      </c>
      <c r="F853" s="1234"/>
      <c r="G853" s="228"/>
      <c r="H853" s="228"/>
      <c r="I853" s="235" t="e">
        <f>'Nom. Sic. Sem. 1'!#REF!</f>
        <v>#REF!</v>
      </c>
      <c r="J853" s="226" t="s">
        <v>128</v>
      </c>
      <c r="K853" s="226"/>
      <c r="L853" s="226"/>
      <c r="M853" s="1233" t="e">
        <f>'Nom. Sic. Sem. 1'!#REF!</f>
        <v>#REF!</v>
      </c>
      <c r="N853" s="1234"/>
    </row>
    <row r="854" spans="1:14">
      <c r="A854" s="235" t="e">
        <f>'Nom. Sic. Sem. 1'!#REF!</f>
        <v>#REF!</v>
      </c>
      <c r="B854" s="1230" t="str">
        <f>'Nom. Sic. Sem. 1'!$O$4</f>
        <v>PR / RM /F</v>
      </c>
      <c r="C854" s="1230"/>
      <c r="D854" s="1230"/>
      <c r="E854" s="1233" t="e">
        <f>'Nom. Sic. Sem. 1'!#REF!</f>
        <v>#REF!</v>
      </c>
      <c r="F854" s="1234"/>
      <c r="G854" s="228"/>
      <c r="H854" s="228"/>
      <c r="I854" s="235" t="e">
        <f>'Nom. Sic. Sem. 1'!#REF!</f>
        <v>#REF!</v>
      </c>
      <c r="J854" s="1230" t="str">
        <f>'Nom. Sic. Sem. 1'!$O$4</f>
        <v>PR / RM /F</v>
      </c>
      <c r="K854" s="1230"/>
      <c r="L854" s="1230"/>
      <c r="M854" s="1233" t="e">
        <f>'Nom. Sic. Sem. 1'!#REF!</f>
        <v>#REF!</v>
      </c>
      <c r="N854" s="1234"/>
    </row>
    <row r="855" spans="1:14">
      <c r="A855" s="220"/>
      <c r="B855" s="1235" t="s">
        <v>10</v>
      </c>
      <c r="C855" s="1235"/>
      <c r="D855" s="226"/>
      <c r="E855" s="1238" t="e">
        <f>SUM(E846:F854)</f>
        <v>#REF!</v>
      </c>
      <c r="F855" s="1239"/>
      <c r="G855" s="228"/>
      <c r="H855" s="228"/>
      <c r="I855" s="220"/>
      <c r="J855" s="1235" t="s">
        <v>10</v>
      </c>
      <c r="K855" s="1235"/>
      <c r="L855" s="226"/>
      <c r="M855" s="1238" t="e">
        <f>SUM(M846:N854)</f>
        <v>#REF!</v>
      </c>
      <c r="N855" s="1239"/>
    </row>
    <row r="856" spans="1:14">
      <c r="A856" s="1240" t="s">
        <v>105</v>
      </c>
      <c r="B856" s="1224"/>
      <c r="C856" s="1224"/>
      <c r="D856" s="1224"/>
      <c r="E856" s="1224"/>
      <c r="F856" s="1225"/>
      <c r="G856" s="228"/>
      <c r="H856" s="228"/>
      <c r="I856" s="1240" t="s">
        <v>105</v>
      </c>
      <c r="J856" s="1224"/>
      <c r="K856" s="1224"/>
      <c r="L856" s="1224"/>
      <c r="M856" s="1224"/>
      <c r="N856" s="1225"/>
    </row>
    <row r="857" spans="1:14">
      <c r="A857" s="1229" t="s">
        <v>129</v>
      </c>
      <c r="B857" s="1230"/>
      <c r="C857" s="1230"/>
      <c r="D857" s="237" t="e">
        <f>'Nom. Sic. Sem. 1'!#REF!</f>
        <v>#REF!</v>
      </c>
      <c r="E857" s="226"/>
      <c r="F857" s="230"/>
      <c r="G857" s="228"/>
      <c r="H857" s="228"/>
      <c r="I857" s="1229" t="s">
        <v>129</v>
      </c>
      <c r="J857" s="1230"/>
      <c r="K857" s="1230"/>
      <c r="L857" s="237" t="e">
        <f>'Nom. Sic. Sem. 1'!#REF!</f>
        <v>#REF!</v>
      </c>
      <c r="M857" s="226"/>
      <c r="N857" s="230"/>
    </row>
    <row r="858" spans="1:14">
      <c r="A858" s="1229" t="s">
        <v>130</v>
      </c>
      <c r="B858" s="1230"/>
      <c r="C858" s="1230"/>
      <c r="D858" s="237" t="e">
        <f>'Nom. Sic. Sem. 1'!#REF!</f>
        <v>#REF!</v>
      </c>
      <c r="E858" s="237"/>
      <c r="F858" s="230"/>
      <c r="G858" s="228"/>
      <c r="H858" s="228"/>
      <c r="I858" s="1229" t="s">
        <v>130</v>
      </c>
      <c r="J858" s="1230"/>
      <c r="K858" s="1230"/>
      <c r="L858" s="237" t="e">
        <f>'Nom. Sic. Sem. 1'!#REF!</f>
        <v>#REF!</v>
      </c>
      <c r="M858" s="237"/>
      <c r="N858" s="230"/>
    </row>
    <row r="859" spans="1:14">
      <c r="A859" s="221" t="s">
        <v>131</v>
      </c>
      <c r="B859" s="222"/>
      <c r="C859" s="222"/>
      <c r="D859" s="237" t="e">
        <f>'Nom. Sic. Sem. 1'!#REF!</f>
        <v>#REF!</v>
      </c>
      <c r="E859" s="226"/>
      <c r="F859" s="230"/>
      <c r="G859" s="228"/>
      <c r="H859" s="228"/>
      <c r="I859" s="221" t="s">
        <v>131</v>
      </c>
      <c r="J859" s="222"/>
      <c r="K859" s="222"/>
      <c r="L859" s="237" t="e">
        <f>'Nom. Sic. Sem. 1'!#REF!</f>
        <v>#REF!</v>
      </c>
      <c r="M859" s="226"/>
      <c r="N859" s="230"/>
    </row>
    <row r="860" spans="1:14">
      <c r="A860" s="1229" t="s">
        <v>132</v>
      </c>
      <c r="B860" s="1230"/>
      <c r="C860" s="1230"/>
      <c r="D860" s="237" t="e">
        <f>'Nom. Sic. Sem. 1'!#REF!</f>
        <v>#REF!</v>
      </c>
      <c r="E860" s="226"/>
      <c r="F860" s="230"/>
      <c r="G860" s="228"/>
      <c r="H860" s="228"/>
      <c r="I860" s="1229" t="s">
        <v>132</v>
      </c>
      <c r="J860" s="1230"/>
      <c r="K860" s="1230"/>
      <c r="L860" s="237" t="e">
        <f>'Nom. Sic. Sem. 1'!#REF!</f>
        <v>#REF!</v>
      </c>
      <c r="M860" s="226"/>
      <c r="N860" s="230"/>
    </row>
    <row r="861" spans="1:14">
      <c r="A861" s="1229" t="s">
        <v>133</v>
      </c>
      <c r="B861" s="1230"/>
      <c r="C861" s="1230"/>
      <c r="D861" s="237" t="e">
        <f>'Nom. Sic. Sem. 1'!#REF!</f>
        <v>#REF!</v>
      </c>
      <c r="E861" s="226"/>
      <c r="F861" s="230"/>
      <c r="G861" s="228"/>
      <c r="H861" s="228"/>
      <c r="I861" s="1229" t="s">
        <v>133</v>
      </c>
      <c r="J861" s="1230"/>
      <c r="K861" s="1230"/>
      <c r="L861" s="237" t="e">
        <f>'Nom. Sic. Sem. 1'!#REF!</f>
        <v>#REF!</v>
      </c>
      <c r="M861" s="226"/>
      <c r="N861" s="230"/>
    </row>
    <row r="862" spans="1:14" ht="13.5" thickBot="1">
      <c r="A862" s="1241" t="s">
        <v>134</v>
      </c>
      <c r="B862" s="1224"/>
      <c r="C862" s="1224"/>
      <c r="D862" s="226"/>
      <c r="E862" s="1242" t="e">
        <f>SUM(D857:D861)</f>
        <v>#REF!</v>
      </c>
      <c r="F862" s="1225"/>
      <c r="G862" s="228"/>
      <c r="H862" s="228"/>
      <c r="I862" s="1241" t="s">
        <v>134</v>
      </c>
      <c r="J862" s="1224"/>
      <c r="K862" s="1224"/>
      <c r="L862" s="226"/>
      <c r="M862" s="1242" t="e">
        <f>SUM(L857:L861)</f>
        <v>#REF!</v>
      </c>
      <c r="N862" s="1225"/>
    </row>
    <row r="863" spans="1:14" ht="13.5" thickBot="1">
      <c r="A863" s="220"/>
      <c r="B863" s="1224" t="s">
        <v>104</v>
      </c>
      <c r="C863" s="1224"/>
      <c r="D863" s="1224"/>
      <c r="E863" s="1243" t="e">
        <f>(E855-E862)</f>
        <v>#REF!</v>
      </c>
      <c r="F863" s="1244"/>
      <c r="G863" s="228"/>
      <c r="H863" s="228"/>
      <c r="I863" s="220"/>
      <c r="J863" s="1224" t="s">
        <v>104</v>
      </c>
      <c r="K863" s="1224"/>
      <c r="L863" s="1224"/>
      <c r="M863" s="1243" t="e">
        <f>(M855-M862)</f>
        <v>#REF!</v>
      </c>
      <c r="N863" s="1244"/>
    </row>
    <row r="864" spans="1:14">
      <c r="A864" s="220"/>
      <c r="B864" s="226"/>
      <c r="C864" s="226"/>
      <c r="D864" s="226"/>
      <c r="E864" s="226"/>
      <c r="F864" s="230"/>
      <c r="G864" s="228"/>
      <c r="H864" s="228"/>
      <c r="I864" s="220"/>
      <c r="J864" s="226"/>
      <c r="K864" s="226"/>
      <c r="L864" s="226"/>
      <c r="M864" s="226"/>
      <c r="N864" s="230"/>
    </row>
    <row r="865" spans="1:14">
      <c r="A865" s="220"/>
      <c r="B865" s="226"/>
      <c r="C865" s="226"/>
      <c r="D865" s="226"/>
      <c r="E865" s="226"/>
      <c r="F865" s="230"/>
      <c r="G865" s="228"/>
      <c r="H865" s="228"/>
      <c r="I865" s="220"/>
      <c r="J865" s="226"/>
      <c r="K865" s="226"/>
      <c r="L865" s="226"/>
      <c r="M865" s="226"/>
      <c r="N865" s="230"/>
    </row>
    <row r="866" spans="1:14">
      <c r="A866" s="1236"/>
      <c r="B866" s="1237"/>
      <c r="C866" s="1237"/>
      <c r="D866" s="226" t="s">
        <v>135</v>
      </c>
      <c r="E866" s="226"/>
      <c r="F866" s="230"/>
      <c r="G866" s="228"/>
      <c r="H866" s="228"/>
      <c r="I866" s="1236"/>
      <c r="J866" s="1237"/>
      <c r="K866" s="1237"/>
      <c r="L866" s="226" t="s">
        <v>135</v>
      </c>
      <c r="M866" s="226"/>
      <c r="N866" s="230"/>
    </row>
    <row r="867" spans="1:14">
      <c r="A867" s="1222" t="s">
        <v>136</v>
      </c>
      <c r="B867" s="1223"/>
      <c r="C867" s="1223"/>
      <c r="D867" s="1224" t="s">
        <v>137</v>
      </c>
      <c r="E867" s="1224"/>
      <c r="F867" s="1225"/>
      <c r="G867" s="228"/>
      <c r="H867" s="228"/>
      <c r="I867" s="1222" t="s">
        <v>136</v>
      </c>
      <c r="J867" s="1223"/>
      <c r="K867" s="1223"/>
      <c r="L867" s="1224" t="s">
        <v>137</v>
      </c>
      <c r="M867" s="1224"/>
      <c r="N867" s="1225"/>
    </row>
    <row r="868" spans="1:14" ht="13.5" thickBot="1">
      <c r="A868" s="239"/>
      <c r="B868" s="240"/>
      <c r="C868" s="240"/>
      <c r="D868" s="240"/>
      <c r="E868" s="240"/>
      <c r="F868" s="241"/>
      <c r="G868" s="228"/>
      <c r="H868" s="228"/>
      <c r="I868" s="239"/>
      <c r="J868" s="240"/>
      <c r="K868" s="240"/>
      <c r="L868" s="240"/>
      <c r="M868" s="240"/>
      <c r="N868" s="241"/>
    </row>
  </sheetData>
  <mergeCells count="1634">
    <mergeCell ref="I808:K808"/>
    <mergeCell ref="L808:N808"/>
    <mergeCell ref="A811:F811"/>
    <mergeCell ref="I812:N812"/>
    <mergeCell ref="A814:B814"/>
    <mergeCell ref="C814:F814"/>
    <mergeCell ref="M803:N803"/>
    <mergeCell ref="J804:L804"/>
    <mergeCell ref="M804:N804"/>
    <mergeCell ref="A806:C806"/>
    <mergeCell ref="A807:C807"/>
    <mergeCell ref="D807:F807"/>
    <mergeCell ref="I807:K807"/>
    <mergeCell ref="A802:C802"/>
    <mergeCell ref="E802:F802"/>
    <mergeCell ref="I802:K802"/>
    <mergeCell ref="B803:D803"/>
    <mergeCell ref="E803:F803"/>
    <mergeCell ref="I803:K803"/>
    <mergeCell ref="B480:C480"/>
    <mergeCell ref="E480:F480"/>
    <mergeCell ref="J480:K480"/>
    <mergeCell ref="E476:F476"/>
    <mergeCell ref="J609:L609"/>
    <mergeCell ref="A585:C585"/>
    <mergeCell ref="E585:F585"/>
    <mergeCell ref="I585:K585"/>
    <mergeCell ref="I629:J629"/>
    <mergeCell ref="E668:F668"/>
    <mergeCell ref="M668:N668"/>
    <mergeCell ref="E698:F698"/>
    <mergeCell ref="M698:N698"/>
    <mergeCell ref="E732:F732"/>
    <mergeCell ref="M732:N732"/>
    <mergeCell ref="M703:N703"/>
    <mergeCell ref="J701:L701"/>
    <mergeCell ref="M701:N701"/>
    <mergeCell ref="E695:F695"/>
    <mergeCell ref="E635:F635"/>
    <mergeCell ref="M635:N635"/>
    <mergeCell ref="E631:F631"/>
    <mergeCell ref="M632:N632"/>
    <mergeCell ref="A626:F626"/>
    <mergeCell ref="K629:N629"/>
    <mergeCell ref="A629:B629"/>
    <mergeCell ref="E633:F633"/>
    <mergeCell ref="A708:C708"/>
    <mergeCell ref="B479:D479"/>
    <mergeCell ref="E479:F479"/>
    <mergeCell ref="A481:D481"/>
    <mergeCell ref="E481:F481"/>
    <mergeCell ref="I295:K295"/>
    <mergeCell ref="A328:C328"/>
    <mergeCell ref="I328:K328"/>
    <mergeCell ref="A330:C330"/>
    <mergeCell ref="I330:K330"/>
    <mergeCell ref="A331:C331"/>
    <mergeCell ref="I331:K331"/>
    <mergeCell ref="B333:D333"/>
    <mergeCell ref="E333:F333"/>
    <mergeCell ref="J333:L333"/>
    <mergeCell ref="C629:F629"/>
    <mergeCell ref="M476:N476"/>
    <mergeCell ref="E506:F506"/>
    <mergeCell ref="M506:N506"/>
    <mergeCell ref="E544:F544"/>
    <mergeCell ref="M544:N544"/>
    <mergeCell ref="D522:F522"/>
    <mergeCell ref="L522:N522"/>
    <mergeCell ref="I516:K516"/>
    <mergeCell ref="M508:N508"/>
    <mergeCell ref="E508:F508"/>
    <mergeCell ref="A522:C522"/>
    <mergeCell ref="A525:C525"/>
    <mergeCell ref="I525:K525"/>
    <mergeCell ref="M527:N527"/>
    <mergeCell ref="E501:F501"/>
    <mergeCell ref="M501:N501"/>
    <mergeCell ref="E503:F503"/>
    <mergeCell ref="M503:N503"/>
    <mergeCell ref="A491:C491"/>
    <mergeCell ref="I491:K491"/>
    <mergeCell ref="E487:F487"/>
    <mergeCell ref="I202:L202"/>
    <mergeCell ref="E103:F103"/>
    <mergeCell ref="M103:N103"/>
    <mergeCell ref="E135:F135"/>
    <mergeCell ref="M135:N135"/>
    <mergeCell ref="E165:F165"/>
    <mergeCell ref="M165:N165"/>
    <mergeCell ref="E163:F163"/>
    <mergeCell ref="M163:N163"/>
    <mergeCell ref="E146:F146"/>
    <mergeCell ref="M146:N146"/>
    <mergeCell ref="E223:F223"/>
    <mergeCell ref="J201:K201"/>
    <mergeCell ref="M176:N176"/>
    <mergeCell ref="M147:N147"/>
    <mergeCell ref="A155:F155"/>
    <mergeCell ref="I155:N155"/>
    <mergeCell ref="A158:B158"/>
    <mergeCell ref="C158:F158"/>
    <mergeCell ref="A150:C150"/>
    <mergeCell ref="I150:K150"/>
    <mergeCell ref="A151:C151"/>
    <mergeCell ref="D151:F151"/>
    <mergeCell ref="M201:N201"/>
    <mergeCell ref="E202:F202"/>
    <mergeCell ref="E164:F164"/>
    <mergeCell ref="M164:N164"/>
    <mergeCell ref="E130:F130"/>
    <mergeCell ref="M130:N130"/>
    <mergeCell ref="E131:F131"/>
    <mergeCell ref="M131:N131"/>
    <mergeCell ref="E132:F132"/>
    <mergeCell ref="I866:K866"/>
    <mergeCell ref="I867:K867"/>
    <mergeCell ref="L867:N867"/>
    <mergeCell ref="B863:D863"/>
    <mergeCell ref="E863:F863"/>
    <mergeCell ref="A866:C866"/>
    <mergeCell ref="A867:C867"/>
    <mergeCell ref="D867:F867"/>
    <mergeCell ref="J863:L863"/>
    <mergeCell ref="M863:N863"/>
    <mergeCell ref="J854:L854"/>
    <mergeCell ref="M854:N854"/>
    <mergeCell ref="J855:K855"/>
    <mergeCell ref="M855:N855"/>
    <mergeCell ref="I856:L856"/>
    <mergeCell ref="M856:N856"/>
    <mergeCell ref="M227:N227"/>
    <mergeCell ref="E259:F259"/>
    <mergeCell ref="M259:N259"/>
    <mergeCell ref="M231:N231"/>
    <mergeCell ref="I246:K246"/>
    <mergeCell ref="I242:K242"/>
    <mergeCell ref="M414:N414"/>
    <mergeCell ref="E444:F444"/>
    <mergeCell ref="M444:N444"/>
    <mergeCell ref="I434:N434"/>
    <mergeCell ref="E426:F426"/>
    <mergeCell ref="J426:L426"/>
    <mergeCell ref="M426:N426"/>
    <mergeCell ref="M417:N417"/>
    <mergeCell ref="E415:F415"/>
    <mergeCell ref="M415:N415"/>
    <mergeCell ref="M847:N847"/>
    <mergeCell ref="M848:N848"/>
    <mergeCell ref="M849:N849"/>
    <mergeCell ref="M850:N850"/>
    <mergeCell ref="M852:N852"/>
    <mergeCell ref="M853:N853"/>
    <mergeCell ref="M851:N851"/>
    <mergeCell ref="A857:C857"/>
    <mergeCell ref="A858:C858"/>
    <mergeCell ref="A860:C860"/>
    <mergeCell ref="A861:C861"/>
    <mergeCell ref="A862:C862"/>
    <mergeCell ref="E862:F862"/>
    <mergeCell ref="B854:D854"/>
    <mergeCell ref="E854:F854"/>
    <mergeCell ref="B855:C855"/>
    <mergeCell ref="E855:F855"/>
    <mergeCell ref="A856:D856"/>
    <mergeCell ref="E856:F856"/>
    <mergeCell ref="E847:F847"/>
    <mergeCell ref="E848:F848"/>
    <mergeCell ref="E849:F849"/>
    <mergeCell ref="E850:F850"/>
    <mergeCell ref="E852:F852"/>
    <mergeCell ref="E853:F853"/>
    <mergeCell ref="E851:F851"/>
    <mergeCell ref="I857:K857"/>
    <mergeCell ref="I858:K858"/>
    <mergeCell ref="I860:K860"/>
    <mergeCell ref="I861:K861"/>
    <mergeCell ref="I862:K862"/>
    <mergeCell ref="M862:N862"/>
    <mergeCell ref="I838:K838"/>
    <mergeCell ref="L838:N838"/>
    <mergeCell ref="A841:F841"/>
    <mergeCell ref="A844:B844"/>
    <mergeCell ref="C844:F844"/>
    <mergeCell ref="E846:F846"/>
    <mergeCell ref="I841:N841"/>
    <mergeCell ref="I844:J844"/>
    <mergeCell ref="K844:N844"/>
    <mergeCell ref="M846:N846"/>
    <mergeCell ref="M833:N833"/>
    <mergeCell ref="J834:L834"/>
    <mergeCell ref="M834:N834"/>
    <mergeCell ref="A836:C836"/>
    <mergeCell ref="A837:C837"/>
    <mergeCell ref="D837:F837"/>
    <mergeCell ref="I837:K837"/>
    <mergeCell ref="A832:C832"/>
    <mergeCell ref="E832:F832"/>
    <mergeCell ref="I832:K832"/>
    <mergeCell ref="B833:D833"/>
    <mergeCell ref="E833:F833"/>
    <mergeCell ref="I833:K833"/>
    <mergeCell ref="A828:C828"/>
    <mergeCell ref="I828:K828"/>
    <mergeCell ref="I829:K829"/>
    <mergeCell ref="A830:C830"/>
    <mergeCell ref="A831:C831"/>
    <mergeCell ref="I831:K831"/>
    <mergeCell ref="A826:D826"/>
    <mergeCell ref="E826:F826"/>
    <mergeCell ref="J826:K826"/>
    <mergeCell ref="M826:N826"/>
    <mergeCell ref="A827:C827"/>
    <mergeCell ref="I827:L827"/>
    <mergeCell ref="M827:N827"/>
    <mergeCell ref="E823:F823"/>
    <mergeCell ref="M823:N823"/>
    <mergeCell ref="B824:D824"/>
    <mergeCell ref="E824:F824"/>
    <mergeCell ref="M824:N824"/>
    <mergeCell ref="B825:C825"/>
    <mergeCell ref="E825:F825"/>
    <mergeCell ref="J825:L825"/>
    <mergeCell ref="M825:N825"/>
    <mergeCell ref="E822:F822"/>
    <mergeCell ref="M822:N822"/>
    <mergeCell ref="I815:J815"/>
    <mergeCell ref="K815:N815"/>
    <mergeCell ref="E816:F816"/>
    <mergeCell ref="E817:F817"/>
    <mergeCell ref="M817:N817"/>
    <mergeCell ref="E818:F818"/>
    <mergeCell ref="M818:N818"/>
    <mergeCell ref="E821:F821"/>
    <mergeCell ref="M821:N821"/>
    <mergeCell ref="E819:F819"/>
    <mergeCell ref="M819:N819"/>
    <mergeCell ref="E820:F820"/>
    <mergeCell ref="M820:N820"/>
    <mergeCell ref="A800:C800"/>
    <mergeCell ref="A801:C801"/>
    <mergeCell ref="I801:K801"/>
    <mergeCell ref="A796:D796"/>
    <mergeCell ref="E796:F796"/>
    <mergeCell ref="J796:K796"/>
    <mergeCell ref="M796:N796"/>
    <mergeCell ref="A797:C797"/>
    <mergeCell ref="I797:L797"/>
    <mergeCell ref="M797:N797"/>
    <mergeCell ref="E793:F793"/>
    <mergeCell ref="M793:N793"/>
    <mergeCell ref="B794:D794"/>
    <mergeCell ref="E794:F794"/>
    <mergeCell ref="M794:N794"/>
    <mergeCell ref="B795:C795"/>
    <mergeCell ref="E795:F795"/>
    <mergeCell ref="J795:L795"/>
    <mergeCell ref="M795:N795"/>
    <mergeCell ref="A798:C798"/>
    <mergeCell ref="I798:K798"/>
    <mergeCell ref="I799:K799"/>
    <mergeCell ref="E789:F789"/>
    <mergeCell ref="M789:N789"/>
    <mergeCell ref="E790:F790"/>
    <mergeCell ref="M790:N790"/>
    <mergeCell ref="E792:F792"/>
    <mergeCell ref="M792:N792"/>
    <mergeCell ref="I785:J785"/>
    <mergeCell ref="K785:N785"/>
    <mergeCell ref="E786:F786"/>
    <mergeCell ref="E787:F787"/>
    <mergeCell ref="M787:N787"/>
    <mergeCell ref="E788:F788"/>
    <mergeCell ref="M788:N788"/>
    <mergeCell ref="E791:F791"/>
    <mergeCell ref="M791:N791"/>
    <mergeCell ref="A784:B784"/>
    <mergeCell ref="C784:F784"/>
    <mergeCell ref="A781:F781"/>
    <mergeCell ref="I782:N782"/>
    <mergeCell ref="A713:C713"/>
    <mergeCell ref="I713:K713"/>
    <mergeCell ref="A709:C709"/>
    <mergeCell ref="E709:F709"/>
    <mergeCell ref="I709:K709"/>
    <mergeCell ref="M709:N709"/>
    <mergeCell ref="B710:D710"/>
    <mergeCell ref="M760:N760"/>
    <mergeCell ref="M761:N761"/>
    <mergeCell ref="M763:N763"/>
    <mergeCell ref="M764:N764"/>
    <mergeCell ref="J765:L765"/>
    <mergeCell ref="M765:N765"/>
    <mergeCell ref="I752:N752"/>
    <mergeCell ref="I755:J755"/>
    <mergeCell ref="K755:N755"/>
    <mergeCell ref="M757:N757"/>
    <mergeCell ref="M758:N758"/>
    <mergeCell ref="M759:N759"/>
    <mergeCell ref="E762:F762"/>
    <mergeCell ref="M762:N762"/>
    <mergeCell ref="A778:C778"/>
    <mergeCell ref="A777:C777"/>
    <mergeCell ref="D778:F778"/>
    <mergeCell ref="I771:K771"/>
    <mergeCell ref="I772:K772"/>
    <mergeCell ref="I773:K773"/>
    <mergeCell ref="M773:N773"/>
    <mergeCell ref="J774:L774"/>
    <mergeCell ref="M774:N774"/>
    <mergeCell ref="E763:F763"/>
    <mergeCell ref="E764:F764"/>
    <mergeCell ref="E765:F765"/>
    <mergeCell ref="E766:F766"/>
    <mergeCell ref="E767:F767"/>
    <mergeCell ref="A767:D767"/>
    <mergeCell ref="I777:K777"/>
    <mergeCell ref="I778:K778"/>
    <mergeCell ref="L778:N778"/>
    <mergeCell ref="J766:K766"/>
    <mergeCell ref="M766:N766"/>
    <mergeCell ref="I767:L767"/>
    <mergeCell ref="M767:N767"/>
    <mergeCell ref="I768:K768"/>
    <mergeCell ref="I769:K769"/>
    <mergeCell ref="E774:F774"/>
    <mergeCell ref="B774:D774"/>
    <mergeCell ref="A768:C768"/>
    <mergeCell ref="A769:C769"/>
    <mergeCell ref="A772:C772"/>
    <mergeCell ref="A771:C771"/>
    <mergeCell ref="A773:C773"/>
    <mergeCell ref="E773:F773"/>
    <mergeCell ref="I481:L481"/>
    <mergeCell ref="M481:N481"/>
    <mergeCell ref="M480:N480"/>
    <mergeCell ref="J479:L479"/>
    <mergeCell ref="M479:N479"/>
    <mergeCell ref="A714:C714"/>
    <mergeCell ref="D714:F714"/>
    <mergeCell ref="I714:K714"/>
    <mergeCell ref="L714:N714"/>
    <mergeCell ref="E606:F606"/>
    <mergeCell ref="M606:N606"/>
    <mergeCell ref="E505:F505"/>
    <mergeCell ref="M505:N505"/>
    <mergeCell ref="A513:C513"/>
    <mergeCell ref="I513:K513"/>
    <mergeCell ref="M518:N518"/>
    <mergeCell ref="A516:C516"/>
    <mergeCell ref="B518:D518"/>
    <mergeCell ref="A515:C515"/>
    <mergeCell ref="I515:K515"/>
    <mergeCell ref="E517:F517"/>
    <mergeCell ref="M504:N504"/>
    <mergeCell ref="A512:C512"/>
    <mergeCell ref="I512:K512"/>
    <mergeCell ref="B509:D509"/>
    <mergeCell ref="E509:F509"/>
    <mergeCell ref="J509:L509"/>
    <mergeCell ref="E507:F507"/>
    <mergeCell ref="I708:K708"/>
    <mergeCell ref="A704:C704"/>
    <mergeCell ref="I704:K704"/>
    <mergeCell ref="A705:C705"/>
    <mergeCell ref="A455:C455"/>
    <mergeCell ref="E455:F455"/>
    <mergeCell ref="E386:F386"/>
    <mergeCell ref="J386:L386"/>
    <mergeCell ref="M386:N386"/>
    <mergeCell ref="L399:N399"/>
    <mergeCell ref="M395:N395"/>
    <mergeCell ref="J395:L395"/>
    <mergeCell ref="A402:B402"/>
    <mergeCell ref="C402:F402"/>
    <mergeCell ref="I402:J402"/>
    <mergeCell ref="K402:N402"/>
    <mergeCell ref="E411:F411"/>
    <mergeCell ref="M411:N411"/>
    <mergeCell ref="M409:N409"/>
    <mergeCell ref="E410:F410"/>
    <mergeCell ref="A393:C393"/>
    <mergeCell ref="I393:K393"/>
    <mergeCell ref="A394:C394"/>
    <mergeCell ref="I394:K394"/>
    <mergeCell ref="E394:F394"/>
    <mergeCell ref="M394:N394"/>
    <mergeCell ref="A404:F404"/>
    <mergeCell ref="I404:N404"/>
    <mergeCell ref="B418:C418"/>
    <mergeCell ref="E418:F418"/>
    <mergeCell ref="J418:K418"/>
    <mergeCell ref="M418:N418"/>
    <mergeCell ref="B417:D417"/>
    <mergeCell ref="M465:N465"/>
    <mergeCell ref="E462:F462"/>
    <mergeCell ref="M462:N462"/>
    <mergeCell ref="I460:K460"/>
    <mergeCell ref="L460:N460"/>
    <mergeCell ref="E696:F696"/>
    <mergeCell ref="A679:C679"/>
    <mergeCell ref="E710:F710"/>
    <mergeCell ref="J710:L710"/>
    <mergeCell ref="M710:N710"/>
    <mergeCell ref="J372:K372"/>
    <mergeCell ref="M372:N372"/>
    <mergeCell ref="B371:D371"/>
    <mergeCell ref="E371:F371"/>
    <mergeCell ref="J371:L371"/>
    <mergeCell ref="M371:N371"/>
    <mergeCell ref="B372:C372"/>
    <mergeCell ref="E372:F372"/>
    <mergeCell ref="I705:K705"/>
    <mergeCell ref="A707:C707"/>
    <mergeCell ref="I707:K707"/>
    <mergeCell ref="A703:D703"/>
    <mergeCell ref="E703:F703"/>
    <mergeCell ref="I703:L703"/>
    <mergeCell ref="B702:C702"/>
    <mergeCell ref="E702:F702"/>
    <mergeCell ref="J702:K702"/>
    <mergeCell ref="M702:N702"/>
    <mergeCell ref="B701:D701"/>
    <mergeCell ref="E409:F409"/>
    <mergeCell ref="A454:C454"/>
    <mergeCell ref="I454:K454"/>
    <mergeCell ref="E701:F701"/>
    <mergeCell ref="E700:F700"/>
    <mergeCell ref="M700:N700"/>
    <mergeCell ref="E697:F697"/>
    <mergeCell ref="M697:N697"/>
    <mergeCell ref="E699:F699"/>
    <mergeCell ref="M699:N699"/>
    <mergeCell ref="E382:F382"/>
    <mergeCell ref="M382:N382"/>
    <mergeCell ref="A673:D673"/>
    <mergeCell ref="M696:N696"/>
    <mergeCell ref="E693:F693"/>
    <mergeCell ref="M693:N693"/>
    <mergeCell ref="E694:F694"/>
    <mergeCell ref="M694:N694"/>
    <mergeCell ref="E370:F370"/>
    <mergeCell ref="M370:N370"/>
    <mergeCell ref="M695:N695"/>
    <mergeCell ref="A688:F688"/>
    <mergeCell ref="I688:N688"/>
    <mergeCell ref="A691:B691"/>
    <mergeCell ref="C691:F691"/>
    <mergeCell ref="I691:J691"/>
    <mergeCell ref="K691:N691"/>
    <mergeCell ref="M439:N439"/>
    <mergeCell ref="M441:N441"/>
    <mergeCell ref="E442:F442"/>
    <mergeCell ref="B386:D386"/>
    <mergeCell ref="E378:F378"/>
    <mergeCell ref="M378:N378"/>
    <mergeCell ref="E380:F380"/>
    <mergeCell ref="M380:N380"/>
    <mergeCell ref="A683:C683"/>
    <mergeCell ref="I683:K683"/>
    <mergeCell ref="A684:C684"/>
    <mergeCell ref="D684:F684"/>
    <mergeCell ref="I684:K684"/>
    <mergeCell ref="L684:N684"/>
    <mergeCell ref="A356:D356"/>
    <mergeCell ref="E356:F356"/>
    <mergeCell ref="I356:L356"/>
    <mergeCell ref="M680:N680"/>
    <mergeCell ref="E355:F355"/>
    <mergeCell ref="J355:K355"/>
    <mergeCell ref="M355:N355"/>
    <mergeCell ref="A357:C357"/>
    <mergeCell ref="M385:N385"/>
    <mergeCell ref="B395:D395"/>
    <mergeCell ref="E670:F670"/>
    <mergeCell ref="E679:F679"/>
    <mergeCell ref="I642:K642"/>
    <mergeCell ref="M570:N570"/>
    <mergeCell ref="M555:N555"/>
    <mergeCell ref="E601:F601"/>
    <mergeCell ref="I453:K453"/>
    <mergeCell ref="M425:N425"/>
    <mergeCell ref="A437:B437"/>
    <mergeCell ref="C437:F437"/>
    <mergeCell ref="B426:D426"/>
    <mergeCell ref="A421:C421"/>
    <mergeCell ref="I437:J437"/>
    <mergeCell ref="K437:N437"/>
    <mergeCell ref="E439:F439"/>
    <mergeCell ref="B465:D465"/>
    <mergeCell ref="A674:C674"/>
    <mergeCell ref="I674:K674"/>
    <mergeCell ref="A678:C678"/>
    <mergeCell ref="I678:K678"/>
    <mergeCell ref="B680:D680"/>
    <mergeCell ref="E680:F680"/>
    <mergeCell ref="J680:L680"/>
    <mergeCell ref="E671:F671"/>
    <mergeCell ref="J671:L671"/>
    <mergeCell ref="M347:N347"/>
    <mergeCell ref="I679:K679"/>
    <mergeCell ref="M679:N679"/>
    <mergeCell ref="A677:C677"/>
    <mergeCell ref="I677:K677"/>
    <mergeCell ref="E348:F348"/>
    <mergeCell ref="M348:N348"/>
    <mergeCell ref="B354:D354"/>
    <mergeCell ref="E354:F354"/>
    <mergeCell ref="J354:L354"/>
    <mergeCell ref="M354:N354"/>
    <mergeCell ref="E353:F353"/>
    <mergeCell ref="M353:N353"/>
    <mergeCell ref="B355:C355"/>
    <mergeCell ref="E395:F395"/>
    <mergeCell ref="B387:C387"/>
    <mergeCell ref="E387:F387"/>
    <mergeCell ref="J387:K387"/>
    <mergeCell ref="M664:N664"/>
    <mergeCell ref="E673:F673"/>
    <mergeCell ref="M352:N352"/>
    <mergeCell ref="E465:F465"/>
    <mergeCell ref="J465:L465"/>
    <mergeCell ref="A675:C675"/>
    <mergeCell ref="I675:K675"/>
    <mergeCell ref="M672:N672"/>
    <mergeCell ref="I673:L673"/>
    <mergeCell ref="M673:N673"/>
    <mergeCell ref="B671:D671"/>
    <mergeCell ref="E320:F320"/>
    <mergeCell ref="M670:N670"/>
    <mergeCell ref="E667:F667"/>
    <mergeCell ref="A398:C398"/>
    <mergeCell ref="I398:K398"/>
    <mergeCell ref="A399:C399"/>
    <mergeCell ref="B672:C672"/>
    <mergeCell ref="E672:F672"/>
    <mergeCell ref="J672:K672"/>
    <mergeCell ref="M318:N318"/>
    <mergeCell ref="M319:N319"/>
    <mergeCell ref="M671:N671"/>
    <mergeCell ref="A326:D326"/>
    <mergeCell ref="E326:F326"/>
    <mergeCell ref="I326:L326"/>
    <mergeCell ref="M326:N326"/>
    <mergeCell ref="A327:C327"/>
    <mergeCell ref="I327:K327"/>
    <mergeCell ref="A332:C332"/>
    <mergeCell ref="E332:F332"/>
    <mergeCell ref="I332:K332"/>
    <mergeCell ref="M332:N332"/>
    <mergeCell ref="I344:J344"/>
    <mergeCell ref="L652:N652"/>
    <mergeCell ref="M666:N666"/>
    <mergeCell ref="E350:F350"/>
    <mergeCell ref="J301:L301"/>
    <mergeCell ref="M301:N301"/>
    <mergeCell ref="M316:N316"/>
    <mergeCell ref="M317:N317"/>
    <mergeCell ref="E318:F318"/>
    <mergeCell ref="E319:F319"/>
    <mergeCell ref="I311:N311"/>
    <mergeCell ref="M667:N667"/>
    <mergeCell ref="M669:N669"/>
    <mergeCell ref="E666:F666"/>
    <mergeCell ref="I612:K612"/>
    <mergeCell ref="B610:C610"/>
    <mergeCell ref="I579:L579"/>
    <mergeCell ref="M579:N579"/>
    <mergeCell ref="M575:N575"/>
    <mergeCell ref="E576:F576"/>
    <mergeCell ref="M576:N576"/>
    <mergeCell ref="E577:F577"/>
    <mergeCell ref="J577:L577"/>
    <mergeCell ref="M577:N577"/>
    <mergeCell ref="M578:N578"/>
    <mergeCell ref="M572:N572"/>
    <mergeCell ref="B325:C325"/>
    <mergeCell ref="E325:F325"/>
    <mergeCell ref="J325:K325"/>
    <mergeCell ref="M325:N325"/>
    <mergeCell ref="A373:F373"/>
    <mergeCell ref="K344:N344"/>
    <mergeCell ref="B640:C640"/>
    <mergeCell ref="E669:F669"/>
    <mergeCell ref="E316:F316"/>
    <mergeCell ref="M350:N350"/>
    <mergeCell ref="E665:F665"/>
    <mergeCell ref="E663:F663"/>
    <mergeCell ref="M663:N663"/>
    <mergeCell ref="M665:N665"/>
    <mergeCell ref="E664:F664"/>
    <mergeCell ref="I652:K652"/>
    <mergeCell ref="A647:C647"/>
    <mergeCell ref="E647:F647"/>
    <mergeCell ref="I647:K647"/>
    <mergeCell ref="A643:C643"/>
    <mergeCell ref="I643:K643"/>
    <mergeCell ref="M641:N641"/>
    <mergeCell ref="A615:C615"/>
    <mergeCell ref="I615:K615"/>
    <mergeCell ref="E605:F605"/>
    <mergeCell ref="E611:F611"/>
    <mergeCell ref="I611:L611"/>
    <mergeCell ref="A611:D611"/>
    <mergeCell ref="A612:C612"/>
    <mergeCell ref="E640:F640"/>
    <mergeCell ref="A641:D641"/>
    <mergeCell ref="A661:B661"/>
    <mergeCell ref="C661:F661"/>
    <mergeCell ref="I661:J661"/>
    <mergeCell ref="K661:N661"/>
    <mergeCell ref="E284:F284"/>
    <mergeCell ref="M284:N284"/>
    <mergeCell ref="E285:F285"/>
    <mergeCell ref="M285:N285"/>
    <mergeCell ref="A652:C652"/>
    <mergeCell ref="A658:F658"/>
    <mergeCell ref="I658:N658"/>
    <mergeCell ref="M647:N647"/>
    <mergeCell ref="B648:D648"/>
    <mergeCell ref="E648:F648"/>
    <mergeCell ref="J648:L648"/>
    <mergeCell ref="M648:N648"/>
    <mergeCell ref="A651:C651"/>
    <mergeCell ref="I651:K651"/>
    <mergeCell ref="D652:F652"/>
    <mergeCell ref="A645:C645"/>
    <mergeCell ref="I645:K645"/>
    <mergeCell ref="A646:C646"/>
    <mergeCell ref="I646:K646"/>
    <mergeCell ref="A300:C300"/>
    <mergeCell ref="E608:F608"/>
    <mergeCell ref="A642:C642"/>
    <mergeCell ref="E322:F322"/>
    <mergeCell ref="E379:F379"/>
    <mergeCell ref="E346:F346"/>
    <mergeCell ref="I373:N373"/>
    <mergeCell ref="M387:N387"/>
    <mergeCell ref="A407:B407"/>
    <mergeCell ref="E641:F641"/>
    <mergeCell ref="A344:B344"/>
    <mergeCell ref="C344:F344"/>
    <mergeCell ref="I641:L641"/>
    <mergeCell ref="B639:D639"/>
    <mergeCell ref="B293:C293"/>
    <mergeCell ref="A305:C305"/>
    <mergeCell ref="A621:C621"/>
    <mergeCell ref="I621:K621"/>
    <mergeCell ref="I616:K616"/>
    <mergeCell ref="A622:C622"/>
    <mergeCell ref="E618:F618"/>
    <mergeCell ref="J618:L618"/>
    <mergeCell ref="A616:C616"/>
    <mergeCell ref="D622:F622"/>
    <mergeCell ref="I622:K622"/>
    <mergeCell ref="L622:N622"/>
    <mergeCell ref="I300:K300"/>
    <mergeCell ref="E317:F317"/>
    <mergeCell ref="I314:J314"/>
    <mergeCell ref="K314:N314"/>
    <mergeCell ref="I304:K304"/>
    <mergeCell ref="A311:F311"/>
    <mergeCell ref="A308:B308"/>
    <mergeCell ref="C308:F308"/>
    <mergeCell ref="I308:J308"/>
    <mergeCell ref="K308:N308"/>
    <mergeCell ref="M585:N585"/>
    <mergeCell ref="J640:K640"/>
    <mergeCell ref="M640:N640"/>
    <mergeCell ref="I399:K399"/>
    <mergeCell ref="D399:F399"/>
    <mergeCell ref="E638:F638"/>
    <mergeCell ref="M633:N633"/>
    <mergeCell ref="E639:F639"/>
    <mergeCell ref="J639:L639"/>
    <mergeCell ref="M639:N639"/>
    <mergeCell ref="M631:N631"/>
    <mergeCell ref="E632:F632"/>
    <mergeCell ref="M638:N638"/>
    <mergeCell ref="E636:F636"/>
    <mergeCell ref="M636:N636"/>
    <mergeCell ref="M637:N637"/>
    <mergeCell ref="E634:F634"/>
    <mergeCell ref="M634:N634"/>
    <mergeCell ref="E637:F637"/>
    <mergeCell ref="I626:N626"/>
    <mergeCell ref="M618:N618"/>
    <mergeCell ref="I265:K265"/>
    <mergeCell ref="I266:K266"/>
    <mergeCell ref="E271:F271"/>
    <mergeCell ref="E286:F286"/>
    <mergeCell ref="E287:F287"/>
    <mergeCell ref="J271:L271"/>
    <mergeCell ref="E569:F569"/>
    <mergeCell ref="M569:N569"/>
    <mergeCell ref="E570:F570"/>
    <mergeCell ref="E292:F292"/>
    <mergeCell ref="M288:N288"/>
    <mergeCell ref="E290:F290"/>
    <mergeCell ref="M290:N290"/>
    <mergeCell ref="M291:N291"/>
    <mergeCell ref="J456:L456"/>
    <mergeCell ref="E456:F456"/>
    <mergeCell ref="M617:N617"/>
    <mergeCell ref="M608:N608"/>
    <mergeCell ref="M605:N605"/>
    <mergeCell ref="M603:N603"/>
    <mergeCell ref="M601:N601"/>
    <mergeCell ref="A617:C617"/>
    <mergeCell ref="E617:F617"/>
    <mergeCell ref="I617:K617"/>
    <mergeCell ref="A613:C613"/>
    <mergeCell ref="I613:K613"/>
    <mergeCell ref="A252:B252"/>
    <mergeCell ref="E603:F603"/>
    <mergeCell ref="E263:F263"/>
    <mergeCell ref="E261:F261"/>
    <mergeCell ref="M261:N261"/>
    <mergeCell ref="M286:N286"/>
    <mergeCell ref="M287:N287"/>
    <mergeCell ref="J292:L292"/>
    <mergeCell ref="E291:F291"/>
    <mergeCell ref="M292:N292"/>
    <mergeCell ref="A265:C265"/>
    <mergeCell ref="M574:N574"/>
    <mergeCell ref="E288:F288"/>
    <mergeCell ref="E310:F310"/>
    <mergeCell ref="M310:N310"/>
    <mergeCell ref="A459:C459"/>
    <mergeCell ref="M419:N419"/>
    <mergeCell ref="A453:C453"/>
    <mergeCell ref="E255:F255"/>
    <mergeCell ref="M255:N255"/>
    <mergeCell ref="E256:F256"/>
    <mergeCell ref="M256:N256"/>
    <mergeCell ref="M410:N410"/>
    <mergeCell ref="A599:B599"/>
    <mergeCell ref="I599:J599"/>
    <mergeCell ref="K599:N599"/>
    <mergeCell ref="M208:N208"/>
    <mergeCell ref="E209:F209"/>
    <mergeCell ref="A579:D579"/>
    <mergeCell ref="E572:F572"/>
    <mergeCell ref="D305:F305"/>
    <mergeCell ref="J578:K578"/>
    <mergeCell ref="B577:D577"/>
    <mergeCell ref="E573:F573"/>
    <mergeCell ref="E575:F575"/>
    <mergeCell ref="I580:K580"/>
    <mergeCell ref="L590:N590"/>
    <mergeCell ref="B586:D586"/>
    <mergeCell ref="E586:F586"/>
    <mergeCell ref="J586:L586"/>
    <mergeCell ref="M586:N586"/>
    <mergeCell ref="A589:C589"/>
    <mergeCell ref="B263:C263"/>
    <mergeCell ref="L247:N247"/>
    <mergeCell ref="I249:N249"/>
    <mergeCell ref="E260:F260"/>
    <mergeCell ref="E257:F257"/>
    <mergeCell ref="M257:N257"/>
    <mergeCell ref="J263:K263"/>
    <mergeCell ref="B292:D292"/>
    <mergeCell ref="I459:K459"/>
    <mergeCell ref="A460:C460"/>
    <mergeCell ref="D460:F460"/>
    <mergeCell ref="B301:D301"/>
    <mergeCell ref="B578:C578"/>
    <mergeCell ref="E578:F578"/>
    <mergeCell ref="I596:N596"/>
    <mergeCell ref="C599:F599"/>
    <mergeCell ref="I584:K584"/>
    <mergeCell ref="A581:C581"/>
    <mergeCell ref="E222:F222"/>
    <mergeCell ref="I590:K590"/>
    <mergeCell ref="A583:C583"/>
    <mergeCell ref="I583:K583"/>
    <mergeCell ref="E579:F579"/>
    <mergeCell ref="E571:F571"/>
    <mergeCell ref="I234:K234"/>
    <mergeCell ref="E224:F224"/>
    <mergeCell ref="M224:N224"/>
    <mergeCell ref="E225:F225"/>
    <mergeCell ref="M225:N225"/>
    <mergeCell ref="B230:D230"/>
    <mergeCell ref="J230:L230"/>
    <mergeCell ref="M229:N229"/>
    <mergeCell ref="M230:N230"/>
    <mergeCell ref="M228:N228"/>
    <mergeCell ref="E227:F227"/>
    <mergeCell ref="B231:C231"/>
    <mergeCell ref="J231:K231"/>
    <mergeCell ref="A232:D232"/>
    <mergeCell ref="E289:F289"/>
    <mergeCell ref="M289:N289"/>
    <mergeCell ref="E321:F321"/>
    <mergeCell ref="M321:N321"/>
    <mergeCell ref="E351:F351"/>
    <mergeCell ref="M351:N351"/>
    <mergeCell ref="A584:C584"/>
    <mergeCell ref="I581:K581"/>
    <mergeCell ref="A236:C236"/>
    <mergeCell ref="I236:K236"/>
    <mergeCell ref="B201:C201"/>
    <mergeCell ref="A295:C295"/>
    <mergeCell ref="E201:F201"/>
    <mergeCell ref="E230:F230"/>
    <mergeCell ref="A202:D202"/>
    <mergeCell ref="J209:L209"/>
    <mergeCell ref="M222:N222"/>
    <mergeCell ref="M571:N571"/>
    <mergeCell ref="A234:C234"/>
    <mergeCell ref="I589:K589"/>
    <mergeCell ref="A590:C590"/>
    <mergeCell ref="D590:F590"/>
    <mergeCell ref="M573:N573"/>
    <mergeCell ref="E574:F574"/>
    <mergeCell ref="A580:C580"/>
    <mergeCell ref="A237:C237"/>
    <mergeCell ref="I237:K237"/>
    <mergeCell ref="A238:C238"/>
    <mergeCell ref="I238:K238"/>
    <mergeCell ref="E238:F238"/>
    <mergeCell ref="A246:C246"/>
    <mergeCell ref="A564:F564"/>
    <mergeCell ref="I564:N564"/>
    <mergeCell ref="A560:C560"/>
    <mergeCell ref="D560:F560"/>
    <mergeCell ref="I560:K560"/>
    <mergeCell ref="L560:N560"/>
    <mergeCell ref="B209:D209"/>
    <mergeCell ref="A186:C186"/>
    <mergeCell ref="I186:K186"/>
    <mergeCell ref="M134:N134"/>
    <mergeCell ref="A141:C141"/>
    <mergeCell ref="I141:K141"/>
    <mergeCell ref="A145:C145"/>
    <mergeCell ref="I145:K145"/>
    <mergeCell ref="A146:C146"/>
    <mergeCell ref="I146:K146"/>
    <mergeCell ref="B147:D147"/>
    <mergeCell ref="J147:L147"/>
    <mergeCell ref="E147:F147"/>
    <mergeCell ref="M260:N260"/>
    <mergeCell ref="M271:N271"/>
    <mergeCell ref="E196:F196"/>
    <mergeCell ref="L151:N151"/>
    <mergeCell ref="I158:J158"/>
    <mergeCell ref="K158:N158"/>
    <mergeCell ref="E161:F161"/>
    <mergeCell ref="M161:N161"/>
    <mergeCell ref="M223:N223"/>
    <mergeCell ref="E232:F232"/>
    <mergeCell ref="M232:N232"/>
    <mergeCell ref="E162:F162"/>
    <mergeCell ref="M162:N162"/>
    <mergeCell ref="M160:N160"/>
    <mergeCell ref="I151:K151"/>
    <mergeCell ref="A142:C142"/>
    <mergeCell ref="I142:K142"/>
    <mergeCell ref="M202:N202"/>
    <mergeCell ref="A208:C208"/>
    <mergeCell ref="C252:F252"/>
    <mergeCell ref="E121:F121"/>
    <mergeCell ref="M121:N121"/>
    <mergeCell ref="A567:B567"/>
    <mergeCell ref="C567:F567"/>
    <mergeCell ref="I567:J567"/>
    <mergeCell ref="K567:N567"/>
    <mergeCell ref="E122:F122"/>
    <mergeCell ref="M122:N122"/>
    <mergeCell ref="A559:C559"/>
    <mergeCell ref="I559:K559"/>
    <mergeCell ref="B556:D556"/>
    <mergeCell ref="E556:F556"/>
    <mergeCell ref="J556:L556"/>
    <mergeCell ref="M556:N556"/>
    <mergeCell ref="B106:D106"/>
    <mergeCell ref="A554:C554"/>
    <mergeCell ref="I554:K554"/>
    <mergeCell ref="E123:F123"/>
    <mergeCell ref="A550:C550"/>
    <mergeCell ref="I550:K550"/>
    <mergeCell ref="A304:C304"/>
    <mergeCell ref="M115:N115"/>
    <mergeCell ref="A118:C118"/>
    <mergeCell ref="I118:K118"/>
    <mergeCell ref="A119:C119"/>
    <mergeCell ref="D119:F119"/>
    <mergeCell ref="I119:K119"/>
    <mergeCell ref="L119:N119"/>
    <mergeCell ref="A125:F125"/>
    <mergeCell ref="I125:N125"/>
    <mergeCell ref="E133:F133"/>
    <mergeCell ref="M133:N133"/>
    <mergeCell ref="E101:F101"/>
    <mergeCell ref="A555:C555"/>
    <mergeCell ref="E555:F555"/>
    <mergeCell ref="I555:K555"/>
    <mergeCell ref="J106:L106"/>
    <mergeCell ref="A110:C110"/>
    <mergeCell ref="I110:K110"/>
    <mergeCell ref="A114:C114"/>
    <mergeCell ref="A553:C553"/>
    <mergeCell ref="I553:K553"/>
    <mergeCell ref="E99:F99"/>
    <mergeCell ref="M99:N99"/>
    <mergeCell ref="E100:F100"/>
    <mergeCell ref="M100:N100"/>
    <mergeCell ref="E114:F114"/>
    <mergeCell ref="I114:K114"/>
    <mergeCell ref="M114:N114"/>
    <mergeCell ref="M101:N101"/>
    <mergeCell ref="E102:F102"/>
    <mergeCell ref="M102:N102"/>
    <mergeCell ref="E108:F108"/>
    <mergeCell ref="I108:L108"/>
    <mergeCell ref="M108:N108"/>
    <mergeCell ref="A109:C109"/>
    <mergeCell ref="I109:K109"/>
    <mergeCell ref="A112:C112"/>
    <mergeCell ref="I112:K112"/>
    <mergeCell ref="A113:C113"/>
    <mergeCell ref="I113:K113"/>
    <mergeCell ref="B115:D115"/>
    <mergeCell ref="E115:F115"/>
    <mergeCell ref="J115:L115"/>
    <mergeCell ref="E98:F98"/>
    <mergeCell ref="M98:N98"/>
    <mergeCell ref="A551:C551"/>
    <mergeCell ref="I551:K551"/>
    <mergeCell ref="M123:N123"/>
    <mergeCell ref="E124:F124"/>
    <mergeCell ref="M124:N124"/>
    <mergeCell ref="B548:C548"/>
    <mergeCell ref="E548:F548"/>
    <mergeCell ref="J548:K548"/>
    <mergeCell ref="M548:N548"/>
    <mergeCell ref="A549:D549"/>
    <mergeCell ref="E549:F549"/>
    <mergeCell ref="I549:L549"/>
    <mergeCell ref="M549:N549"/>
    <mergeCell ref="M543:N543"/>
    <mergeCell ref="E542:F542"/>
    <mergeCell ref="M542:N542"/>
    <mergeCell ref="E546:F546"/>
    <mergeCell ref="M546:N546"/>
    <mergeCell ref="B547:D547"/>
    <mergeCell ref="E547:F547"/>
    <mergeCell ref="J547:L547"/>
    <mergeCell ref="M547:N547"/>
    <mergeCell ref="M105:N105"/>
    <mergeCell ref="B107:C107"/>
    <mergeCell ref="J107:K107"/>
    <mergeCell ref="E106:F106"/>
    <mergeCell ref="M106:N106"/>
    <mergeCell ref="E107:F107"/>
    <mergeCell ref="M107:N107"/>
    <mergeCell ref="A108:D108"/>
    <mergeCell ref="J76:L76"/>
    <mergeCell ref="E77:F77"/>
    <mergeCell ref="M77:N77"/>
    <mergeCell ref="E545:F545"/>
    <mergeCell ref="M545:N545"/>
    <mergeCell ref="A88:C88"/>
    <mergeCell ref="I88:K88"/>
    <mergeCell ref="A89:C89"/>
    <mergeCell ref="D89:F89"/>
    <mergeCell ref="E543:F543"/>
    <mergeCell ref="E540:F540"/>
    <mergeCell ref="M540:N540"/>
    <mergeCell ref="E70:F70"/>
    <mergeCell ref="E541:F541"/>
    <mergeCell ref="M541:N541"/>
    <mergeCell ref="J77:K77"/>
    <mergeCell ref="E78:F78"/>
    <mergeCell ref="I83:K83"/>
    <mergeCell ref="E539:F539"/>
    <mergeCell ref="E76:F76"/>
    <mergeCell ref="M539:N539"/>
    <mergeCell ref="I89:K89"/>
    <mergeCell ref="L89:N89"/>
    <mergeCell ref="A93:F93"/>
    <mergeCell ref="I93:N93"/>
    <mergeCell ref="A96:B96"/>
    <mergeCell ref="C96:F96"/>
    <mergeCell ref="I96:J96"/>
    <mergeCell ref="K96:N96"/>
    <mergeCell ref="E104:F104"/>
    <mergeCell ref="M104:N104"/>
    <mergeCell ref="E105:F105"/>
    <mergeCell ref="E68:F68"/>
    <mergeCell ref="M68:N68"/>
    <mergeCell ref="E69:F69"/>
    <mergeCell ref="M69:N69"/>
    <mergeCell ref="E84:F84"/>
    <mergeCell ref="M70:N70"/>
    <mergeCell ref="E71:F71"/>
    <mergeCell ref="M71:N71"/>
    <mergeCell ref="E72:F72"/>
    <mergeCell ref="A537:B537"/>
    <mergeCell ref="C537:F537"/>
    <mergeCell ref="I537:J537"/>
    <mergeCell ref="K537:N537"/>
    <mergeCell ref="A66:B66"/>
    <mergeCell ref="C66:F66"/>
    <mergeCell ref="I66:J66"/>
    <mergeCell ref="K66:N66"/>
    <mergeCell ref="B76:D76"/>
    <mergeCell ref="A80:C80"/>
    <mergeCell ref="E75:F75"/>
    <mergeCell ref="M75:N75"/>
    <mergeCell ref="A79:C79"/>
    <mergeCell ref="I79:K79"/>
    <mergeCell ref="A82:C82"/>
    <mergeCell ref="I82:K82"/>
    <mergeCell ref="I84:K84"/>
    <mergeCell ref="M84:N84"/>
    <mergeCell ref="I80:K80"/>
    <mergeCell ref="B85:D85"/>
    <mergeCell ref="E85:F85"/>
    <mergeCell ref="J85:L85"/>
    <mergeCell ref="M85:N85"/>
    <mergeCell ref="A60:F60"/>
    <mergeCell ref="I60:N60"/>
    <mergeCell ref="A63:F63"/>
    <mergeCell ref="I63:N63"/>
    <mergeCell ref="A534:F534"/>
    <mergeCell ref="I534:N534"/>
    <mergeCell ref="B77:C77"/>
    <mergeCell ref="A78:D78"/>
    <mergeCell ref="A83:C83"/>
    <mergeCell ref="A84:C84"/>
    <mergeCell ref="A56:C56"/>
    <mergeCell ref="I56:K56"/>
    <mergeCell ref="A57:C57"/>
    <mergeCell ref="D57:F57"/>
    <mergeCell ref="I57:K57"/>
    <mergeCell ref="L57:N57"/>
    <mergeCell ref="A52:C52"/>
    <mergeCell ref="E52:F52"/>
    <mergeCell ref="I52:K52"/>
    <mergeCell ref="M52:N52"/>
    <mergeCell ref="B53:D53"/>
    <mergeCell ref="E53:F53"/>
    <mergeCell ref="J53:L53"/>
    <mergeCell ref="M53:N53"/>
    <mergeCell ref="M72:N72"/>
    <mergeCell ref="E74:F74"/>
    <mergeCell ref="M74:N74"/>
    <mergeCell ref="E73:F73"/>
    <mergeCell ref="M73:N73"/>
    <mergeCell ref="I78:L78"/>
    <mergeCell ref="M78:N78"/>
    <mergeCell ref="M76:N76"/>
    <mergeCell ref="A48:C48"/>
    <mergeCell ref="I48:K48"/>
    <mergeCell ref="A50:C50"/>
    <mergeCell ref="I50:K50"/>
    <mergeCell ref="A51:C51"/>
    <mergeCell ref="I51:K51"/>
    <mergeCell ref="A46:D46"/>
    <mergeCell ref="E46:F46"/>
    <mergeCell ref="I46:L46"/>
    <mergeCell ref="M46:N46"/>
    <mergeCell ref="A47:C47"/>
    <mergeCell ref="I47:K47"/>
    <mergeCell ref="B44:D44"/>
    <mergeCell ref="E44:F44"/>
    <mergeCell ref="J44:L44"/>
    <mergeCell ref="M44:N44"/>
    <mergeCell ref="B45:C45"/>
    <mergeCell ref="E45:F45"/>
    <mergeCell ref="J45:K45"/>
    <mergeCell ref="M45:N45"/>
    <mergeCell ref="E40:F40"/>
    <mergeCell ref="M40:N40"/>
    <mergeCell ref="E42:F42"/>
    <mergeCell ref="M42:N42"/>
    <mergeCell ref="E43:F43"/>
    <mergeCell ref="M43:N43"/>
    <mergeCell ref="E41:F41"/>
    <mergeCell ref="M41:N41"/>
    <mergeCell ref="E37:F37"/>
    <mergeCell ref="M37:N37"/>
    <mergeCell ref="E38:F38"/>
    <mergeCell ref="M38:N38"/>
    <mergeCell ref="E39:F39"/>
    <mergeCell ref="M39:N39"/>
    <mergeCell ref="A34:B34"/>
    <mergeCell ref="C34:F34"/>
    <mergeCell ref="I34:J34"/>
    <mergeCell ref="K34:N34"/>
    <mergeCell ref="E36:F36"/>
    <mergeCell ref="M36:N36"/>
    <mergeCell ref="A27:C27"/>
    <mergeCell ref="D27:F27"/>
    <mergeCell ref="I27:K27"/>
    <mergeCell ref="L27:N27"/>
    <mergeCell ref="A31:F31"/>
    <mergeCell ref="I31:N31"/>
    <mergeCell ref="B23:D23"/>
    <mergeCell ref="E23:F23"/>
    <mergeCell ref="J23:L23"/>
    <mergeCell ref="M23:N23"/>
    <mergeCell ref="A26:C26"/>
    <mergeCell ref="I26:K26"/>
    <mergeCell ref="A21:C21"/>
    <mergeCell ref="I21:K21"/>
    <mergeCell ref="A22:C22"/>
    <mergeCell ref="E22:F22"/>
    <mergeCell ref="I22:K22"/>
    <mergeCell ref="M22:N22"/>
    <mergeCell ref="A17:C17"/>
    <mergeCell ref="I17:K17"/>
    <mergeCell ref="A18:C18"/>
    <mergeCell ref="I18:K18"/>
    <mergeCell ref="A20:C20"/>
    <mergeCell ref="I20:K20"/>
    <mergeCell ref="B15:C15"/>
    <mergeCell ref="E15:F15"/>
    <mergeCell ref="J15:K15"/>
    <mergeCell ref="M15:N15"/>
    <mergeCell ref="A16:D16"/>
    <mergeCell ref="E16:F16"/>
    <mergeCell ref="I16:L16"/>
    <mergeCell ref="M16:N16"/>
    <mergeCell ref="E13:F13"/>
    <mergeCell ref="M13:N13"/>
    <mergeCell ref="B14:D14"/>
    <mergeCell ref="E14:F14"/>
    <mergeCell ref="J14:L14"/>
    <mergeCell ref="M14:N14"/>
    <mergeCell ref="E9:F9"/>
    <mergeCell ref="M9:N9"/>
    <mergeCell ref="E10:F10"/>
    <mergeCell ref="M10:N10"/>
    <mergeCell ref="E12:F12"/>
    <mergeCell ref="M12:N12"/>
    <mergeCell ref="E11:F11"/>
    <mergeCell ref="M11:N11"/>
    <mergeCell ref="E6:F6"/>
    <mergeCell ref="M6:N6"/>
    <mergeCell ref="E7:F7"/>
    <mergeCell ref="M7:N7"/>
    <mergeCell ref="E8:F8"/>
    <mergeCell ref="M8:N8"/>
    <mergeCell ref="A1:F1"/>
    <mergeCell ref="I1:N1"/>
    <mergeCell ref="A4:B4"/>
    <mergeCell ref="C4:F4"/>
    <mergeCell ref="I4:J4"/>
    <mergeCell ref="K4:N4"/>
    <mergeCell ref="A128:B128"/>
    <mergeCell ref="C128:F128"/>
    <mergeCell ref="I128:J128"/>
    <mergeCell ref="K128:N128"/>
    <mergeCell ref="E136:F136"/>
    <mergeCell ref="M136:N136"/>
    <mergeCell ref="J138:L138"/>
    <mergeCell ref="M138:N138"/>
    <mergeCell ref="B139:C139"/>
    <mergeCell ref="E139:F139"/>
    <mergeCell ref="J139:K139"/>
    <mergeCell ref="M139:N139"/>
    <mergeCell ref="B138:D138"/>
    <mergeCell ref="E138:F138"/>
    <mergeCell ref="A140:D140"/>
    <mergeCell ref="E140:F140"/>
    <mergeCell ref="I140:L140"/>
    <mergeCell ref="M140:N140"/>
    <mergeCell ref="M132:N132"/>
    <mergeCell ref="E137:F137"/>
    <mergeCell ref="M137:N137"/>
    <mergeCell ref="E134:F134"/>
    <mergeCell ref="A144:C144"/>
    <mergeCell ref="I144:K144"/>
    <mergeCell ref="E166:F166"/>
    <mergeCell ref="M166:N166"/>
    <mergeCell ref="E167:F167"/>
    <mergeCell ref="M167:N167"/>
    <mergeCell ref="B168:D168"/>
    <mergeCell ref="E168:F168"/>
    <mergeCell ref="J168:L168"/>
    <mergeCell ref="M168:N168"/>
    <mergeCell ref="A170:D170"/>
    <mergeCell ref="E170:F170"/>
    <mergeCell ref="I170:L170"/>
    <mergeCell ref="M170:N170"/>
    <mergeCell ref="B169:C169"/>
    <mergeCell ref="E169:F169"/>
    <mergeCell ref="M169:N169"/>
    <mergeCell ref="E160:F160"/>
    <mergeCell ref="J169:K169"/>
    <mergeCell ref="A171:C171"/>
    <mergeCell ref="I171:K171"/>
    <mergeCell ref="A172:C172"/>
    <mergeCell ref="I172:K172"/>
    <mergeCell ref="A174:C174"/>
    <mergeCell ref="I174:K174"/>
    <mergeCell ref="A175:C175"/>
    <mergeCell ref="I175:K175"/>
    <mergeCell ref="A176:C176"/>
    <mergeCell ref="I176:K176"/>
    <mergeCell ref="B177:D177"/>
    <mergeCell ref="J177:L177"/>
    <mergeCell ref="E176:F176"/>
    <mergeCell ref="A180:C180"/>
    <mergeCell ref="I180:K180"/>
    <mergeCell ref="I181:K181"/>
    <mergeCell ref="L181:N181"/>
    <mergeCell ref="E177:F177"/>
    <mergeCell ref="A187:F187"/>
    <mergeCell ref="I187:N187"/>
    <mergeCell ref="A181:C181"/>
    <mergeCell ref="D181:F181"/>
    <mergeCell ref="A183:C183"/>
    <mergeCell ref="I183:K183"/>
    <mergeCell ref="M177:N177"/>
    <mergeCell ref="I190:J190"/>
    <mergeCell ref="K190:N190"/>
    <mergeCell ref="E193:F193"/>
    <mergeCell ref="M193:N193"/>
    <mergeCell ref="E194:F194"/>
    <mergeCell ref="M194:N194"/>
    <mergeCell ref="M192:N192"/>
    <mergeCell ref="E195:F195"/>
    <mergeCell ref="M195:N195"/>
    <mergeCell ref="B200:D200"/>
    <mergeCell ref="J200:L200"/>
    <mergeCell ref="E197:F197"/>
    <mergeCell ref="M197:N197"/>
    <mergeCell ref="E198:F198"/>
    <mergeCell ref="M198:N198"/>
    <mergeCell ref="M196:N196"/>
    <mergeCell ref="M200:N200"/>
    <mergeCell ref="E199:F199"/>
    <mergeCell ref="M199:N199"/>
    <mergeCell ref="E200:F200"/>
    <mergeCell ref="A190:B190"/>
    <mergeCell ref="C190:F190"/>
    <mergeCell ref="E192:F192"/>
    <mergeCell ref="A184:C184"/>
    <mergeCell ref="I184:K184"/>
    <mergeCell ref="I203:K203"/>
    <mergeCell ref="A204:C204"/>
    <mergeCell ref="I204:K204"/>
    <mergeCell ref="A206:C206"/>
    <mergeCell ref="I206:K206"/>
    <mergeCell ref="M209:N209"/>
    <mergeCell ref="A207:C207"/>
    <mergeCell ref="I207:K207"/>
    <mergeCell ref="I208:K208"/>
    <mergeCell ref="E208:F208"/>
    <mergeCell ref="D213:F213"/>
    <mergeCell ref="L213:N213"/>
    <mergeCell ref="A217:F217"/>
    <mergeCell ref="I217:N217"/>
    <mergeCell ref="A220:B220"/>
    <mergeCell ref="C220:F220"/>
    <mergeCell ref="I220:J220"/>
    <mergeCell ref="K220:N220"/>
    <mergeCell ref="A213:C213"/>
    <mergeCell ref="I213:K213"/>
    <mergeCell ref="A203:C203"/>
    <mergeCell ref="A212:C212"/>
    <mergeCell ref="I212:K212"/>
    <mergeCell ref="I232:L232"/>
    <mergeCell ref="A233:C233"/>
    <mergeCell ref="I233:K233"/>
    <mergeCell ref="E231:F231"/>
    <mergeCell ref="E228:F228"/>
    <mergeCell ref="E229:F229"/>
    <mergeCell ref="E226:F226"/>
    <mergeCell ref="M226:N226"/>
    <mergeCell ref="M238:N238"/>
    <mergeCell ref="B239:D239"/>
    <mergeCell ref="E239:F239"/>
    <mergeCell ref="J239:L239"/>
    <mergeCell ref="M239:N239"/>
    <mergeCell ref="A243:C243"/>
    <mergeCell ref="D243:F243"/>
    <mergeCell ref="I243:K243"/>
    <mergeCell ref="L243:N243"/>
    <mergeCell ref="A242:C242"/>
    <mergeCell ref="K252:N252"/>
    <mergeCell ref="B262:D262"/>
    <mergeCell ref="E262:F262"/>
    <mergeCell ref="J262:L262"/>
    <mergeCell ref="M262:N262"/>
    <mergeCell ref="M263:N263"/>
    <mergeCell ref="E254:F254"/>
    <mergeCell ref="M254:N254"/>
    <mergeCell ref="E258:F258"/>
    <mergeCell ref="M258:N258"/>
    <mergeCell ref="I252:J252"/>
    <mergeCell ref="A247:C247"/>
    <mergeCell ref="D247:F247"/>
    <mergeCell ref="I247:K247"/>
    <mergeCell ref="A249:F249"/>
    <mergeCell ref="A264:D264"/>
    <mergeCell ref="E264:F264"/>
    <mergeCell ref="I264:L264"/>
    <mergeCell ref="M264:N264"/>
    <mergeCell ref="A268:C268"/>
    <mergeCell ref="I268:K268"/>
    <mergeCell ref="A269:C269"/>
    <mergeCell ref="I269:K269"/>
    <mergeCell ref="A270:C270"/>
    <mergeCell ref="E270:F270"/>
    <mergeCell ref="I270:K270"/>
    <mergeCell ref="M270:N270"/>
    <mergeCell ref="A274:C274"/>
    <mergeCell ref="I274:K274"/>
    <mergeCell ref="A275:C275"/>
    <mergeCell ref="D275:F275"/>
    <mergeCell ref="I275:K275"/>
    <mergeCell ref="L275:N275"/>
    <mergeCell ref="A266:C266"/>
    <mergeCell ref="B271:D271"/>
    <mergeCell ref="A279:F279"/>
    <mergeCell ref="I279:N279"/>
    <mergeCell ref="A282:B282"/>
    <mergeCell ref="C282:F282"/>
    <mergeCell ref="I282:J282"/>
    <mergeCell ref="K282:N282"/>
    <mergeCell ref="E293:F293"/>
    <mergeCell ref="J293:K293"/>
    <mergeCell ref="M293:N293"/>
    <mergeCell ref="M294:N294"/>
    <mergeCell ref="A298:C298"/>
    <mergeCell ref="I298:K298"/>
    <mergeCell ref="A294:D294"/>
    <mergeCell ref="E294:F294"/>
    <mergeCell ref="I294:L294"/>
    <mergeCell ref="I296:K296"/>
    <mergeCell ref="J324:L324"/>
    <mergeCell ref="M324:N324"/>
    <mergeCell ref="A299:C299"/>
    <mergeCell ref="I299:K299"/>
    <mergeCell ref="E300:F300"/>
    <mergeCell ref="M300:N300"/>
    <mergeCell ref="I305:K305"/>
    <mergeCell ref="L305:N305"/>
    <mergeCell ref="A314:B314"/>
    <mergeCell ref="C314:F314"/>
    <mergeCell ref="M320:N320"/>
    <mergeCell ref="M322:N322"/>
    <mergeCell ref="E323:F323"/>
    <mergeCell ref="M323:N323"/>
    <mergeCell ref="B324:D324"/>
    <mergeCell ref="E324:F324"/>
    <mergeCell ref="A296:C296"/>
    <mergeCell ref="E301:F301"/>
    <mergeCell ref="M333:N333"/>
    <mergeCell ref="A336:C336"/>
    <mergeCell ref="I336:K336"/>
    <mergeCell ref="A337:C337"/>
    <mergeCell ref="D337:F337"/>
    <mergeCell ref="I337:K337"/>
    <mergeCell ref="L337:N337"/>
    <mergeCell ref="A341:F341"/>
    <mergeCell ref="I341:N341"/>
    <mergeCell ref="I357:K357"/>
    <mergeCell ref="M356:N356"/>
    <mergeCell ref="A358:C358"/>
    <mergeCell ref="I358:K358"/>
    <mergeCell ref="A360:C360"/>
    <mergeCell ref="I360:K360"/>
    <mergeCell ref="A361:C361"/>
    <mergeCell ref="I361:K361"/>
    <mergeCell ref="E349:F349"/>
    <mergeCell ref="M349:N349"/>
    <mergeCell ref="M346:N346"/>
    <mergeCell ref="E347:F347"/>
    <mergeCell ref="E352:F352"/>
    <mergeCell ref="A362:C362"/>
    <mergeCell ref="E362:F362"/>
    <mergeCell ref="I362:K362"/>
    <mergeCell ref="M362:N362"/>
    <mergeCell ref="A366:C366"/>
    <mergeCell ref="I366:K366"/>
    <mergeCell ref="B363:D363"/>
    <mergeCell ref="E363:F363"/>
    <mergeCell ref="J363:L363"/>
    <mergeCell ref="M363:N363"/>
    <mergeCell ref="A367:C367"/>
    <mergeCell ref="D367:F367"/>
    <mergeCell ref="I367:K367"/>
    <mergeCell ref="L367:N367"/>
    <mergeCell ref="A376:B376"/>
    <mergeCell ref="C376:F376"/>
    <mergeCell ref="I376:J376"/>
    <mergeCell ref="K376:N376"/>
    <mergeCell ref="E369:F369"/>
    <mergeCell ref="M369:N369"/>
    <mergeCell ref="E381:F381"/>
    <mergeCell ref="M381:N381"/>
    <mergeCell ref="M379:N379"/>
    <mergeCell ref="E383:F383"/>
    <mergeCell ref="M383:N383"/>
    <mergeCell ref="E384:F384"/>
    <mergeCell ref="M384:N384"/>
    <mergeCell ref="A388:D388"/>
    <mergeCell ref="I388:L388"/>
    <mergeCell ref="E388:F388"/>
    <mergeCell ref="M388:N388"/>
    <mergeCell ref="A389:C389"/>
    <mergeCell ref="I389:K389"/>
    <mergeCell ref="E385:F385"/>
    <mergeCell ref="A390:C390"/>
    <mergeCell ref="I390:K390"/>
    <mergeCell ref="A392:C392"/>
    <mergeCell ref="I392:K392"/>
    <mergeCell ref="E417:F417"/>
    <mergeCell ref="J417:L417"/>
    <mergeCell ref="E416:F416"/>
    <mergeCell ref="M416:N416"/>
    <mergeCell ref="E412:F412"/>
    <mergeCell ref="M412:N412"/>
    <mergeCell ref="E413:F413"/>
    <mergeCell ref="M413:N413"/>
    <mergeCell ref="E414:F414"/>
    <mergeCell ref="K407:N407"/>
    <mergeCell ref="I420:K420"/>
    <mergeCell ref="A419:D419"/>
    <mergeCell ref="E419:F419"/>
    <mergeCell ref="I419:L419"/>
    <mergeCell ref="A434:F434"/>
    <mergeCell ref="A423:C423"/>
    <mergeCell ref="I423:K423"/>
    <mergeCell ref="A424:C424"/>
    <mergeCell ref="I424:K424"/>
    <mergeCell ref="A425:C425"/>
    <mergeCell ref="E425:F425"/>
    <mergeCell ref="I425:K425"/>
    <mergeCell ref="A429:C429"/>
    <mergeCell ref="I429:K429"/>
    <mergeCell ref="A430:C430"/>
    <mergeCell ref="D430:F430"/>
    <mergeCell ref="I430:K430"/>
    <mergeCell ref="L430:N430"/>
    <mergeCell ref="I421:K421"/>
    <mergeCell ref="A420:C420"/>
    <mergeCell ref="C407:F407"/>
    <mergeCell ref="I407:J407"/>
    <mergeCell ref="E440:F440"/>
    <mergeCell ref="M440:N440"/>
    <mergeCell ref="M449:N449"/>
    <mergeCell ref="E446:F446"/>
    <mergeCell ref="M446:N446"/>
    <mergeCell ref="A449:D449"/>
    <mergeCell ref="J447:L447"/>
    <mergeCell ref="E443:F443"/>
    <mergeCell ref="M443:N443"/>
    <mergeCell ref="E445:F445"/>
    <mergeCell ref="M447:N447"/>
    <mergeCell ref="J448:K448"/>
    <mergeCell ref="M448:N448"/>
    <mergeCell ref="M445:N445"/>
    <mergeCell ref="B448:C448"/>
    <mergeCell ref="B447:D447"/>
    <mergeCell ref="E447:F447"/>
    <mergeCell ref="E448:F448"/>
    <mergeCell ref="E449:F449"/>
    <mergeCell ref="I449:L449"/>
    <mergeCell ref="M442:N442"/>
    <mergeCell ref="E441:F441"/>
    <mergeCell ref="M456:N456"/>
    <mergeCell ref="A450:C450"/>
    <mergeCell ref="I450:K450"/>
    <mergeCell ref="A451:C451"/>
    <mergeCell ref="I455:K455"/>
    <mergeCell ref="M455:N455"/>
    <mergeCell ref="B456:D456"/>
    <mergeCell ref="I451:K451"/>
    <mergeCell ref="E478:F478"/>
    <mergeCell ref="M478:N478"/>
    <mergeCell ref="M463:N463"/>
    <mergeCell ref="E464:F464"/>
    <mergeCell ref="M464:N464"/>
    <mergeCell ref="E463:F463"/>
    <mergeCell ref="E474:F474"/>
    <mergeCell ref="M474:N474"/>
    <mergeCell ref="A466:F466"/>
    <mergeCell ref="I466:N466"/>
    <mergeCell ref="E475:F475"/>
    <mergeCell ref="M475:N475"/>
    <mergeCell ref="E477:F477"/>
    <mergeCell ref="M477:N477"/>
    <mergeCell ref="E473:F473"/>
    <mergeCell ref="M473:N473"/>
    <mergeCell ref="E471:F471"/>
    <mergeCell ref="M471:N471"/>
    <mergeCell ref="E472:F472"/>
    <mergeCell ref="M472:N472"/>
    <mergeCell ref="A469:B469"/>
    <mergeCell ref="C469:F469"/>
    <mergeCell ref="I469:J469"/>
    <mergeCell ref="K469:N469"/>
    <mergeCell ref="A482:C482"/>
    <mergeCell ref="I482:K482"/>
    <mergeCell ref="A483:C483"/>
    <mergeCell ref="I483:K483"/>
    <mergeCell ref="A485:C485"/>
    <mergeCell ref="I485:K485"/>
    <mergeCell ref="A486:C486"/>
    <mergeCell ref="I486:K486"/>
    <mergeCell ref="A487:C487"/>
    <mergeCell ref="I487:K487"/>
    <mergeCell ref="I499:J499"/>
    <mergeCell ref="K499:N499"/>
    <mergeCell ref="L492:N492"/>
    <mergeCell ref="A499:B499"/>
    <mergeCell ref="C499:F499"/>
    <mergeCell ref="A496:F496"/>
    <mergeCell ref="A492:C492"/>
    <mergeCell ref="I492:K492"/>
    <mergeCell ref="D492:F492"/>
    <mergeCell ref="I496:N496"/>
    <mergeCell ref="E488:F488"/>
    <mergeCell ref="M488:N488"/>
    <mergeCell ref="B488:D488"/>
    <mergeCell ref="J488:L488"/>
    <mergeCell ref="M487:N487"/>
    <mergeCell ref="E502:F502"/>
    <mergeCell ref="M502:N502"/>
    <mergeCell ref="A511:D511"/>
    <mergeCell ref="E511:F511"/>
    <mergeCell ref="I511:L511"/>
    <mergeCell ref="M511:N511"/>
    <mergeCell ref="B510:C510"/>
    <mergeCell ref="E510:F510"/>
    <mergeCell ref="J510:K510"/>
    <mergeCell ref="M510:N510"/>
    <mergeCell ref="I521:K521"/>
    <mergeCell ref="E518:F518"/>
    <mergeCell ref="M517:N517"/>
    <mergeCell ref="J518:L518"/>
    <mergeCell ref="A521:C521"/>
    <mergeCell ref="A517:C517"/>
    <mergeCell ref="I517:K517"/>
    <mergeCell ref="M509:N509"/>
    <mergeCell ref="E504:F504"/>
    <mergeCell ref="M507:N507"/>
    <mergeCell ref="A528:C528"/>
    <mergeCell ref="D528:F528"/>
    <mergeCell ref="I528:K528"/>
    <mergeCell ref="L528:N528"/>
    <mergeCell ref="I522:K522"/>
    <mergeCell ref="A526:C526"/>
    <mergeCell ref="I526:K526"/>
    <mergeCell ref="A527:C527"/>
    <mergeCell ref="E527:F527"/>
    <mergeCell ref="I527:K527"/>
    <mergeCell ref="A722:F722"/>
    <mergeCell ref="A725:B725"/>
    <mergeCell ref="C725:F725"/>
    <mergeCell ref="E727:F727"/>
    <mergeCell ref="E728:F728"/>
    <mergeCell ref="E729:F729"/>
    <mergeCell ref="E730:F730"/>
    <mergeCell ref="M604:N604"/>
    <mergeCell ref="B609:D609"/>
    <mergeCell ref="E602:F602"/>
    <mergeCell ref="A596:F596"/>
    <mergeCell ref="M602:N602"/>
    <mergeCell ref="M611:N611"/>
    <mergeCell ref="M609:N609"/>
    <mergeCell ref="E607:F607"/>
    <mergeCell ref="M607:N607"/>
    <mergeCell ref="E604:F604"/>
    <mergeCell ref="E610:F610"/>
    <mergeCell ref="J610:K610"/>
    <mergeCell ref="M610:N610"/>
    <mergeCell ref="B618:D618"/>
    <mergeCell ref="E609:F609"/>
    <mergeCell ref="I740:K740"/>
    <mergeCell ref="I742:K742"/>
    <mergeCell ref="I743:K743"/>
    <mergeCell ref="I744:K744"/>
    <mergeCell ref="M744:N744"/>
    <mergeCell ref="J745:L745"/>
    <mergeCell ref="M745:N745"/>
    <mergeCell ref="I748:K748"/>
    <mergeCell ref="E731:F731"/>
    <mergeCell ref="E733:F733"/>
    <mergeCell ref="E734:F734"/>
    <mergeCell ref="B735:D735"/>
    <mergeCell ref="E735:F735"/>
    <mergeCell ref="B736:C736"/>
    <mergeCell ref="E736:F736"/>
    <mergeCell ref="A737:D737"/>
    <mergeCell ref="E737:F737"/>
    <mergeCell ref="A738:C738"/>
    <mergeCell ref="A739:C739"/>
    <mergeCell ref="A741:C741"/>
    <mergeCell ref="A742:C742"/>
    <mergeCell ref="A743:C743"/>
    <mergeCell ref="E743:F743"/>
    <mergeCell ref="B744:D744"/>
    <mergeCell ref="E744:F744"/>
    <mergeCell ref="I749:K749"/>
    <mergeCell ref="L749:N749"/>
    <mergeCell ref="A752:F752"/>
    <mergeCell ref="A755:B755"/>
    <mergeCell ref="C755:F755"/>
    <mergeCell ref="E757:F757"/>
    <mergeCell ref="B765:D765"/>
    <mergeCell ref="B766:C766"/>
    <mergeCell ref="E758:F758"/>
    <mergeCell ref="E759:F759"/>
    <mergeCell ref="E760:F760"/>
    <mergeCell ref="E761:F761"/>
    <mergeCell ref="A747:C747"/>
    <mergeCell ref="A748:C748"/>
    <mergeCell ref="D748:F748"/>
    <mergeCell ref="I723:N723"/>
    <mergeCell ref="I726:J726"/>
    <mergeCell ref="K726:N726"/>
    <mergeCell ref="M728:N728"/>
    <mergeCell ref="M729:N729"/>
    <mergeCell ref="M730:N730"/>
    <mergeCell ref="M731:N731"/>
    <mergeCell ref="M733:N733"/>
    <mergeCell ref="M734:N734"/>
    <mergeCell ref="M735:N735"/>
    <mergeCell ref="J736:L736"/>
    <mergeCell ref="M736:N736"/>
    <mergeCell ref="J737:K737"/>
    <mergeCell ref="M737:N737"/>
    <mergeCell ref="I738:L738"/>
    <mergeCell ref="M738:N738"/>
    <mergeCell ref="I739:K739"/>
  </mergeCells>
  <pageMargins left="0.31496062992125984" right="0.19685039370078741" top="0" bottom="0" header="0.31496062992125984" footer="0.31496062992125984"/>
  <pageSetup scale="84" orientation="portrait" r:id="rId1"/>
  <rowBreaks count="15" manualBreakCount="15">
    <brk id="60" max="16383" man="1"/>
    <brk id="122" max="16383" man="1"/>
    <brk id="185" max="16383" man="1"/>
    <brk id="247" max="16383" man="1"/>
    <brk id="309" max="16383" man="1"/>
    <brk id="372" max="16383" man="1"/>
    <brk id="401" max="16383" man="1"/>
    <brk id="465" max="16383" man="1"/>
    <brk id="526" max="16383" man="1"/>
    <brk id="595" max="16383" man="1"/>
    <brk id="657" max="16383" man="1"/>
    <brk id="720" max="13" man="1"/>
    <brk id="750" max="13" man="1"/>
    <brk id="809" max="13" man="1"/>
    <brk id="839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15</vt:i4>
      </vt:variant>
    </vt:vector>
  </HeadingPairs>
  <TitlesOfParts>
    <vt:vector size="31" baseType="lpstr">
      <vt:lpstr>Nom. Sic. Sem. 1</vt:lpstr>
      <vt:lpstr>Nom. Sic. Sem. 2</vt:lpstr>
      <vt:lpstr>Nom. Sic. Sem. 3</vt:lpstr>
      <vt:lpstr>Nom. Sic. Sem. 4</vt:lpstr>
      <vt:lpstr>Nom. Sic. Sem. 5</vt:lpstr>
      <vt:lpstr>Estadistica Mes</vt:lpstr>
      <vt:lpstr>Cálculo del Cesta ticket</vt:lpstr>
      <vt:lpstr>A.M.Prest.Soc.</vt:lpstr>
      <vt:lpstr>Sobre Sic. Sem. 1</vt:lpstr>
      <vt:lpstr>Sobre Sic. Sem. 2</vt:lpstr>
      <vt:lpstr>Sobre Sic. Sem. 3</vt:lpstr>
      <vt:lpstr>Sobre Sic. Sem. 4</vt:lpstr>
      <vt:lpstr>Sobre Sic. Sem. 5</vt:lpstr>
      <vt:lpstr>Nomina Actualizada 31-03-2015</vt:lpstr>
      <vt:lpstr>UTILIDADES 2018</vt:lpstr>
      <vt:lpstr>relacion chulalo</vt:lpstr>
      <vt:lpstr>'Cálculo del Cesta ticket'!Área_de_impresión</vt:lpstr>
      <vt:lpstr>'Estadistica Mes'!Área_de_impresión</vt:lpstr>
      <vt:lpstr>'Nom. Sic. Sem. 1'!Área_de_impresión</vt:lpstr>
      <vt:lpstr>'Nom. Sic. Sem. 2'!Área_de_impresión</vt:lpstr>
      <vt:lpstr>'Nom. Sic. Sem. 3'!Área_de_impresión</vt:lpstr>
      <vt:lpstr>'Nom. Sic. Sem. 4'!Área_de_impresión</vt:lpstr>
      <vt:lpstr>'Nom. Sic. Sem. 5'!Área_de_impresión</vt:lpstr>
      <vt:lpstr>'relacion chulalo'!Área_de_impresión</vt:lpstr>
      <vt:lpstr>'Sobre Sic. Sem. 1'!Área_de_impresión</vt:lpstr>
      <vt:lpstr>'Sobre Sic. Sem. 2'!Área_de_impresión</vt:lpstr>
      <vt:lpstr>'Sobre Sic. Sem. 3'!Área_de_impresión</vt:lpstr>
      <vt:lpstr>'Sobre Sic. Sem. 4'!Área_de_impresión</vt:lpstr>
      <vt:lpstr>'Sobre Sic. Sem. 5'!Área_de_impresión</vt:lpstr>
      <vt:lpstr>'UTILIDADES 2018'!Área_de_impresión</vt:lpstr>
      <vt:lpstr>'Nom. Sic. Sem. 1'!Títulos_a_imprimir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R. CARRASCO V.</dc:creator>
  <cp:lastModifiedBy>Usuario de Windows</cp:lastModifiedBy>
  <cp:lastPrinted>2019-04-04T15:27:26Z</cp:lastPrinted>
  <dcterms:created xsi:type="dcterms:W3CDTF">1999-01-21T20:48:12Z</dcterms:created>
  <dcterms:modified xsi:type="dcterms:W3CDTF">2019-06-03T16:03:02Z</dcterms:modified>
</cp:coreProperties>
</file>